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cky\Documents\Documents\Verification Review Highfield Bridge End\Back from Carol\"/>
    </mc:Choice>
  </mc:AlternateContent>
  <xr:revisionPtr revIDLastSave="0" documentId="8_{74042C1C-B418-4851-97E8-11B5C040E136}" xr6:coauthVersionLast="47" xr6:coauthVersionMax="47" xr10:uidLastSave="{00000000-0000-0000-0000-000000000000}"/>
  <workbookProtection workbookPassword="C395" lockStructure="1"/>
  <bookViews>
    <workbookView xWindow="120" yWindow="600" windowWidth="19080" windowHeight="10200" firstSheet="1" activeTab="9" xr2:uid="{00000000-000D-0000-FFFF-FFFF00000000}"/>
  </bookViews>
  <sheets>
    <sheet name="Plot Survey Sheet_option 1" sheetId="12" state="hidden" r:id="rId1"/>
    <sheet name="Planning - Stratification" sheetId="80" r:id="rId2"/>
    <sheet name="Stratum Summary Sheet_V2.1" sheetId="14" r:id="rId3"/>
    <sheet name="Lookups" sheetId="59" state="hidden" r:id="rId4"/>
    <sheet name="Plot1" sheetId="15" r:id="rId5"/>
    <sheet name="Plot2" sheetId="60" r:id="rId6"/>
    <sheet name="Plot3" sheetId="61" r:id="rId7"/>
    <sheet name="Plot4" sheetId="62" r:id="rId8"/>
    <sheet name="Plot5" sheetId="63" r:id="rId9"/>
    <sheet name="Plot6" sheetId="64" r:id="rId10"/>
    <sheet name="Plot7" sheetId="65" r:id="rId11"/>
    <sheet name="Plot8" sheetId="66" r:id="rId12"/>
    <sheet name="Plot9" sheetId="67" r:id="rId13"/>
    <sheet name="Plot10" sheetId="68" r:id="rId14"/>
    <sheet name="Plot11" sheetId="69" r:id="rId15"/>
    <sheet name="Plot12" sheetId="70" r:id="rId16"/>
    <sheet name="Plot13" sheetId="71" r:id="rId17"/>
    <sheet name="Plot14" sheetId="72" r:id="rId18"/>
    <sheet name="Plot15" sheetId="73" r:id="rId19"/>
    <sheet name="Plot16" sheetId="74" r:id="rId20"/>
    <sheet name="Plot17" sheetId="75" r:id="rId21"/>
    <sheet name="Plot18" sheetId="76" r:id="rId22"/>
    <sheet name="Plot19" sheetId="77" r:id="rId23"/>
    <sheet name="Plot20" sheetId="78" r:id="rId24"/>
    <sheet name="Plot21" sheetId="79" r:id="rId25"/>
    <sheet name="Plot Size and Area " sheetId="10" r:id="rId26"/>
    <sheet name="Version Control" sheetId="81" r:id="rId27"/>
  </sheets>
  <definedNames>
    <definedName name="Mean_Basal_Area">#REF!</definedName>
    <definedName name="No_Trees_In_Stratum">#REF!</definedName>
    <definedName name="_xlnm.Print_Area" localSheetId="0">'Plot Survey Sheet_option 1'!$A$1:$AA$48</definedName>
    <definedName name="_xlnm.Print_Area" localSheetId="4">Plot1!$A$1:$X$51</definedName>
    <definedName name="_xlnm.Print_Area" localSheetId="13">Plot10!$A$1:$X$51</definedName>
    <definedName name="_xlnm.Print_Area" localSheetId="14">Plot11!$A$1:$X$51</definedName>
    <definedName name="_xlnm.Print_Area" localSheetId="15">Plot12!$A$1:$X$51</definedName>
    <definedName name="_xlnm.Print_Area" localSheetId="16">Plot13!$A$1:$X$51</definedName>
    <definedName name="_xlnm.Print_Area" localSheetId="17">Plot14!$A$1:$X$51</definedName>
    <definedName name="_xlnm.Print_Area" localSheetId="18">Plot15!$A$1:$X$51</definedName>
    <definedName name="_xlnm.Print_Area" localSheetId="19">Plot16!$A$1:$X$51</definedName>
    <definedName name="_xlnm.Print_Area" localSheetId="20">Plot17!$A$1:$X$51</definedName>
    <definedName name="_xlnm.Print_Area" localSheetId="21">Plot18!$A$1:$X$51</definedName>
    <definedName name="_xlnm.Print_Area" localSheetId="22">Plot19!$A$1:$X$51</definedName>
    <definedName name="_xlnm.Print_Area" localSheetId="5">Plot2!$A$1:$X$51</definedName>
    <definedName name="_xlnm.Print_Area" localSheetId="23">Plot20!$A$1:$X$51</definedName>
    <definedName name="_xlnm.Print_Area" localSheetId="24">Plot21!$A$1:$X$51</definedName>
    <definedName name="_xlnm.Print_Area" localSheetId="6">Plot3!$A$1:$X$51</definedName>
    <definedName name="_xlnm.Print_Area" localSheetId="7">Plot4!$A$1:$X$51</definedName>
    <definedName name="_xlnm.Print_Area" localSheetId="8">Plot5!$A$1:$X$51</definedName>
    <definedName name="_xlnm.Print_Area" localSheetId="9">Plot6!$A$1:$X$51</definedName>
    <definedName name="_xlnm.Print_Area" localSheetId="10">Plot7!$A$1:$X$51</definedName>
    <definedName name="_xlnm.Print_Area" localSheetId="11">Plot8!$A$1:$X$51</definedName>
    <definedName name="_xlnm.Print_Area" localSheetId="12">Plot9!$A$1:$X$51</definedName>
    <definedName name="_xlnm.Print_Area" localSheetId="2">'Stratum Summary Sheet_V2.1'!$A$1:$AE$49</definedName>
    <definedName name="Quad_Mean_DBH">#REF!</definedName>
    <definedName name="SPecies">#REF!</definedName>
    <definedName name="Tarriff_Numb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80" l="1"/>
  <c r="E7" i="80"/>
  <c r="D7" i="80"/>
  <c r="C7" i="80"/>
  <c r="B7" i="80"/>
  <c r="G6" i="80"/>
  <c r="G5" i="80"/>
  <c r="G7" i="80" l="1"/>
  <c r="AE33" i="14"/>
  <c r="AE32" i="14"/>
  <c r="AE31" i="14"/>
  <c r="AE30" i="14"/>
  <c r="AE29" i="14"/>
  <c r="AE28" i="14"/>
  <c r="AE27" i="14"/>
  <c r="AE26" i="14"/>
  <c r="AE25" i="14"/>
  <c r="AE24" i="14"/>
  <c r="AE23" i="14"/>
  <c r="AE22" i="14"/>
  <c r="AE21" i="14"/>
  <c r="AE20" i="14"/>
  <c r="AE19" i="14"/>
  <c r="AE18" i="14"/>
  <c r="AE17" i="14"/>
  <c r="AE16" i="14"/>
  <c r="AE15" i="14"/>
  <c r="AE14" i="14"/>
  <c r="AE13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E45" i="79" l="1"/>
  <c r="Y33" i="14" s="1"/>
  <c r="P41" i="79"/>
  <c r="O41" i="79"/>
  <c r="N41" i="79"/>
  <c r="M41" i="79"/>
  <c r="L41" i="79"/>
  <c r="K41" i="79"/>
  <c r="J41" i="79"/>
  <c r="I41" i="79"/>
  <c r="H41" i="79"/>
  <c r="G41" i="79"/>
  <c r="F41" i="79"/>
  <c r="E41" i="79"/>
  <c r="D41" i="79"/>
  <c r="C41" i="79"/>
  <c r="B41" i="79"/>
  <c r="X40" i="79"/>
  <c r="AD33" i="14" s="1"/>
  <c r="V40" i="79"/>
  <c r="AB33" i="14" s="1"/>
  <c r="U40" i="79"/>
  <c r="AA33" i="14" s="1"/>
  <c r="T40" i="79"/>
  <c r="X33" i="14" s="1"/>
  <c r="S40" i="79"/>
  <c r="W33" i="14" s="1"/>
  <c r="Q40" i="79"/>
  <c r="R33" i="14" s="1"/>
  <c r="P40" i="79"/>
  <c r="P33" i="14" s="1"/>
  <c r="O40" i="79"/>
  <c r="O33" i="14" s="1"/>
  <c r="N40" i="79"/>
  <c r="N33" i="14" s="1"/>
  <c r="M40" i="79"/>
  <c r="M33" i="14" s="1"/>
  <c r="L40" i="79"/>
  <c r="L33" i="14" s="1"/>
  <c r="K40" i="79"/>
  <c r="K33" i="14" s="1"/>
  <c r="J40" i="79"/>
  <c r="J33" i="14" s="1"/>
  <c r="I40" i="79"/>
  <c r="I33" i="14" s="1"/>
  <c r="H40" i="79"/>
  <c r="H33" i="14" s="1"/>
  <c r="G40" i="79"/>
  <c r="G33" i="14" s="1"/>
  <c r="F40" i="79"/>
  <c r="F33" i="14" s="1"/>
  <c r="E40" i="79"/>
  <c r="E33" i="14" s="1"/>
  <c r="D40" i="79"/>
  <c r="D33" i="14" s="1"/>
  <c r="C40" i="79"/>
  <c r="C33" i="14" s="1"/>
  <c r="B40" i="79"/>
  <c r="B33" i="14" s="1"/>
  <c r="P9" i="79"/>
  <c r="O9" i="79"/>
  <c r="N9" i="79"/>
  <c r="M9" i="79"/>
  <c r="L9" i="79"/>
  <c r="K9" i="79"/>
  <c r="J9" i="79"/>
  <c r="I9" i="79"/>
  <c r="H9" i="79"/>
  <c r="G9" i="79"/>
  <c r="F9" i="79"/>
  <c r="E9" i="79"/>
  <c r="D9" i="79"/>
  <c r="C9" i="79"/>
  <c r="B9" i="79"/>
  <c r="K5" i="79"/>
  <c r="C5" i="79"/>
  <c r="C4" i="79"/>
  <c r="C3" i="79"/>
  <c r="C2" i="79"/>
  <c r="E45" i="78"/>
  <c r="Y32" i="14" s="1"/>
  <c r="P41" i="78"/>
  <c r="O41" i="78"/>
  <c r="N41" i="78"/>
  <c r="M41" i="78"/>
  <c r="L41" i="78"/>
  <c r="K41" i="78"/>
  <c r="J41" i="78"/>
  <c r="I41" i="78"/>
  <c r="H41" i="78"/>
  <c r="G41" i="78"/>
  <c r="F41" i="78"/>
  <c r="E41" i="78"/>
  <c r="D41" i="78"/>
  <c r="C41" i="78"/>
  <c r="B41" i="78"/>
  <c r="X40" i="78"/>
  <c r="AD32" i="14" s="1"/>
  <c r="V40" i="78"/>
  <c r="AB32" i="14" s="1"/>
  <c r="U40" i="78"/>
  <c r="AA32" i="14" s="1"/>
  <c r="T40" i="78"/>
  <c r="X32" i="14" s="1"/>
  <c r="S40" i="78"/>
  <c r="W32" i="14" s="1"/>
  <c r="Q40" i="78"/>
  <c r="R32" i="14" s="1"/>
  <c r="P40" i="78"/>
  <c r="P32" i="14" s="1"/>
  <c r="O40" i="78"/>
  <c r="O32" i="14" s="1"/>
  <c r="N40" i="78"/>
  <c r="N32" i="14" s="1"/>
  <c r="M40" i="78"/>
  <c r="M32" i="14" s="1"/>
  <c r="L40" i="78"/>
  <c r="L32" i="14" s="1"/>
  <c r="K40" i="78"/>
  <c r="K32" i="14" s="1"/>
  <c r="J40" i="78"/>
  <c r="J32" i="14" s="1"/>
  <c r="I40" i="78"/>
  <c r="I32" i="14" s="1"/>
  <c r="H40" i="78"/>
  <c r="H32" i="14" s="1"/>
  <c r="G40" i="78"/>
  <c r="G32" i="14" s="1"/>
  <c r="F40" i="78"/>
  <c r="F32" i="14" s="1"/>
  <c r="E40" i="78"/>
  <c r="E32" i="14" s="1"/>
  <c r="D40" i="78"/>
  <c r="D32" i="14" s="1"/>
  <c r="C40" i="78"/>
  <c r="C32" i="14" s="1"/>
  <c r="B40" i="78"/>
  <c r="B32" i="14" s="1"/>
  <c r="P9" i="78"/>
  <c r="O9" i="78"/>
  <c r="N9" i="78"/>
  <c r="M9" i="78"/>
  <c r="L9" i="78"/>
  <c r="K9" i="78"/>
  <c r="J9" i="78"/>
  <c r="I9" i="78"/>
  <c r="H9" i="78"/>
  <c r="G9" i="78"/>
  <c r="F9" i="78"/>
  <c r="E9" i="78"/>
  <c r="D9" i="78"/>
  <c r="C9" i="78"/>
  <c r="B9" i="78"/>
  <c r="K5" i="78"/>
  <c r="C5" i="78"/>
  <c r="C4" i="78"/>
  <c r="C3" i="78"/>
  <c r="C2" i="78"/>
  <c r="E45" i="77"/>
  <c r="Y31" i="14" s="1"/>
  <c r="P41" i="77"/>
  <c r="O41" i="77"/>
  <c r="N41" i="77"/>
  <c r="M41" i="77"/>
  <c r="L41" i="77"/>
  <c r="K41" i="77"/>
  <c r="J41" i="77"/>
  <c r="I41" i="77"/>
  <c r="H41" i="77"/>
  <c r="G41" i="77"/>
  <c r="F41" i="77"/>
  <c r="E41" i="77"/>
  <c r="D41" i="77"/>
  <c r="C41" i="77"/>
  <c r="B41" i="77"/>
  <c r="X40" i="77"/>
  <c r="AD31" i="14" s="1"/>
  <c r="V40" i="77"/>
  <c r="AB31" i="14" s="1"/>
  <c r="U40" i="77"/>
  <c r="AA31" i="14" s="1"/>
  <c r="T40" i="77"/>
  <c r="X31" i="14" s="1"/>
  <c r="S40" i="77"/>
  <c r="W31" i="14" s="1"/>
  <c r="Q40" i="77"/>
  <c r="R31" i="14" s="1"/>
  <c r="P40" i="77"/>
  <c r="P31" i="14" s="1"/>
  <c r="O40" i="77"/>
  <c r="O31" i="14" s="1"/>
  <c r="N40" i="77"/>
  <c r="N31" i="14" s="1"/>
  <c r="M40" i="77"/>
  <c r="M31" i="14" s="1"/>
  <c r="L40" i="77"/>
  <c r="L31" i="14" s="1"/>
  <c r="K40" i="77"/>
  <c r="K31" i="14" s="1"/>
  <c r="J40" i="77"/>
  <c r="J31" i="14" s="1"/>
  <c r="I40" i="77"/>
  <c r="I31" i="14" s="1"/>
  <c r="H40" i="77"/>
  <c r="H31" i="14" s="1"/>
  <c r="G40" i="77"/>
  <c r="G31" i="14" s="1"/>
  <c r="F40" i="77"/>
  <c r="F31" i="14" s="1"/>
  <c r="E40" i="77"/>
  <c r="E31" i="14" s="1"/>
  <c r="D40" i="77"/>
  <c r="D31" i="14" s="1"/>
  <c r="C40" i="77"/>
  <c r="C31" i="14" s="1"/>
  <c r="B40" i="77"/>
  <c r="B31" i="14" s="1"/>
  <c r="P9" i="77"/>
  <c r="O9" i="77"/>
  <c r="N9" i="77"/>
  <c r="M9" i="77"/>
  <c r="L9" i="77"/>
  <c r="K9" i="77"/>
  <c r="J9" i="77"/>
  <c r="I9" i="77"/>
  <c r="H9" i="77"/>
  <c r="G9" i="77"/>
  <c r="F9" i="77"/>
  <c r="E9" i="77"/>
  <c r="D9" i="77"/>
  <c r="C9" i="77"/>
  <c r="B9" i="77"/>
  <c r="K5" i="77"/>
  <c r="C5" i="77"/>
  <c r="C4" i="77"/>
  <c r="C3" i="77"/>
  <c r="C2" i="77"/>
  <c r="E45" i="76"/>
  <c r="Y30" i="14" s="1"/>
  <c r="P41" i="76"/>
  <c r="O41" i="76"/>
  <c r="N41" i="76"/>
  <c r="M41" i="76"/>
  <c r="L41" i="76"/>
  <c r="K41" i="76"/>
  <c r="J41" i="76"/>
  <c r="I41" i="76"/>
  <c r="H41" i="76"/>
  <c r="G41" i="76"/>
  <c r="F41" i="76"/>
  <c r="E41" i="76"/>
  <c r="D41" i="76"/>
  <c r="C41" i="76"/>
  <c r="B41" i="76"/>
  <c r="X40" i="76"/>
  <c r="AD30" i="14" s="1"/>
  <c r="V40" i="76"/>
  <c r="AB30" i="14" s="1"/>
  <c r="U40" i="76"/>
  <c r="AA30" i="14" s="1"/>
  <c r="T40" i="76"/>
  <c r="X30" i="14" s="1"/>
  <c r="S40" i="76"/>
  <c r="W30" i="14" s="1"/>
  <c r="Q40" i="76"/>
  <c r="R30" i="14" s="1"/>
  <c r="P40" i="76"/>
  <c r="P30" i="14" s="1"/>
  <c r="O40" i="76"/>
  <c r="O30" i="14" s="1"/>
  <c r="N40" i="76"/>
  <c r="N30" i="14" s="1"/>
  <c r="M40" i="76"/>
  <c r="M30" i="14" s="1"/>
  <c r="L40" i="76"/>
  <c r="L30" i="14" s="1"/>
  <c r="K40" i="76"/>
  <c r="K30" i="14" s="1"/>
  <c r="J40" i="76"/>
  <c r="J30" i="14" s="1"/>
  <c r="I40" i="76"/>
  <c r="I30" i="14" s="1"/>
  <c r="H40" i="76"/>
  <c r="H30" i="14" s="1"/>
  <c r="G40" i="76"/>
  <c r="G30" i="14" s="1"/>
  <c r="F40" i="76"/>
  <c r="F30" i="14" s="1"/>
  <c r="E40" i="76"/>
  <c r="E30" i="14" s="1"/>
  <c r="D40" i="76"/>
  <c r="D30" i="14" s="1"/>
  <c r="C40" i="76"/>
  <c r="C30" i="14" s="1"/>
  <c r="B40" i="76"/>
  <c r="B30" i="14" s="1"/>
  <c r="P9" i="76"/>
  <c r="O9" i="76"/>
  <c r="N9" i="76"/>
  <c r="M9" i="76"/>
  <c r="L9" i="76"/>
  <c r="K9" i="76"/>
  <c r="J9" i="76"/>
  <c r="I9" i="76"/>
  <c r="H9" i="76"/>
  <c r="G9" i="76"/>
  <c r="F9" i="76"/>
  <c r="E9" i="76"/>
  <c r="D9" i="76"/>
  <c r="C9" i="76"/>
  <c r="B9" i="76"/>
  <c r="K5" i="76"/>
  <c r="C5" i="76"/>
  <c r="C4" i="76"/>
  <c r="C3" i="76"/>
  <c r="C2" i="76"/>
  <c r="E45" i="75"/>
  <c r="Y29" i="14" s="1"/>
  <c r="P41" i="75"/>
  <c r="O41" i="75"/>
  <c r="N41" i="75"/>
  <c r="M41" i="75"/>
  <c r="L41" i="75"/>
  <c r="K41" i="75"/>
  <c r="J41" i="75"/>
  <c r="I41" i="75"/>
  <c r="H41" i="75"/>
  <c r="G41" i="75"/>
  <c r="F41" i="75"/>
  <c r="E41" i="75"/>
  <c r="D41" i="75"/>
  <c r="C41" i="75"/>
  <c r="B41" i="75"/>
  <c r="X40" i="75"/>
  <c r="AD29" i="14" s="1"/>
  <c r="V40" i="75"/>
  <c r="AB29" i="14" s="1"/>
  <c r="U40" i="75"/>
  <c r="AA29" i="14" s="1"/>
  <c r="T40" i="75"/>
  <c r="X29" i="14" s="1"/>
  <c r="S40" i="75"/>
  <c r="W29" i="14" s="1"/>
  <c r="Q40" i="75"/>
  <c r="R29" i="14" s="1"/>
  <c r="P40" i="75"/>
  <c r="P29" i="14" s="1"/>
  <c r="O40" i="75"/>
  <c r="O29" i="14" s="1"/>
  <c r="N40" i="75"/>
  <c r="N29" i="14" s="1"/>
  <c r="M40" i="75"/>
  <c r="M29" i="14" s="1"/>
  <c r="L40" i="75"/>
  <c r="L29" i="14" s="1"/>
  <c r="K40" i="75"/>
  <c r="K29" i="14" s="1"/>
  <c r="J40" i="75"/>
  <c r="J29" i="14" s="1"/>
  <c r="I40" i="75"/>
  <c r="I29" i="14" s="1"/>
  <c r="H40" i="75"/>
  <c r="H29" i="14" s="1"/>
  <c r="G40" i="75"/>
  <c r="G29" i="14" s="1"/>
  <c r="F40" i="75"/>
  <c r="F29" i="14" s="1"/>
  <c r="E40" i="75"/>
  <c r="E29" i="14" s="1"/>
  <c r="D40" i="75"/>
  <c r="D29" i="14" s="1"/>
  <c r="C40" i="75"/>
  <c r="C29" i="14" s="1"/>
  <c r="B40" i="75"/>
  <c r="B29" i="14" s="1"/>
  <c r="P9" i="75"/>
  <c r="O9" i="75"/>
  <c r="N9" i="75"/>
  <c r="M9" i="75"/>
  <c r="L9" i="75"/>
  <c r="K9" i="75"/>
  <c r="J9" i="75"/>
  <c r="I9" i="75"/>
  <c r="H9" i="75"/>
  <c r="G9" i="75"/>
  <c r="F9" i="75"/>
  <c r="E9" i="75"/>
  <c r="D9" i="75"/>
  <c r="C9" i="75"/>
  <c r="B9" i="75"/>
  <c r="K5" i="75"/>
  <c r="C5" i="75"/>
  <c r="C4" i="75"/>
  <c r="C3" i="75"/>
  <c r="C2" i="75"/>
  <c r="E45" i="74"/>
  <c r="Y28" i="14" s="1"/>
  <c r="P41" i="74"/>
  <c r="O41" i="74"/>
  <c r="N41" i="74"/>
  <c r="M41" i="74"/>
  <c r="L41" i="74"/>
  <c r="K41" i="74"/>
  <c r="J41" i="74"/>
  <c r="I41" i="74"/>
  <c r="H41" i="74"/>
  <c r="G41" i="74"/>
  <c r="F41" i="74"/>
  <c r="E41" i="74"/>
  <c r="D41" i="74"/>
  <c r="C41" i="74"/>
  <c r="B41" i="74"/>
  <c r="X40" i="74"/>
  <c r="AD28" i="14" s="1"/>
  <c r="V40" i="74"/>
  <c r="AB28" i="14" s="1"/>
  <c r="U40" i="74"/>
  <c r="AA28" i="14" s="1"/>
  <c r="T40" i="74"/>
  <c r="X28" i="14" s="1"/>
  <c r="S40" i="74"/>
  <c r="W28" i="14" s="1"/>
  <c r="Q40" i="74"/>
  <c r="R28" i="14" s="1"/>
  <c r="P40" i="74"/>
  <c r="P28" i="14" s="1"/>
  <c r="O40" i="74"/>
  <c r="O28" i="14" s="1"/>
  <c r="N40" i="74"/>
  <c r="N28" i="14" s="1"/>
  <c r="M40" i="74"/>
  <c r="M28" i="14" s="1"/>
  <c r="L40" i="74"/>
  <c r="L28" i="14" s="1"/>
  <c r="K40" i="74"/>
  <c r="K28" i="14" s="1"/>
  <c r="J40" i="74"/>
  <c r="J28" i="14" s="1"/>
  <c r="I40" i="74"/>
  <c r="I28" i="14" s="1"/>
  <c r="H40" i="74"/>
  <c r="H28" i="14" s="1"/>
  <c r="G40" i="74"/>
  <c r="G28" i="14" s="1"/>
  <c r="F40" i="74"/>
  <c r="F28" i="14" s="1"/>
  <c r="E40" i="74"/>
  <c r="E28" i="14" s="1"/>
  <c r="D40" i="74"/>
  <c r="D28" i="14" s="1"/>
  <c r="C40" i="74"/>
  <c r="C28" i="14" s="1"/>
  <c r="B40" i="74"/>
  <c r="B28" i="14" s="1"/>
  <c r="P9" i="74"/>
  <c r="O9" i="74"/>
  <c r="N9" i="74"/>
  <c r="M9" i="74"/>
  <c r="L9" i="74"/>
  <c r="K9" i="74"/>
  <c r="J9" i="74"/>
  <c r="I9" i="74"/>
  <c r="H9" i="74"/>
  <c r="G9" i="74"/>
  <c r="F9" i="74"/>
  <c r="E9" i="74"/>
  <c r="D9" i="74"/>
  <c r="C9" i="74"/>
  <c r="B9" i="74"/>
  <c r="K5" i="74"/>
  <c r="C5" i="74"/>
  <c r="C4" i="74"/>
  <c r="C3" i="74"/>
  <c r="C2" i="74"/>
  <c r="E45" i="73"/>
  <c r="Y27" i="14" s="1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X40" i="73"/>
  <c r="AD27" i="14" s="1"/>
  <c r="V40" i="73"/>
  <c r="AB27" i="14" s="1"/>
  <c r="U40" i="73"/>
  <c r="AA27" i="14" s="1"/>
  <c r="T40" i="73"/>
  <c r="X27" i="14" s="1"/>
  <c r="S40" i="73"/>
  <c r="W27" i="14" s="1"/>
  <c r="Q40" i="73"/>
  <c r="R27" i="14" s="1"/>
  <c r="P40" i="73"/>
  <c r="P27" i="14" s="1"/>
  <c r="O40" i="73"/>
  <c r="O27" i="14" s="1"/>
  <c r="N40" i="73"/>
  <c r="N27" i="14" s="1"/>
  <c r="M40" i="73"/>
  <c r="M27" i="14" s="1"/>
  <c r="L40" i="73"/>
  <c r="L27" i="14" s="1"/>
  <c r="K40" i="73"/>
  <c r="K27" i="14" s="1"/>
  <c r="J40" i="73"/>
  <c r="J27" i="14" s="1"/>
  <c r="I40" i="73"/>
  <c r="I27" i="14" s="1"/>
  <c r="H40" i="73"/>
  <c r="H27" i="14" s="1"/>
  <c r="G40" i="73"/>
  <c r="G27" i="14" s="1"/>
  <c r="F40" i="73"/>
  <c r="F27" i="14" s="1"/>
  <c r="E40" i="73"/>
  <c r="E27" i="14" s="1"/>
  <c r="D40" i="73"/>
  <c r="D27" i="14" s="1"/>
  <c r="C40" i="73"/>
  <c r="C27" i="14" s="1"/>
  <c r="B40" i="73"/>
  <c r="B27" i="14" s="1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K5" i="73"/>
  <c r="C5" i="73"/>
  <c r="C4" i="73"/>
  <c r="C3" i="73"/>
  <c r="C2" i="73"/>
  <c r="E45" i="72"/>
  <c r="Y26" i="14" s="1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X40" i="72"/>
  <c r="AD26" i="14" s="1"/>
  <c r="V40" i="72"/>
  <c r="AB26" i="14" s="1"/>
  <c r="U40" i="72"/>
  <c r="AA26" i="14" s="1"/>
  <c r="T40" i="72"/>
  <c r="X26" i="14" s="1"/>
  <c r="S40" i="72"/>
  <c r="W26" i="14" s="1"/>
  <c r="Q40" i="72"/>
  <c r="R26" i="14" s="1"/>
  <c r="P40" i="72"/>
  <c r="P26" i="14" s="1"/>
  <c r="O40" i="72"/>
  <c r="O26" i="14" s="1"/>
  <c r="N40" i="72"/>
  <c r="N26" i="14" s="1"/>
  <c r="M40" i="72"/>
  <c r="M26" i="14" s="1"/>
  <c r="L40" i="72"/>
  <c r="L26" i="14" s="1"/>
  <c r="K40" i="72"/>
  <c r="K26" i="14" s="1"/>
  <c r="J40" i="72"/>
  <c r="J26" i="14" s="1"/>
  <c r="I40" i="72"/>
  <c r="I26" i="14" s="1"/>
  <c r="H40" i="72"/>
  <c r="H26" i="14" s="1"/>
  <c r="G40" i="72"/>
  <c r="G26" i="14" s="1"/>
  <c r="F40" i="72"/>
  <c r="F26" i="14" s="1"/>
  <c r="E40" i="72"/>
  <c r="E26" i="14" s="1"/>
  <c r="D40" i="72"/>
  <c r="D26" i="14" s="1"/>
  <c r="C40" i="72"/>
  <c r="C26" i="14" s="1"/>
  <c r="B40" i="72"/>
  <c r="B26" i="14" s="1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K5" i="72"/>
  <c r="C5" i="72"/>
  <c r="C4" i="72"/>
  <c r="C3" i="72"/>
  <c r="C2" i="72"/>
  <c r="E45" i="71"/>
  <c r="Y25" i="14" s="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X40" i="71"/>
  <c r="AD25" i="14" s="1"/>
  <c r="V40" i="71"/>
  <c r="AB25" i="14" s="1"/>
  <c r="U40" i="71"/>
  <c r="AA25" i="14" s="1"/>
  <c r="T40" i="71"/>
  <c r="X25" i="14" s="1"/>
  <c r="S40" i="71"/>
  <c r="W25" i="14" s="1"/>
  <c r="Q40" i="71"/>
  <c r="R25" i="14" s="1"/>
  <c r="P40" i="71"/>
  <c r="P25" i="14" s="1"/>
  <c r="O40" i="71"/>
  <c r="O25" i="14" s="1"/>
  <c r="N40" i="71"/>
  <c r="N25" i="14" s="1"/>
  <c r="M40" i="71"/>
  <c r="M25" i="14" s="1"/>
  <c r="L40" i="71"/>
  <c r="L25" i="14" s="1"/>
  <c r="K40" i="71"/>
  <c r="K25" i="14" s="1"/>
  <c r="J40" i="71"/>
  <c r="J25" i="14" s="1"/>
  <c r="I40" i="71"/>
  <c r="I25" i="14" s="1"/>
  <c r="H40" i="71"/>
  <c r="H25" i="14" s="1"/>
  <c r="G40" i="71"/>
  <c r="G25" i="14" s="1"/>
  <c r="F40" i="71"/>
  <c r="F25" i="14" s="1"/>
  <c r="E40" i="71"/>
  <c r="E25" i="14" s="1"/>
  <c r="D40" i="71"/>
  <c r="D25" i="14" s="1"/>
  <c r="C40" i="71"/>
  <c r="C25" i="14" s="1"/>
  <c r="B40" i="71"/>
  <c r="B25" i="14" s="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K5" i="71"/>
  <c r="C5" i="71"/>
  <c r="C4" i="71"/>
  <c r="C3" i="71"/>
  <c r="C2" i="71"/>
  <c r="E45" i="70"/>
  <c r="Y24" i="14" s="1"/>
  <c r="P41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B41" i="70"/>
  <c r="X40" i="70"/>
  <c r="AD24" i="14" s="1"/>
  <c r="V40" i="70"/>
  <c r="AB24" i="14" s="1"/>
  <c r="U40" i="70"/>
  <c r="AA24" i="14" s="1"/>
  <c r="T40" i="70"/>
  <c r="X24" i="14" s="1"/>
  <c r="S40" i="70"/>
  <c r="W24" i="14" s="1"/>
  <c r="Q40" i="70"/>
  <c r="R24" i="14" s="1"/>
  <c r="P40" i="70"/>
  <c r="P24" i="14" s="1"/>
  <c r="O40" i="70"/>
  <c r="O24" i="14" s="1"/>
  <c r="N40" i="70"/>
  <c r="N24" i="14" s="1"/>
  <c r="M40" i="70"/>
  <c r="M24" i="14" s="1"/>
  <c r="L40" i="70"/>
  <c r="L24" i="14" s="1"/>
  <c r="K40" i="70"/>
  <c r="K24" i="14" s="1"/>
  <c r="J40" i="70"/>
  <c r="J24" i="14" s="1"/>
  <c r="I40" i="70"/>
  <c r="I24" i="14" s="1"/>
  <c r="H40" i="70"/>
  <c r="H24" i="14" s="1"/>
  <c r="G40" i="70"/>
  <c r="G24" i="14" s="1"/>
  <c r="F40" i="70"/>
  <c r="F24" i="14" s="1"/>
  <c r="E40" i="70"/>
  <c r="E24" i="14" s="1"/>
  <c r="D40" i="70"/>
  <c r="D24" i="14" s="1"/>
  <c r="C40" i="70"/>
  <c r="C24" i="14" s="1"/>
  <c r="B40" i="70"/>
  <c r="B24" i="14" s="1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K5" i="70"/>
  <c r="C5" i="70"/>
  <c r="C4" i="70"/>
  <c r="C3" i="70"/>
  <c r="C2" i="70"/>
  <c r="E45" i="69"/>
  <c r="Y23" i="14" s="1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X40" i="69"/>
  <c r="AD23" i="14" s="1"/>
  <c r="V40" i="69"/>
  <c r="AB23" i="14" s="1"/>
  <c r="U40" i="69"/>
  <c r="AA23" i="14" s="1"/>
  <c r="T40" i="69"/>
  <c r="X23" i="14" s="1"/>
  <c r="S40" i="69"/>
  <c r="W23" i="14" s="1"/>
  <c r="Q40" i="69"/>
  <c r="R23" i="14" s="1"/>
  <c r="P40" i="69"/>
  <c r="P23" i="14" s="1"/>
  <c r="O40" i="69"/>
  <c r="O23" i="14" s="1"/>
  <c r="N40" i="69"/>
  <c r="N23" i="14" s="1"/>
  <c r="M40" i="69"/>
  <c r="M23" i="14" s="1"/>
  <c r="L40" i="69"/>
  <c r="L23" i="14" s="1"/>
  <c r="K40" i="69"/>
  <c r="K23" i="14" s="1"/>
  <c r="J40" i="69"/>
  <c r="J23" i="14" s="1"/>
  <c r="I40" i="69"/>
  <c r="I23" i="14" s="1"/>
  <c r="H40" i="69"/>
  <c r="H23" i="14" s="1"/>
  <c r="G40" i="69"/>
  <c r="G23" i="14" s="1"/>
  <c r="F40" i="69"/>
  <c r="F23" i="14" s="1"/>
  <c r="E40" i="69"/>
  <c r="E23" i="14" s="1"/>
  <c r="D40" i="69"/>
  <c r="D23" i="14" s="1"/>
  <c r="C40" i="69"/>
  <c r="C23" i="14" s="1"/>
  <c r="B40" i="69"/>
  <c r="B23" i="14" s="1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K5" i="69"/>
  <c r="C5" i="69"/>
  <c r="C4" i="69"/>
  <c r="C3" i="69"/>
  <c r="C2" i="69"/>
  <c r="E45" i="68"/>
  <c r="Y22" i="14" s="1"/>
  <c r="P41" i="68"/>
  <c r="O41" i="68"/>
  <c r="N41" i="68"/>
  <c r="M41" i="68"/>
  <c r="L41" i="68"/>
  <c r="K41" i="68"/>
  <c r="J41" i="68"/>
  <c r="I41" i="68"/>
  <c r="H41" i="68"/>
  <c r="G41" i="68"/>
  <c r="F41" i="68"/>
  <c r="E41" i="68"/>
  <c r="D41" i="68"/>
  <c r="C41" i="68"/>
  <c r="B41" i="68"/>
  <c r="X40" i="68"/>
  <c r="AD22" i="14" s="1"/>
  <c r="V40" i="68"/>
  <c r="AB22" i="14" s="1"/>
  <c r="U40" i="68"/>
  <c r="AA22" i="14" s="1"/>
  <c r="T40" i="68"/>
  <c r="X22" i="14" s="1"/>
  <c r="S40" i="68"/>
  <c r="W22" i="14" s="1"/>
  <c r="Q40" i="68"/>
  <c r="R22" i="14" s="1"/>
  <c r="P40" i="68"/>
  <c r="P22" i="14" s="1"/>
  <c r="O40" i="68"/>
  <c r="O22" i="14" s="1"/>
  <c r="N40" i="68"/>
  <c r="N22" i="14" s="1"/>
  <c r="M40" i="68"/>
  <c r="M22" i="14" s="1"/>
  <c r="L40" i="68"/>
  <c r="L22" i="14" s="1"/>
  <c r="K40" i="68"/>
  <c r="K22" i="14" s="1"/>
  <c r="J40" i="68"/>
  <c r="J22" i="14" s="1"/>
  <c r="I40" i="68"/>
  <c r="I22" i="14" s="1"/>
  <c r="H40" i="68"/>
  <c r="H22" i="14" s="1"/>
  <c r="G40" i="68"/>
  <c r="G22" i="14" s="1"/>
  <c r="F40" i="68"/>
  <c r="F22" i="14" s="1"/>
  <c r="E40" i="68"/>
  <c r="E22" i="14" s="1"/>
  <c r="D40" i="68"/>
  <c r="D22" i="14" s="1"/>
  <c r="C40" i="68"/>
  <c r="C22" i="14" s="1"/>
  <c r="B40" i="68"/>
  <c r="B22" i="14" s="1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K5" i="68"/>
  <c r="C5" i="68"/>
  <c r="C4" i="68"/>
  <c r="C3" i="68"/>
  <c r="C2" i="68"/>
  <c r="E45" i="67"/>
  <c r="Y21" i="14" s="1"/>
  <c r="P41" i="67"/>
  <c r="O41" i="67"/>
  <c r="N41" i="67"/>
  <c r="M41" i="67"/>
  <c r="L41" i="67"/>
  <c r="K41" i="67"/>
  <c r="J41" i="67"/>
  <c r="I41" i="67"/>
  <c r="H41" i="67"/>
  <c r="G41" i="67"/>
  <c r="F41" i="67"/>
  <c r="E41" i="67"/>
  <c r="D41" i="67"/>
  <c r="C41" i="67"/>
  <c r="B41" i="67"/>
  <c r="X40" i="67"/>
  <c r="AD21" i="14" s="1"/>
  <c r="V40" i="67"/>
  <c r="AB21" i="14" s="1"/>
  <c r="U40" i="67"/>
  <c r="AA21" i="14" s="1"/>
  <c r="T40" i="67"/>
  <c r="X21" i="14" s="1"/>
  <c r="S40" i="67"/>
  <c r="W21" i="14" s="1"/>
  <c r="Q40" i="67"/>
  <c r="R21" i="14" s="1"/>
  <c r="P40" i="67"/>
  <c r="P21" i="14" s="1"/>
  <c r="O40" i="67"/>
  <c r="O21" i="14" s="1"/>
  <c r="N40" i="67"/>
  <c r="N21" i="14" s="1"/>
  <c r="M40" i="67"/>
  <c r="M21" i="14" s="1"/>
  <c r="L40" i="67"/>
  <c r="L21" i="14" s="1"/>
  <c r="K40" i="67"/>
  <c r="K21" i="14" s="1"/>
  <c r="J40" i="67"/>
  <c r="J21" i="14" s="1"/>
  <c r="I40" i="67"/>
  <c r="I21" i="14" s="1"/>
  <c r="H40" i="67"/>
  <c r="H21" i="14" s="1"/>
  <c r="G40" i="67"/>
  <c r="G21" i="14" s="1"/>
  <c r="F40" i="67"/>
  <c r="F21" i="14" s="1"/>
  <c r="E40" i="67"/>
  <c r="E21" i="14" s="1"/>
  <c r="D40" i="67"/>
  <c r="D21" i="14" s="1"/>
  <c r="C40" i="67"/>
  <c r="C21" i="14" s="1"/>
  <c r="B40" i="67"/>
  <c r="B21" i="14" s="1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K5" i="67"/>
  <c r="C5" i="67"/>
  <c r="C4" i="67"/>
  <c r="C3" i="67"/>
  <c r="C2" i="67"/>
  <c r="E45" i="66"/>
  <c r="Y20" i="14" s="1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X40" i="66"/>
  <c r="AD20" i="14" s="1"/>
  <c r="V40" i="66"/>
  <c r="AB20" i="14" s="1"/>
  <c r="U40" i="66"/>
  <c r="AA20" i="14" s="1"/>
  <c r="T40" i="66"/>
  <c r="X20" i="14" s="1"/>
  <c r="S40" i="66"/>
  <c r="W20" i="14" s="1"/>
  <c r="Q40" i="66"/>
  <c r="R20" i="14" s="1"/>
  <c r="P40" i="66"/>
  <c r="P20" i="14" s="1"/>
  <c r="O40" i="66"/>
  <c r="O20" i="14" s="1"/>
  <c r="N40" i="66"/>
  <c r="N20" i="14" s="1"/>
  <c r="M40" i="66"/>
  <c r="M20" i="14" s="1"/>
  <c r="L40" i="66"/>
  <c r="L20" i="14" s="1"/>
  <c r="K40" i="66"/>
  <c r="K20" i="14" s="1"/>
  <c r="J40" i="66"/>
  <c r="J20" i="14" s="1"/>
  <c r="I40" i="66"/>
  <c r="I20" i="14" s="1"/>
  <c r="H40" i="66"/>
  <c r="H20" i="14" s="1"/>
  <c r="G40" i="66"/>
  <c r="G20" i="14" s="1"/>
  <c r="F40" i="66"/>
  <c r="F20" i="14" s="1"/>
  <c r="E40" i="66"/>
  <c r="E20" i="14" s="1"/>
  <c r="D40" i="66"/>
  <c r="D20" i="14" s="1"/>
  <c r="C40" i="66"/>
  <c r="C20" i="14" s="1"/>
  <c r="B40" i="66"/>
  <c r="B20" i="14" s="1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C9" i="66"/>
  <c r="B9" i="66"/>
  <c r="K5" i="66"/>
  <c r="C5" i="66"/>
  <c r="C4" i="66"/>
  <c r="C3" i="66"/>
  <c r="C2" i="66"/>
  <c r="E45" i="65"/>
  <c r="Y19" i="14" s="1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X40" i="65"/>
  <c r="AD19" i="14" s="1"/>
  <c r="V40" i="65"/>
  <c r="AB19" i="14" s="1"/>
  <c r="U40" i="65"/>
  <c r="AA19" i="14" s="1"/>
  <c r="T40" i="65"/>
  <c r="X19" i="14" s="1"/>
  <c r="S40" i="65"/>
  <c r="W19" i="14" s="1"/>
  <c r="Q40" i="65"/>
  <c r="R19" i="14" s="1"/>
  <c r="P40" i="65"/>
  <c r="P19" i="14" s="1"/>
  <c r="O40" i="65"/>
  <c r="O19" i="14" s="1"/>
  <c r="N40" i="65"/>
  <c r="N19" i="14" s="1"/>
  <c r="M40" i="65"/>
  <c r="M19" i="14" s="1"/>
  <c r="L40" i="65"/>
  <c r="L19" i="14" s="1"/>
  <c r="K40" i="65"/>
  <c r="K19" i="14" s="1"/>
  <c r="J40" i="65"/>
  <c r="J19" i="14" s="1"/>
  <c r="I40" i="65"/>
  <c r="I19" i="14" s="1"/>
  <c r="H40" i="65"/>
  <c r="H19" i="14" s="1"/>
  <c r="G40" i="65"/>
  <c r="G19" i="14" s="1"/>
  <c r="F40" i="65"/>
  <c r="F19" i="14" s="1"/>
  <c r="E40" i="65"/>
  <c r="E19" i="14" s="1"/>
  <c r="D40" i="65"/>
  <c r="D19" i="14" s="1"/>
  <c r="C40" i="65"/>
  <c r="C19" i="14" s="1"/>
  <c r="B40" i="65"/>
  <c r="B19" i="14" s="1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K5" i="65"/>
  <c r="C5" i="65"/>
  <c r="C4" i="65"/>
  <c r="C3" i="65"/>
  <c r="C2" i="65"/>
  <c r="E45" i="64"/>
  <c r="Y18" i="14" s="1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X40" i="64"/>
  <c r="AD18" i="14" s="1"/>
  <c r="V40" i="64"/>
  <c r="AB18" i="14" s="1"/>
  <c r="U40" i="64"/>
  <c r="AA18" i="14" s="1"/>
  <c r="T40" i="64"/>
  <c r="X18" i="14" s="1"/>
  <c r="S40" i="64"/>
  <c r="W18" i="14" s="1"/>
  <c r="Q40" i="64"/>
  <c r="R18" i="14" s="1"/>
  <c r="P40" i="64"/>
  <c r="P18" i="14" s="1"/>
  <c r="O40" i="64"/>
  <c r="O18" i="14" s="1"/>
  <c r="N40" i="64"/>
  <c r="N18" i="14" s="1"/>
  <c r="M40" i="64"/>
  <c r="M18" i="14" s="1"/>
  <c r="L40" i="64"/>
  <c r="L18" i="14" s="1"/>
  <c r="K40" i="64"/>
  <c r="K18" i="14" s="1"/>
  <c r="J40" i="64"/>
  <c r="J18" i="14" s="1"/>
  <c r="I40" i="64"/>
  <c r="I18" i="14" s="1"/>
  <c r="H40" i="64"/>
  <c r="H18" i="14" s="1"/>
  <c r="G40" i="64"/>
  <c r="G18" i="14" s="1"/>
  <c r="F40" i="64"/>
  <c r="F18" i="14" s="1"/>
  <c r="E40" i="64"/>
  <c r="E18" i="14" s="1"/>
  <c r="D40" i="64"/>
  <c r="D18" i="14" s="1"/>
  <c r="C40" i="64"/>
  <c r="C18" i="14" s="1"/>
  <c r="B40" i="64"/>
  <c r="B18" i="14" s="1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K5" i="64"/>
  <c r="C5" i="64"/>
  <c r="C4" i="64"/>
  <c r="C3" i="64"/>
  <c r="C2" i="64"/>
  <c r="E45" i="63"/>
  <c r="Y17" i="14" s="1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X40" i="63"/>
  <c r="AD17" i="14" s="1"/>
  <c r="V40" i="63"/>
  <c r="AB17" i="14" s="1"/>
  <c r="U40" i="63"/>
  <c r="AA17" i="14" s="1"/>
  <c r="T40" i="63"/>
  <c r="X17" i="14" s="1"/>
  <c r="S40" i="63"/>
  <c r="W17" i="14" s="1"/>
  <c r="Q40" i="63"/>
  <c r="R17" i="14" s="1"/>
  <c r="P40" i="63"/>
  <c r="P17" i="14" s="1"/>
  <c r="O40" i="63"/>
  <c r="O17" i="14" s="1"/>
  <c r="N40" i="63"/>
  <c r="N17" i="14" s="1"/>
  <c r="M40" i="63"/>
  <c r="M17" i="14" s="1"/>
  <c r="L40" i="63"/>
  <c r="L17" i="14" s="1"/>
  <c r="K40" i="63"/>
  <c r="K17" i="14" s="1"/>
  <c r="J40" i="63"/>
  <c r="J17" i="14" s="1"/>
  <c r="I40" i="63"/>
  <c r="I17" i="14" s="1"/>
  <c r="H40" i="63"/>
  <c r="H17" i="14" s="1"/>
  <c r="G40" i="63"/>
  <c r="G17" i="14" s="1"/>
  <c r="F40" i="63"/>
  <c r="F17" i="14" s="1"/>
  <c r="E40" i="63"/>
  <c r="E17" i="14" s="1"/>
  <c r="D40" i="63"/>
  <c r="D17" i="14" s="1"/>
  <c r="C40" i="63"/>
  <c r="C17" i="14" s="1"/>
  <c r="B40" i="63"/>
  <c r="B17" i="14" s="1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K5" i="63"/>
  <c r="C5" i="63"/>
  <c r="C4" i="63"/>
  <c r="C3" i="63"/>
  <c r="C2" i="63"/>
  <c r="E45" i="62"/>
  <c r="Y16" i="14" s="1"/>
  <c r="P41" i="62"/>
  <c r="O41" i="62"/>
  <c r="N41" i="62"/>
  <c r="M41" i="62"/>
  <c r="L41" i="62"/>
  <c r="K41" i="62"/>
  <c r="J41" i="62"/>
  <c r="I41" i="62"/>
  <c r="H41" i="62"/>
  <c r="G41" i="62"/>
  <c r="F41" i="62"/>
  <c r="E41" i="62"/>
  <c r="D41" i="62"/>
  <c r="C41" i="62"/>
  <c r="B41" i="62"/>
  <c r="X40" i="62"/>
  <c r="AD16" i="14" s="1"/>
  <c r="V40" i="62"/>
  <c r="AB16" i="14" s="1"/>
  <c r="U40" i="62"/>
  <c r="AA16" i="14" s="1"/>
  <c r="T40" i="62"/>
  <c r="X16" i="14" s="1"/>
  <c r="S40" i="62"/>
  <c r="W16" i="14" s="1"/>
  <c r="Q40" i="62"/>
  <c r="R16" i="14" s="1"/>
  <c r="P40" i="62"/>
  <c r="P16" i="14" s="1"/>
  <c r="O40" i="62"/>
  <c r="O16" i="14" s="1"/>
  <c r="N40" i="62"/>
  <c r="N16" i="14" s="1"/>
  <c r="M40" i="62"/>
  <c r="M16" i="14" s="1"/>
  <c r="L40" i="62"/>
  <c r="L16" i="14" s="1"/>
  <c r="K40" i="62"/>
  <c r="K16" i="14" s="1"/>
  <c r="J40" i="62"/>
  <c r="J16" i="14" s="1"/>
  <c r="I40" i="62"/>
  <c r="I16" i="14" s="1"/>
  <c r="H40" i="62"/>
  <c r="H16" i="14" s="1"/>
  <c r="G40" i="62"/>
  <c r="G16" i="14" s="1"/>
  <c r="F40" i="62"/>
  <c r="F16" i="14" s="1"/>
  <c r="E40" i="62"/>
  <c r="E16" i="14" s="1"/>
  <c r="D40" i="62"/>
  <c r="D16" i="14" s="1"/>
  <c r="C40" i="62"/>
  <c r="C16" i="14" s="1"/>
  <c r="B40" i="62"/>
  <c r="B16" i="14" s="1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K5" i="62"/>
  <c r="C5" i="62"/>
  <c r="C4" i="62"/>
  <c r="C3" i="62"/>
  <c r="C2" i="62"/>
  <c r="E45" i="61"/>
  <c r="Y15" i="14" s="1"/>
  <c r="P41" i="61"/>
  <c r="O41" i="61"/>
  <c r="N41" i="61"/>
  <c r="M41" i="61"/>
  <c r="L41" i="61"/>
  <c r="K41" i="61"/>
  <c r="J41" i="61"/>
  <c r="I41" i="61"/>
  <c r="H41" i="61"/>
  <c r="G41" i="61"/>
  <c r="F41" i="61"/>
  <c r="E41" i="61"/>
  <c r="D41" i="61"/>
  <c r="C41" i="61"/>
  <c r="B41" i="61"/>
  <c r="X40" i="61"/>
  <c r="AD15" i="14" s="1"/>
  <c r="V40" i="61"/>
  <c r="AB15" i="14" s="1"/>
  <c r="U40" i="61"/>
  <c r="AA15" i="14" s="1"/>
  <c r="T40" i="61"/>
  <c r="X15" i="14" s="1"/>
  <c r="S40" i="61"/>
  <c r="W15" i="14" s="1"/>
  <c r="Q40" i="61"/>
  <c r="R15" i="14" s="1"/>
  <c r="P40" i="61"/>
  <c r="P15" i="14" s="1"/>
  <c r="O40" i="61"/>
  <c r="O15" i="14" s="1"/>
  <c r="N40" i="61"/>
  <c r="N15" i="14" s="1"/>
  <c r="M40" i="61"/>
  <c r="M15" i="14" s="1"/>
  <c r="L40" i="61"/>
  <c r="L15" i="14" s="1"/>
  <c r="K40" i="61"/>
  <c r="K15" i="14" s="1"/>
  <c r="J40" i="61"/>
  <c r="J15" i="14" s="1"/>
  <c r="I40" i="61"/>
  <c r="I15" i="14" s="1"/>
  <c r="H40" i="61"/>
  <c r="H15" i="14" s="1"/>
  <c r="G40" i="61"/>
  <c r="G15" i="14" s="1"/>
  <c r="F40" i="61"/>
  <c r="F15" i="14" s="1"/>
  <c r="E40" i="61"/>
  <c r="E15" i="14" s="1"/>
  <c r="D40" i="61"/>
  <c r="D15" i="14" s="1"/>
  <c r="C40" i="61"/>
  <c r="C15" i="14" s="1"/>
  <c r="B40" i="61"/>
  <c r="B15" i="14" s="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K5" i="61"/>
  <c r="C5" i="61"/>
  <c r="C4" i="61"/>
  <c r="C3" i="61"/>
  <c r="C2" i="61"/>
  <c r="E45" i="60"/>
  <c r="Y14" i="14" s="1"/>
  <c r="P41" i="60"/>
  <c r="O41" i="60"/>
  <c r="N41" i="60"/>
  <c r="M41" i="60"/>
  <c r="L41" i="60"/>
  <c r="K41" i="60"/>
  <c r="J41" i="60"/>
  <c r="I41" i="60"/>
  <c r="H41" i="60"/>
  <c r="G41" i="60"/>
  <c r="F41" i="60"/>
  <c r="E41" i="60"/>
  <c r="D41" i="60"/>
  <c r="C41" i="60"/>
  <c r="B41" i="60"/>
  <c r="X40" i="60"/>
  <c r="AD14" i="14" s="1"/>
  <c r="V40" i="60"/>
  <c r="AB14" i="14" s="1"/>
  <c r="U40" i="60"/>
  <c r="AA14" i="14" s="1"/>
  <c r="T40" i="60"/>
  <c r="X14" i="14" s="1"/>
  <c r="S40" i="60"/>
  <c r="W14" i="14" s="1"/>
  <c r="Q40" i="60"/>
  <c r="R14" i="14" s="1"/>
  <c r="P40" i="60"/>
  <c r="P14" i="14" s="1"/>
  <c r="O40" i="60"/>
  <c r="O14" i="14" s="1"/>
  <c r="N40" i="60"/>
  <c r="N14" i="14" s="1"/>
  <c r="M40" i="60"/>
  <c r="M14" i="14" s="1"/>
  <c r="L40" i="60"/>
  <c r="L14" i="14" s="1"/>
  <c r="K40" i="60"/>
  <c r="K14" i="14" s="1"/>
  <c r="J40" i="60"/>
  <c r="J14" i="14" s="1"/>
  <c r="I40" i="60"/>
  <c r="I14" i="14" s="1"/>
  <c r="H40" i="60"/>
  <c r="H14" i="14" s="1"/>
  <c r="G40" i="60"/>
  <c r="G14" i="14" s="1"/>
  <c r="F40" i="60"/>
  <c r="F14" i="14" s="1"/>
  <c r="E40" i="60"/>
  <c r="E14" i="14" s="1"/>
  <c r="D40" i="60"/>
  <c r="D14" i="14" s="1"/>
  <c r="C40" i="60"/>
  <c r="C14" i="14" s="1"/>
  <c r="B40" i="60"/>
  <c r="B14" i="14" s="1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K5" i="60"/>
  <c r="C5" i="60"/>
  <c r="C4" i="60"/>
  <c r="C3" i="60"/>
  <c r="C2" i="60"/>
  <c r="C5" i="15" l="1"/>
  <c r="T13" i="14"/>
  <c r="C4" i="15"/>
  <c r="C3" i="15"/>
  <c r="C2" i="15"/>
  <c r="K5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B9" i="15"/>
  <c r="E45" i="15" l="1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B41" i="15"/>
  <c r="U13" i="14"/>
  <c r="Q40" i="15"/>
  <c r="R13" i="14" s="1"/>
  <c r="X40" i="15" l="1"/>
  <c r="AD13" i="14" s="1"/>
  <c r="T40" i="15"/>
  <c r="X13" i="14" s="1"/>
  <c r="U40" i="15"/>
  <c r="AA13" i="14" s="1"/>
  <c r="V40" i="15"/>
  <c r="AB13" i="14" s="1"/>
  <c r="S40" i="15"/>
  <c r="W13" i="14" s="1"/>
  <c r="F40" i="15"/>
  <c r="F13" i="14" s="1"/>
  <c r="G40" i="15"/>
  <c r="G13" i="14" s="1"/>
  <c r="H40" i="15"/>
  <c r="H13" i="14" s="1"/>
  <c r="I40" i="15"/>
  <c r="I13" i="14" s="1"/>
  <c r="J40" i="15"/>
  <c r="J13" i="14" s="1"/>
  <c r="Q27" i="14"/>
  <c r="Q28" i="14"/>
  <c r="Q29" i="14"/>
  <c r="Q30" i="14"/>
  <c r="Q31" i="14"/>
  <c r="Q32" i="14"/>
  <c r="Q33" i="14"/>
  <c r="Q38" i="14" l="1"/>
  <c r="Q37" i="14"/>
  <c r="W3" i="14" l="1"/>
  <c r="Y13" i="14"/>
  <c r="Y34" i="14" s="1"/>
  <c r="W4" i="14" l="1"/>
  <c r="C40" i="15"/>
  <c r="C13" i="14" s="1"/>
  <c r="D40" i="15"/>
  <c r="D13" i="14" s="1"/>
  <c r="E40" i="15"/>
  <c r="E13" i="14" s="1"/>
  <c r="K40" i="15"/>
  <c r="K13" i="14" s="1"/>
  <c r="L40" i="15"/>
  <c r="L13" i="14" s="1"/>
  <c r="M40" i="15"/>
  <c r="M13" i="14" s="1"/>
  <c r="N40" i="15"/>
  <c r="N13" i="14" s="1"/>
  <c r="O40" i="15"/>
  <c r="O13" i="14" s="1"/>
  <c r="P40" i="15"/>
  <c r="P13" i="14" s="1"/>
  <c r="B40" i="15"/>
  <c r="B13" i="14" s="1"/>
  <c r="Q13" i="14" l="1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B9" i="14"/>
  <c r="R34" i="14" l="1"/>
  <c r="R35" i="14" s="1"/>
  <c r="W7" i="14"/>
  <c r="AE3" i="14" s="1"/>
  <c r="M34" i="14"/>
  <c r="M35" i="14" s="1"/>
  <c r="J34" i="14"/>
  <c r="J35" i="14" s="1"/>
  <c r="N34" i="14"/>
  <c r="N35" i="14" s="1"/>
  <c r="L34" i="14"/>
  <c r="L35" i="14" s="1"/>
  <c r="K34" i="14"/>
  <c r="K35" i="14" s="1"/>
  <c r="Q34" i="14"/>
  <c r="Q35" i="14" s="1"/>
  <c r="AD34" i="14"/>
  <c r="AD35" i="14" s="1"/>
  <c r="F34" i="14"/>
  <c r="F35" i="14" s="1"/>
  <c r="T34" i="14"/>
  <c r="T35" i="14" s="1"/>
  <c r="C34" i="14"/>
  <c r="C35" i="14" s="1"/>
  <c r="E34" i="14"/>
  <c r="E35" i="14" s="1"/>
  <c r="I34" i="14"/>
  <c r="I35" i="14" s="1"/>
  <c r="B34" i="14"/>
  <c r="B35" i="14" s="1"/>
  <c r="O34" i="14"/>
  <c r="O35" i="14" s="1"/>
  <c r="AA34" i="14"/>
  <c r="AA35" i="14" s="1"/>
  <c r="G34" i="14"/>
  <c r="G35" i="14" s="1"/>
  <c r="P34" i="14"/>
  <c r="P35" i="14" s="1"/>
  <c r="W34" i="14"/>
  <c r="W35" i="14" s="1"/>
  <c r="AB34" i="14"/>
  <c r="AB35" i="14" s="1"/>
  <c r="D34" i="14"/>
  <c r="D35" i="14" s="1"/>
  <c r="H34" i="14"/>
  <c r="H35" i="14" s="1"/>
  <c r="X34" i="14"/>
  <c r="X35" i="14" s="1"/>
  <c r="C41" i="12"/>
  <c r="D41" i="12"/>
  <c r="E41" i="12"/>
  <c r="F41" i="12"/>
  <c r="G41" i="12"/>
  <c r="H41" i="12"/>
  <c r="I41" i="12"/>
  <c r="J41" i="12"/>
  <c r="K41" i="12"/>
  <c r="M41" i="12"/>
  <c r="B41" i="12"/>
  <c r="U40" i="12"/>
  <c r="Z40" i="12"/>
  <c r="X40" i="12"/>
  <c r="W40" i="12"/>
  <c r="T40" i="12"/>
  <c r="S40" i="12"/>
  <c r="P40" i="12"/>
  <c r="M40" i="12"/>
  <c r="C40" i="12"/>
  <c r="D40" i="12"/>
  <c r="E40" i="12"/>
  <c r="F40" i="12"/>
  <c r="G40" i="12"/>
  <c r="H40" i="12"/>
  <c r="I40" i="12"/>
  <c r="J40" i="12"/>
  <c r="K40" i="12"/>
  <c r="B40" i="12"/>
  <c r="B11" i="10"/>
  <c r="G5" i="10"/>
  <c r="G6" i="10"/>
  <c r="G7" i="10" s="1"/>
  <c r="C12" i="10"/>
  <c r="C13" i="10"/>
  <c r="D12" i="10"/>
  <c r="D13" i="10" s="1"/>
  <c r="E12" i="10"/>
  <c r="E13" i="10" s="1"/>
  <c r="F12" i="10"/>
  <c r="F14" i="10" s="1"/>
  <c r="B12" i="10"/>
  <c r="B14" i="10" s="1"/>
  <c r="B13" i="10"/>
  <c r="B5" i="10"/>
  <c r="B6" i="10" s="1"/>
  <c r="B7" i="10" s="1"/>
  <c r="C5" i="10"/>
  <c r="C6" i="10" s="1"/>
  <c r="C7" i="10" s="1"/>
  <c r="D5" i="10"/>
  <c r="D6" i="10" s="1"/>
  <c r="D7" i="10" s="1"/>
  <c r="E5" i="10"/>
  <c r="E6" i="10" s="1"/>
  <c r="E7" i="10" s="1"/>
  <c r="F5" i="10"/>
  <c r="F6" i="10" s="1"/>
  <c r="F7" i="10" s="1"/>
  <c r="E11" i="10"/>
  <c r="F11" i="10"/>
  <c r="C11" i="10"/>
  <c r="D11" i="10"/>
  <c r="D14" i="10"/>
  <c r="C14" i="10"/>
  <c r="E14" i="10" l="1"/>
  <c r="B36" i="14"/>
  <c r="B39" i="14" s="1"/>
  <c r="J36" i="14"/>
  <c r="J39" i="14" s="1"/>
  <c r="K36" i="14"/>
  <c r="K39" i="14" s="1"/>
  <c r="N36" i="14"/>
  <c r="N39" i="14" s="1"/>
  <c r="L36" i="14"/>
  <c r="L39" i="14" s="1"/>
  <c r="M36" i="14"/>
  <c r="M39" i="14" s="1"/>
  <c r="F13" i="10"/>
  <c r="AE5" i="14"/>
  <c r="D36" i="14"/>
  <c r="D39" i="14" s="1"/>
  <c r="P36" i="14"/>
  <c r="P39" i="14" s="1"/>
  <c r="G36" i="14"/>
  <c r="G39" i="14" s="1"/>
  <c r="C36" i="14"/>
  <c r="C39" i="14" s="1"/>
  <c r="O36" i="14"/>
  <c r="O39" i="14" s="1"/>
  <c r="F36" i="14"/>
  <c r="F39" i="14" s="1"/>
  <c r="R36" i="14"/>
  <c r="I36" i="14"/>
  <c r="I39" i="14" s="1"/>
  <c r="E36" i="14"/>
  <c r="E39" i="14" s="1"/>
  <c r="H36" i="14"/>
  <c r="H39" i="14" s="1"/>
  <c r="W8" i="14"/>
  <c r="AE4" i="14" s="1"/>
  <c r="W6" i="14"/>
  <c r="AE2" i="14" s="1"/>
  <c r="X36" i="14"/>
  <c r="AB36" i="14"/>
  <c r="AA36" i="14"/>
  <c r="T36" i="14"/>
  <c r="W36" i="14"/>
  <c r="AD36" i="14"/>
  <c r="Q36" i="14" l="1"/>
  <c r="Q39" i="14" s="1"/>
</calcChain>
</file>

<file path=xl/sharedStrings.xml><?xml version="1.0" encoding="utf-8"?>
<sst xmlns="http://schemas.openxmlformats.org/spreadsheetml/2006/main" count="830" uniqueCount="190">
  <si>
    <t>Plot No.</t>
  </si>
  <si>
    <t>Comments</t>
  </si>
  <si>
    <t>Acceptable Species :</t>
  </si>
  <si>
    <t>No of Plots :</t>
  </si>
  <si>
    <t>WEEDS</t>
  </si>
  <si>
    <t>General Comments :</t>
  </si>
  <si>
    <t>Total Live</t>
  </si>
  <si>
    <t>Total Dead</t>
  </si>
  <si>
    <t>Project Name</t>
  </si>
  <si>
    <t>No trees/ha</t>
  </si>
  <si>
    <t>No trees/stratum</t>
  </si>
  <si>
    <t>Plot area (ha)</t>
  </si>
  <si>
    <t>Plot radius (m)</t>
  </si>
  <si>
    <t>% plots at target planting density</t>
  </si>
  <si>
    <t>% plots within 10% of planting density</t>
  </si>
  <si>
    <t>Stratum Details</t>
  </si>
  <si>
    <t>Stratum Number</t>
  </si>
  <si>
    <t>Planting Dates (Start-End)</t>
  </si>
  <si>
    <t>TREE HEALTH</t>
  </si>
  <si>
    <t xml:space="preserve">TREE GROWTH </t>
  </si>
  <si>
    <t>User to Complete</t>
  </si>
  <si>
    <t>Automatically Calculated</t>
  </si>
  <si>
    <t>Tree Protection</t>
  </si>
  <si>
    <t>Condition</t>
  </si>
  <si>
    <t>Fencing</t>
  </si>
  <si>
    <t>Presence? (Y/N)</t>
  </si>
  <si>
    <t>Tree Shelters</t>
  </si>
  <si>
    <t>Good - All in good condition</t>
  </si>
  <si>
    <t>Average - Some missing or damaged</t>
  </si>
  <si>
    <t>Poor - Majority missing or damaged</t>
  </si>
  <si>
    <t>Good - Fencing in perfect condition</t>
  </si>
  <si>
    <t>Poor - Requiring attention</t>
  </si>
  <si>
    <t>Y</t>
  </si>
  <si>
    <t>Insert Comments on ground preparation, condition of trees, reasons for understocking, weeds, damage, foliage colour etc…</t>
  </si>
  <si>
    <t>Plot Area</t>
  </si>
  <si>
    <t>Circular Plot Radius</t>
  </si>
  <si>
    <t>Spacing</t>
  </si>
  <si>
    <t>Stocking density</t>
  </si>
  <si>
    <t>Square Plot Length</t>
  </si>
  <si>
    <t>square plot length for 20/plot</t>
  </si>
  <si>
    <t>radius for 20 / plot</t>
  </si>
  <si>
    <t>Standard spacings - non-standard plot area / dimensions</t>
  </si>
  <si>
    <t>Spacing for 20/plot</t>
  </si>
  <si>
    <t>Planting Density for 20/plot</t>
  </si>
  <si>
    <t>plot area</t>
  </si>
  <si>
    <t>Project ID:</t>
  </si>
  <si>
    <t>Trees/plot -10% target density</t>
  </si>
  <si>
    <t>Trees/plot at target density</t>
  </si>
  <si>
    <t>Total trees/stratum at target density</t>
  </si>
  <si>
    <t>Of which, damaged</t>
  </si>
  <si>
    <t>Poor leader growth (count)</t>
  </si>
  <si>
    <t>Multiple Stems (count)</t>
  </si>
  <si>
    <t>Poor needle/leaf size or colour (count)</t>
  </si>
  <si>
    <t>Poor needle or leaf retention (count)</t>
  </si>
  <si>
    <t>List main weeds suppressing growth                                   (eg Bramble, Willow-herb, Nettles, Western Hemlock, Juncus, Bracken, Gorse/broom, Rhododendron, Grass)</t>
  </si>
  <si>
    <t>Reason for death                                                                                  (eg Deer browsing or fraying, sheep/goat, vole.rabbit/hare, weevil or other pest, human or other damage)</t>
  </si>
  <si>
    <t>OR Square plot length (m)</t>
  </si>
  <si>
    <t>Suppressed by Weeds (Count)</t>
  </si>
  <si>
    <t>Plot Number</t>
  </si>
  <si>
    <t>Surveyed By :</t>
  </si>
  <si>
    <t>Survey Date :</t>
  </si>
  <si>
    <t>Total trees</t>
  </si>
  <si>
    <t>Reason for damage</t>
  </si>
  <si>
    <t>Dead?</t>
  </si>
  <si>
    <t xml:space="preserve">NUMBER OF DEAD LOCATIONS </t>
  </si>
  <si>
    <t>NUMBER OF LIVE LOCATIONS</t>
  </si>
  <si>
    <t>Plot Details</t>
  </si>
  <si>
    <t>Height (cm)</t>
  </si>
  <si>
    <t>Mean Height</t>
  </si>
  <si>
    <t>Seedling/Sapling No:</t>
  </si>
  <si>
    <t>Average Height by species</t>
  </si>
  <si>
    <t>Average Height (m) - All species</t>
  </si>
  <si>
    <t>Pick from list</t>
  </si>
  <si>
    <r>
      <t xml:space="preserve">Plot Location </t>
    </r>
    <r>
      <rPr>
        <sz val="10"/>
        <rFont val="Arial"/>
        <family val="2"/>
      </rPr>
      <t>(GPS loc'n of centre (circular) or SW corner (square))</t>
    </r>
  </si>
  <si>
    <t>Planned Species Mix (%)</t>
  </si>
  <si>
    <t>Average Height (all species, m)</t>
  </si>
  <si>
    <r>
      <t>Planted Species</t>
    </r>
    <r>
      <rPr>
        <b/>
        <sz val="12"/>
        <rFont val="Arial"/>
        <family val="2"/>
      </rPr>
      <t>:</t>
    </r>
  </si>
  <si>
    <t>Trees/plot +10% target density</t>
  </si>
  <si>
    <t>% plots 10% over planting density</t>
  </si>
  <si>
    <t>Species 9</t>
  </si>
  <si>
    <t>Species 10</t>
  </si>
  <si>
    <t>Actual Species Mix (%)</t>
  </si>
  <si>
    <t>Difference (% point)</t>
  </si>
  <si>
    <t>Target average planting density</t>
  </si>
  <si>
    <t>** NOTE if OG not mapped, enter the target spacing/planting density of the GROSS area rather than net area.</t>
  </si>
  <si>
    <t>Target average spacing**</t>
  </si>
  <si>
    <t>Net Area (ha)* :</t>
  </si>
  <si>
    <t>Average Ht by species</t>
  </si>
  <si>
    <t>Species 11</t>
  </si>
  <si>
    <t>Species 12</t>
  </si>
  <si>
    <t>Species 13</t>
  </si>
  <si>
    <t>Species 14</t>
  </si>
  <si>
    <t>Species 15</t>
  </si>
  <si>
    <t xml:space="preserve"> Seedling/ Sapling No:</t>
  </si>
  <si>
    <t>HEIGHT  (nearest 0.1m &lt; 1.0m, nearest 0.5m &gt; 1.0m) LIVE LOCATIONS</t>
  </si>
  <si>
    <t>Multiple stems</t>
  </si>
  <si>
    <t>Poor leader growth</t>
  </si>
  <si>
    <t>Poor needle/leaf retention</t>
  </si>
  <si>
    <t>Poor needle/ leaf size</t>
  </si>
  <si>
    <t>List main weeds suppressing growth                                                        (eg Bramble, Willow-herb, Nettles, Western Hemlock, Juncus, Bracken, Gorse/broom, Rhododendron, Grass)</t>
  </si>
  <si>
    <t>List main weeds suppressing growth                 (if any)</t>
  </si>
  <si>
    <r>
      <t>Site Features</t>
    </r>
    <r>
      <rPr>
        <b/>
        <sz val="10"/>
        <rFont val="Arial"/>
        <family val="2"/>
      </rPr>
      <t xml:space="preserve"> (to enable relocation)</t>
    </r>
  </si>
  <si>
    <t>List main reason for damage or death                                                                                  (eg Deer browsing or fraying, sheep/goat, vole.rabbit/hare, weevil or other pest, human or other damage)</t>
  </si>
  <si>
    <t>DEAD LOCATIONS &amp; Reason for Damage/Death</t>
  </si>
  <si>
    <t>% live trees</t>
  </si>
  <si>
    <t>*Note ensure you only enter a radius OR a length</t>
  </si>
  <si>
    <t>Survey Date:</t>
  </si>
  <si>
    <t>* NOTE:  If Open Ground not mapped, enter GROSS area here instead &amp; do more plots.  See guidance.</t>
  </si>
  <si>
    <t>Photo direction/ time taken</t>
  </si>
  <si>
    <t>Outgrown - Shelters need removing</t>
  </si>
  <si>
    <t>Total number of dead locations</t>
  </si>
  <si>
    <t>General Comments :  Insert comments on ground preparation, health of trees, reasons for understocking, lack of vigour, foliage colour etc…</t>
  </si>
  <si>
    <t>Marked with stake/cane?</t>
  </si>
  <si>
    <t>List main reasons for damage or death (if any, eg deer browsing or fraying, sheep/ goat/ vole/ rabbit/ hare/ weevil or other pest, human or other damage or disease)</t>
  </si>
  <si>
    <r>
      <t xml:space="preserve">Damaged?  </t>
    </r>
    <r>
      <rPr>
        <b/>
        <i/>
        <sz val="12"/>
        <rFont val="Arial"/>
        <family val="2"/>
      </rPr>
      <t>Enter 'Y'</t>
    </r>
  </si>
  <si>
    <r>
      <t xml:space="preserve">Growth/ Health:  </t>
    </r>
    <r>
      <rPr>
        <b/>
        <i/>
        <sz val="12"/>
        <rFont val="Arial"/>
        <family val="2"/>
      </rPr>
      <t>Enter 'Y'</t>
    </r>
  </si>
  <si>
    <r>
      <t xml:space="preserve">Suppressed by weeds? </t>
    </r>
    <r>
      <rPr>
        <b/>
        <i/>
        <sz val="12"/>
        <rFont val="Arial"/>
        <family val="2"/>
      </rPr>
      <t xml:space="preserve"> Enter 'Y'</t>
    </r>
  </si>
  <si>
    <t>DIVIDE THE PROJECT INTO STRATA, COMPLETE THE FOLLOWING TABLE TO CONFIRM PLOT SIZE AND NUMBER</t>
  </si>
  <si>
    <t>ONE FORM PER PROJECT</t>
  </si>
  <si>
    <t>Stratum 1</t>
  </si>
  <si>
    <t>Stratum 2</t>
  </si>
  <si>
    <t>Stratum 3</t>
  </si>
  <si>
    <t>Stratum 4</t>
  </si>
  <si>
    <t>Stratum 5</t>
  </si>
  <si>
    <t>Total</t>
  </si>
  <si>
    <t>Net planted area of each stratum (ha)</t>
  </si>
  <si>
    <t>Open Ground/Existing woodland of each stratum (ha)</t>
  </si>
  <si>
    <t>Gross area of each stratum</t>
  </si>
  <si>
    <t>Anticipated spacing (m)</t>
  </si>
  <si>
    <t>Anticipated stocking density (trees/ha)</t>
  </si>
  <si>
    <t>Plot Shape</t>
  </si>
  <si>
    <t>Plot radius (m) if circular or length (m) if square.</t>
  </si>
  <si>
    <t>Number of plots</t>
  </si>
  <si>
    <t xml:space="preserve">Overall actual vs target planting density </t>
  </si>
  <si>
    <t>Planned species area (ha)</t>
  </si>
  <si>
    <t>Version Date</t>
  </si>
  <si>
    <t>Version</t>
  </si>
  <si>
    <t>Changes</t>
  </si>
  <si>
    <t>Who</t>
  </si>
  <si>
    <t>Vicky West</t>
  </si>
  <si>
    <t>March 2016</t>
  </si>
  <si>
    <t>Year 5 Data Collection and Calculation Sheet</t>
  </si>
  <si>
    <t>March 2021</t>
  </si>
  <si>
    <t>Year 5 Monitoring Report.  Stratum Summary Sheet auto completees from individual plot sheets.</t>
  </si>
  <si>
    <t>Bridge End Farm 2017</t>
  </si>
  <si>
    <t>25/02/2017 - 01/03/2017</t>
  </si>
  <si>
    <t>HAW, ROW, AR, XWL, SOK, MB</t>
  </si>
  <si>
    <t>I. Stirling and S. Holub-Swindell</t>
  </si>
  <si>
    <t>Circular</t>
  </si>
  <si>
    <t>HAW, ROW, AR, XWL, SOK, SBI, WCH, SYC</t>
  </si>
  <si>
    <t>Hawthorn</t>
  </si>
  <si>
    <t>Rowan</t>
  </si>
  <si>
    <t>Alder</t>
  </si>
  <si>
    <t>Willow</t>
  </si>
  <si>
    <t>Sessile Oak</t>
  </si>
  <si>
    <t>Silver Birch</t>
  </si>
  <si>
    <t>Wild Cherry</t>
  </si>
  <si>
    <t>Sycamore</t>
  </si>
  <si>
    <t>Some mapped OG was in a different position than mapped so plot 8 was moved from survey plan location. Other gaps are present throughout the compartment.</t>
  </si>
  <si>
    <t>IS and SHS</t>
  </si>
  <si>
    <t>Cane</t>
  </si>
  <si>
    <t>Cane with red and white tape</t>
  </si>
  <si>
    <t>South - 0939</t>
  </si>
  <si>
    <t>NY 69031 43360</t>
  </si>
  <si>
    <t>Very Grassy site. Low density likely due to early losses from weeds and general mortality.</t>
  </si>
  <si>
    <t>Rushes and grasses.</t>
  </si>
  <si>
    <t>South, 0952</t>
  </si>
  <si>
    <t>NY 69335 43383</t>
  </si>
  <si>
    <t>0.5m tree shelters</t>
  </si>
  <si>
    <t>Still grassy. Existing trees above the weeds, but loss replacement will need maintenance.</t>
  </si>
  <si>
    <t>South, 1002</t>
  </si>
  <si>
    <t>NY 69387 43416</t>
  </si>
  <si>
    <t>Grasses and Rushes</t>
  </si>
  <si>
    <t>Soil conditions and weed competition</t>
  </si>
  <si>
    <t>South, 1012</t>
  </si>
  <si>
    <t>NY 69356 43436</t>
  </si>
  <si>
    <r>
      <t xml:space="preserve">Ground generally wet with dense coverage of grasses and </t>
    </r>
    <r>
      <rPr>
        <i/>
        <sz val="12"/>
        <rFont val="Arial"/>
        <family val="2"/>
      </rPr>
      <t>Juncus</t>
    </r>
    <r>
      <rPr>
        <sz val="12"/>
        <rFont val="Arial"/>
        <family val="2"/>
      </rPr>
      <t xml:space="preserve"> rushes. Wetness of site appeared to be limiting tree growth on some plots. </t>
    </r>
  </si>
  <si>
    <t>Most mortalities look to be as a result of general site conditions (wetness) and grass competition. Potentially understocked from planting or early losses no replaced. The established trees appear above level of weed competition.</t>
  </si>
  <si>
    <t>South, 1027</t>
  </si>
  <si>
    <t>NY 69399 43474</t>
  </si>
  <si>
    <t>Wet site</t>
  </si>
  <si>
    <t>Wet soils and grass competition</t>
  </si>
  <si>
    <t>South, 1038</t>
  </si>
  <si>
    <t>NY 69439 43449</t>
  </si>
  <si>
    <t>Wet soils and rush competition. Lack of early loss replacement?</t>
  </si>
  <si>
    <t>South, 1045</t>
  </si>
  <si>
    <t>Wet ground.</t>
  </si>
  <si>
    <t>NY 69472 43419</t>
  </si>
  <si>
    <t>Grassy and wet.</t>
  </si>
  <si>
    <t>Plot moved west from planned location. Mapped OG was not in correct location. Revised location still on edge of planted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</si>
</sst>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809]dd\ mmmm\ yyyy;@"/>
    <numFmt numFmtId="166" formatCode="00000"/>
    <numFmt numFmtId="167" formatCode="0.000"/>
    <numFmt numFmtId="168" formatCode="0.0%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vertAlign val="superscript"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vertAlign val="superscript"/>
      <sz val="12"/>
      <name val="Arial"/>
      <family val="2"/>
    </font>
    <font>
      <vertAlign val="superscript"/>
      <sz val="12"/>
      <name val="Arial"/>
      <family val="2"/>
    </font>
    <font>
      <sz val="12"/>
      <color theme="6" tint="-0.249977111117893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name val="Verdana"/>
      <family val="2"/>
    </font>
    <font>
      <i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553">
    <xf numFmtId="0" fontId="0" fillId="0" borderId="0" xfId="0"/>
    <xf numFmtId="0" fontId="3" fillId="0" borderId="0" xfId="0" applyFont="1"/>
    <xf numFmtId="0" fontId="6" fillId="0" borderId="0" xfId="0" applyFont="1"/>
    <xf numFmtId="0" fontId="1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textRotation="90"/>
    </xf>
    <xf numFmtId="0" fontId="6" fillId="2" borderId="5" xfId="0" applyFont="1" applyFill="1" applyBorder="1" applyAlignment="1">
      <alignment horizontal="left" vertical="center"/>
    </xf>
    <xf numFmtId="0" fontId="6" fillId="2" borderId="15" xfId="0" applyFont="1" applyFill="1" applyBorder="1"/>
    <xf numFmtId="0" fontId="3" fillId="2" borderId="6" xfId="0" applyFont="1" applyFill="1" applyBorder="1"/>
    <xf numFmtId="0" fontId="6" fillId="0" borderId="0" xfId="0" applyFont="1" applyAlignment="1">
      <alignment horizontal="center" vertical="center"/>
    </xf>
    <xf numFmtId="166" fontId="6" fillId="2" borderId="5" xfId="0" applyNumberFormat="1" applyFont="1" applyFill="1" applyBorder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0" fillId="3" borderId="0" xfId="0" applyFill="1"/>
    <xf numFmtId="0" fontId="3" fillId="3" borderId="0" xfId="0" applyFont="1" applyFill="1"/>
    <xf numFmtId="0" fontId="6" fillId="3" borderId="0" xfId="0" applyFont="1" applyFill="1"/>
    <xf numFmtId="0" fontId="6" fillId="2" borderId="6" xfId="0" applyFont="1" applyFill="1" applyBorder="1"/>
    <xf numFmtId="0" fontId="6" fillId="7" borderId="32" xfId="0" applyFont="1" applyFill="1" applyBorder="1"/>
    <xf numFmtId="0" fontId="3" fillId="7" borderId="33" xfId="0" applyFont="1" applyFill="1" applyBorder="1" applyAlignment="1">
      <alignment horizontal="left"/>
    </xf>
    <xf numFmtId="0" fontId="6" fillId="7" borderId="33" xfId="0" applyFont="1" applyFill="1" applyBorder="1"/>
    <xf numFmtId="0" fontId="3" fillId="7" borderId="33" xfId="0" applyFont="1" applyFill="1" applyBorder="1" applyAlignment="1">
      <alignment horizontal="center"/>
    </xf>
    <xf numFmtId="0" fontId="3" fillId="7" borderId="34" xfId="0" applyFont="1" applyFill="1" applyBorder="1"/>
    <xf numFmtId="0" fontId="3" fillId="7" borderId="32" xfId="0" applyFont="1" applyFill="1" applyBorder="1" applyAlignment="1">
      <alignment horizontal="left"/>
    </xf>
    <xf numFmtId="0" fontId="3" fillId="7" borderId="33" xfId="0" applyFont="1" applyFill="1" applyBorder="1"/>
    <xf numFmtId="0" fontId="3" fillId="7" borderId="32" xfId="0" applyFont="1" applyFill="1" applyBorder="1"/>
    <xf numFmtId="0" fontId="6" fillId="7" borderId="33" xfId="0" applyFont="1" applyFill="1" applyBorder="1" applyAlignment="1">
      <alignment horizontal="right"/>
    </xf>
    <xf numFmtId="0" fontId="6" fillId="7" borderId="34" xfId="0" applyFont="1" applyFill="1" applyBorder="1"/>
    <xf numFmtId="0" fontId="6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/>
    <xf numFmtId="0" fontId="6" fillId="2" borderId="0" xfId="0" applyFont="1" applyFill="1" applyAlignment="1">
      <alignment vertical="top" wrapText="1"/>
    </xf>
    <xf numFmtId="0" fontId="3" fillId="2" borderId="32" xfId="0" applyFont="1" applyFill="1" applyBorder="1" applyAlignment="1">
      <alignment vertical="center"/>
    </xf>
    <xf numFmtId="0" fontId="3" fillId="2" borderId="3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top" wrapText="1"/>
    </xf>
    <xf numFmtId="0" fontId="6" fillId="2" borderId="33" xfId="0" applyFont="1" applyFill="1" applyBorder="1"/>
    <xf numFmtId="0" fontId="6" fillId="2" borderId="33" xfId="0" applyFont="1" applyFill="1" applyBorder="1" applyAlignment="1">
      <alignment vertical="top" wrapText="1"/>
    </xf>
    <xf numFmtId="0" fontId="6" fillId="2" borderId="29" xfId="0" applyFont="1" applyFill="1" applyBorder="1"/>
    <xf numFmtId="0" fontId="6" fillId="2" borderId="30" xfId="0" applyFont="1" applyFill="1" applyBorder="1"/>
    <xf numFmtId="0" fontId="6" fillId="2" borderId="36" xfId="0" applyFont="1" applyFill="1" applyBorder="1" applyAlignment="1">
      <alignment horizontal="left" vertical="top" wrapText="1"/>
    </xf>
    <xf numFmtId="0" fontId="6" fillId="2" borderId="36" xfId="0" applyFont="1" applyFill="1" applyBorder="1"/>
    <xf numFmtId="0" fontId="6" fillId="2" borderId="36" xfId="0" applyFont="1" applyFill="1" applyBorder="1" applyAlignment="1">
      <alignment vertical="top" wrapText="1"/>
    </xf>
    <xf numFmtId="0" fontId="6" fillId="0" borderId="29" xfId="0" applyFont="1" applyBorder="1" applyAlignment="1">
      <alignment horizontal="left" vertical="top" wrapText="1"/>
    </xf>
    <xf numFmtId="0" fontId="3" fillId="7" borderId="5" xfId="0" applyFont="1" applyFill="1" applyBorder="1"/>
    <xf numFmtId="0" fontId="3" fillId="7" borderId="0" xfId="0" applyFont="1" applyFill="1" applyAlignment="1">
      <alignment horizontal="left"/>
    </xf>
    <xf numFmtId="0" fontId="3" fillId="7" borderId="5" xfId="0" applyFont="1" applyFill="1" applyBorder="1" applyAlignment="1">
      <alignment horizontal="left"/>
    </xf>
    <xf numFmtId="0" fontId="6" fillId="2" borderId="0" xfId="0" applyFont="1" applyFill="1" applyAlignment="1">
      <alignment horizontal="left" vertical="top"/>
    </xf>
    <xf numFmtId="2" fontId="6" fillId="0" borderId="0" xfId="0" applyNumberFormat="1" applyFont="1"/>
    <xf numFmtId="0" fontId="19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11" fillId="0" borderId="0" xfId="0" applyNumberFormat="1" applyFont="1" applyAlignment="1">
      <alignment horizontal="right" vertical="center"/>
    </xf>
    <xf numFmtId="0" fontId="6" fillId="0" borderId="29" xfId="0" applyFont="1" applyBorder="1"/>
    <xf numFmtId="0" fontId="6" fillId="7" borderId="34" xfId="0" applyFont="1" applyFill="1" applyBorder="1" applyAlignment="1">
      <alignment horizontal="center" textRotation="90"/>
    </xf>
    <xf numFmtId="166" fontId="6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horizontal="left"/>
    </xf>
    <xf numFmtId="0" fontId="6" fillId="2" borderId="5" xfId="0" applyFont="1" applyFill="1" applyBorder="1"/>
    <xf numFmtId="0" fontId="17" fillId="0" borderId="0" xfId="0" applyFont="1" applyAlignment="1">
      <alignment horizontal="right"/>
    </xf>
    <xf numFmtId="0" fontId="3" fillId="0" borderId="15" xfId="0" applyFont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166" fontId="3" fillId="4" borderId="6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165" fontId="6" fillId="7" borderId="4" xfId="0" applyNumberFormat="1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164" fontId="6" fillId="2" borderId="15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2" fontId="0" fillId="0" borderId="0" xfId="0" applyNumberFormat="1"/>
    <xf numFmtId="2" fontId="6" fillId="2" borderId="15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textRotation="90"/>
    </xf>
    <xf numFmtId="2" fontId="6" fillId="7" borderId="34" xfId="0" applyNumberFormat="1" applyFont="1" applyFill="1" applyBorder="1"/>
    <xf numFmtId="2" fontId="13" fillId="0" borderId="0" xfId="0" applyNumberFormat="1" applyFont="1"/>
    <xf numFmtId="2" fontId="6" fillId="2" borderId="33" xfId="0" applyNumberFormat="1" applyFont="1" applyFill="1" applyBorder="1"/>
    <xf numFmtId="2" fontId="6" fillId="2" borderId="0" xfId="0" applyNumberFormat="1" applyFont="1" applyFill="1"/>
    <xf numFmtId="2" fontId="6" fillId="2" borderId="36" xfId="0" applyNumberFormat="1" applyFont="1" applyFill="1" applyBorder="1"/>
    <xf numFmtId="2" fontId="4" fillId="0" borderId="0" xfId="0" applyNumberFormat="1" applyFont="1"/>
    <xf numFmtId="0" fontId="6" fillId="2" borderId="34" xfId="0" applyFont="1" applyFill="1" applyBorder="1" applyAlignment="1">
      <alignment vertical="top" wrapText="1"/>
    </xf>
    <xf numFmtId="0" fontId="6" fillId="2" borderId="35" xfId="0" applyFont="1" applyFill="1" applyBorder="1" applyAlignment="1">
      <alignment vertical="top" wrapText="1"/>
    </xf>
    <xf numFmtId="0" fontId="6" fillId="2" borderId="37" xfId="0" applyFont="1" applyFill="1" applyBorder="1" applyAlignment="1">
      <alignment vertical="top" wrapText="1"/>
    </xf>
    <xf numFmtId="0" fontId="3" fillId="0" borderId="28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textRotation="90"/>
    </xf>
    <xf numFmtId="0" fontId="3" fillId="2" borderId="26" xfId="0" applyFont="1" applyFill="1" applyBorder="1" applyAlignment="1">
      <alignment textRotation="90"/>
    </xf>
    <xf numFmtId="0" fontId="3" fillId="2" borderId="9" xfId="0" applyFont="1" applyFill="1" applyBorder="1" applyAlignment="1">
      <alignment textRotation="90"/>
    </xf>
    <xf numFmtId="0" fontId="3" fillId="0" borderId="7" xfId="0" applyFont="1" applyBorder="1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3" fillId="0" borderId="18" xfId="0" applyFont="1" applyBorder="1" applyAlignment="1">
      <alignment horizontal="left" wrapText="1"/>
    </xf>
    <xf numFmtId="0" fontId="3" fillId="0" borderId="7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2" fontId="3" fillId="0" borderId="8" xfId="0" applyNumberFormat="1" applyFont="1" applyBorder="1" applyAlignment="1">
      <alignment horizontal="center" textRotation="90" wrapText="1"/>
    </xf>
    <xf numFmtId="0" fontId="3" fillId="0" borderId="8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8" xfId="0" applyFont="1" applyBorder="1" applyAlignment="1">
      <alignment horizontal="left" wrapText="1"/>
    </xf>
    <xf numFmtId="0" fontId="3" fillId="0" borderId="22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6" fillId="2" borderId="11" xfId="0" applyNumberFormat="1" applyFont="1" applyFill="1" applyBorder="1" applyAlignment="1">
      <alignment vertical="center"/>
    </xf>
    <xf numFmtId="1" fontId="6" fillId="2" borderId="10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0" fontId="6" fillId="2" borderId="10" xfId="1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6" fillId="2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6" fillId="2" borderId="22" xfId="1" applyNumberFormat="1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1" fontId="6" fillId="2" borderId="27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0" fontId="6" fillId="2" borderId="38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" fontId="3" fillId="4" borderId="7" xfId="0" applyNumberFormat="1" applyFont="1" applyFill="1" applyBorder="1" applyAlignment="1">
      <alignment vertical="center"/>
    </xf>
    <xf numFmtId="1" fontId="3" fillId="4" borderId="26" xfId="0" applyNumberFormat="1" applyFont="1" applyFill="1" applyBorder="1" applyAlignment="1">
      <alignment vertical="center"/>
    </xf>
    <xf numFmtId="1" fontId="3" fillId="4" borderId="8" xfId="0" applyNumberFormat="1" applyFont="1" applyFill="1" applyBorder="1" applyAlignment="1">
      <alignment vertical="center"/>
    </xf>
    <xf numFmtId="1" fontId="3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1" fontId="3" fillId="0" borderId="28" xfId="0" applyNumberFormat="1" applyFont="1" applyBorder="1" applyAlignment="1">
      <alignment vertical="center"/>
    </xf>
    <xf numFmtId="1" fontId="6" fillId="0" borderId="0" xfId="0" applyNumberFormat="1" applyFont="1"/>
    <xf numFmtId="2" fontId="3" fillId="4" borderId="26" xfId="0" applyNumberFormat="1" applyFont="1" applyFill="1" applyBorder="1" applyAlignment="1">
      <alignment vertical="center"/>
    </xf>
    <xf numFmtId="1" fontId="3" fillId="4" borderId="12" xfId="0" applyNumberFormat="1" applyFont="1" applyFill="1" applyBorder="1" applyAlignment="1">
      <alignment vertical="center"/>
    </xf>
    <xf numFmtId="2" fontId="3" fillId="4" borderId="27" xfId="0" applyNumberFormat="1" applyFont="1" applyFill="1" applyBorder="1" applyAlignment="1">
      <alignment vertical="center"/>
    </xf>
    <xf numFmtId="2" fontId="3" fillId="4" borderId="13" xfId="0" applyNumberFormat="1" applyFont="1" applyFill="1" applyBorder="1" applyAlignment="1">
      <alignment vertical="center"/>
    </xf>
    <xf numFmtId="1" fontId="3" fillId="4" borderId="0" xfId="0" applyNumberFormat="1" applyFont="1" applyFill="1" applyAlignment="1">
      <alignment vertical="center"/>
    </xf>
    <xf numFmtId="2" fontId="3" fillId="4" borderId="0" xfId="0" applyNumberFormat="1" applyFont="1" applyFill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2" borderId="20" xfId="0" applyFont="1" applyFill="1" applyBorder="1" applyAlignment="1">
      <alignment textRotation="90"/>
    </xf>
    <xf numFmtId="0" fontId="6" fillId="2" borderId="15" xfId="0" applyFont="1" applyFill="1" applyBorder="1" applyAlignment="1">
      <alignment horizontal="center" vertical="center"/>
    </xf>
    <xf numFmtId="1" fontId="3" fillId="4" borderId="9" xfId="0" applyNumberFormat="1" applyFont="1" applyFill="1" applyBorder="1" applyAlignment="1">
      <alignment vertical="center"/>
    </xf>
    <xf numFmtId="2" fontId="3" fillId="4" borderId="14" xfId="0" applyNumberFormat="1" applyFont="1" applyFill="1" applyBorder="1" applyAlignment="1">
      <alignment vertical="center"/>
    </xf>
    <xf numFmtId="0" fontId="0" fillId="0" borderId="0" xfId="0" applyProtection="1">
      <protection locked="0"/>
    </xf>
    <xf numFmtId="0" fontId="6" fillId="2" borderId="4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17" fillId="2" borderId="15" xfId="0" applyFont="1" applyFill="1" applyBorder="1" applyProtection="1">
      <protection locked="0"/>
    </xf>
    <xf numFmtId="0" fontId="6" fillId="2" borderId="29" xfId="0" applyFont="1" applyFill="1" applyBorder="1" applyProtection="1">
      <protection locked="0"/>
    </xf>
    <xf numFmtId="0" fontId="6" fillId="2" borderId="0" xfId="0" applyFont="1" applyFill="1" applyAlignment="1" applyProtection="1">
      <alignment horizontal="left" vertical="top"/>
      <protection locked="0"/>
    </xf>
    <xf numFmtId="0" fontId="6" fillId="2" borderId="0" xfId="0" applyFont="1" applyFill="1" applyAlignment="1" applyProtection="1">
      <alignment horizontal="left" vertical="top" wrapText="1"/>
      <protection locked="0"/>
    </xf>
    <xf numFmtId="0" fontId="6" fillId="2" borderId="0" xfId="0" applyFont="1" applyFill="1" applyProtection="1">
      <protection locked="0"/>
    </xf>
    <xf numFmtId="0" fontId="6" fillId="2" borderId="30" xfId="0" applyFont="1" applyFill="1" applyBorder="1" applyProtection="1">
      <protection locked="0"/>
    </xf>
    <xf numFmtId="0" fontId="6" fillId="2" borderId="36" xfId="0" applyFont="1" applyFill="1" applyBorder="1" applyAlignment="1" applyProtection="1">
      <alignment horizontal="left" vertical="top" wrapText="1"/>
      <protection locked="0"/>
    </xf>
    <xf numFmtId="0" fontId="6" fillId="2" borderId="36" xfId="0" applyFont="1" applyFill="1" applyBorder="1" applyProtection="1">
      <protection locked="0"/>
    </xf>
    <xf numFmtId="0" fontId="3" fillId="2" borderId="15" xfId="0" applyFont="1" applyFill="1" applyBorder="1" applyProtection="1">
      <protection locked="0"/>
    </xf>
    <xf numFmtId="0" fontId="6" fillId="2" borderId="0" xfId="0" applyFont="1" applyFill="1" applyAlignment="1" applyProtection="1">
      <alignment vertical="top" wrapText="1"/>
      <protection locked="0"/>
    </xf>
    <xf numFmtId="0" fontId="6" fillId="2" borderId="35" xfId="0" applyFont="1" applyFill="1" applyBorder="1" applyAlignment="1" applyProtection="1">
      <alignment horizontal="left" vertical="top" wrapText="1"/>
      <protection locked="0"/>
    </xf>
    <xf numFmtId="0" fontId="6" fillId="2" borderId="36" xfId="0" applyFont="1" applyFill="1" applyBorder="1" applyAlignment="1" applyProtection="1">
      <alignment vertical="top" wrapText="1"/>
      <protection locked="0"/>
    </xf>
    <xf numFmtId="0" fontId="6" fillId="2" borderId="37" xfId="0" applyFont="1" applyFill="1" applyBorder="1" applyAlignment="1" applyProtection="1">
      <alignment horizontal="left" vertical="top" wrapText="1"/>
      <protection locked="0"/>
    </xf>
    <xf numFmtId="0" fontId="3" fillId="3" borderId="0" xfId="0" applyFont="1" applyFill="1" applyProtection="1">
      <protection locked="0"/>
    </xf>
    <xf numFmtId="0" fontId="6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164" fontId="5" fillId="4" borderId="27" xfId="0" applyNumberFormat="1" applyFont="1" applyFill="1" applyBorder="1" applyAlignment="1">
      <alignment vertical="center"/>
    </xf>
    <xf numFmtId="1" fontId="3" fillId="4" borderId="12" xfId="0" applyNumberFormat="1" applyFont="1" applyFill="1" applyBorder="1" applyAlignment="1">
      <alignment vertical="center" wrapText="1"/>
    </xf>
    <xf numFmtId="0" fontId="6" fillId="2" borderId="35" xfId="0" applyFont="1" applyFill="1" applyBorder="1" applyProtection="1">
      <protection locked="0"/>
    </xf>
    <xf numFmtId="0" fontId="6" fillId="2" borderId="37" xfId="0" applyFont="1" applyFill="1" applyBorder="1" applyProtection="1">
      <protection locked="0"/>
    </xf>
    <xf numFmtId="0" fontId="3" fillId="8" borderId="32" xfId="0" applyFont="1" applyFill="1" applyBorder="1" applyAlignment="1">
      <alignment vertical="center"/>
    </xf>
    <xf numFmtId="0" fontId="3" fillId="8" borderId="33" xfId="0" applyFont="1" applyFill="1" applyBorder="1" applyAlignment="1">
      <alignment horizontal="left" vertical="center"/>
    </xf>
    <xf numFmtId="0" fontId="6" fillId="8" borderId="33" xfId="0" applyFont="1" applyFill="1" applyBorder="1" applyAlignment="1">
      <alignment horizontal="left" vertical="top" wrapText="1"/>
    </xf>
    <xf numFmtId="0" fontId="6" fillId="8" borderId="33" xfId="0" applyFont="1" applyFill="1" applyBorder="1"/>
    <xf numFmtId="0" fontId="6" fillId="8" borderId="34" xfId="0" applyFont="1" applyFill="1" applyBorder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3" fillId="0" borderId="29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" fontId="3" fillId="5" borderId="46" xfId="0" applyNumberFormat="1" applyFont="1" applyFill="1" applyBorder="1" applyAlignment="1">
      <alignment horizontal="right" vertical="center"/>
    </xf>
    <xf numFmtId="1" fontId="3" fillId="5" borderId="43" xfId="0" applyNumberFormat="1" applyFont="1" applyFill="1" applyBorder="1" applyAlignment="1">
      <alignment horizontal="right" vertical="center"/>
    </xf>
    <xf numFmtId="1" fontId="3" fillId="5" borderId="47" xfId="0" applyNumberFormat="1" applyFont="1" applyFill="1" applyBorder="1" applyAlignment="1">
      <alignment horizontal="right" vertical="center"/>
    </xf>
    <xf numFmtId="2" fontId="6" fillId="2" borderId="11" xfId="0" applyNumberFormat="1" applyFont="1" applyFill="1" applyBorder="1" applyAlignment="1" applyProtection="1">
      <alignment horizontal="right" vertical="center"/>
      <protection locked="0"/>
    </xf>
    <xf numFmtId="2" fontId="6" fillId="2" borderId="13" xfId="0" applyNumberFormat="1" applyFont="1" applyFill="1" applyBorder="1" applyAlignment="1" applyProtection="1">
      <alignment horizontal="right" vertical="center"/>
      <protection locked="0"/>
    </xf>
    <xf numFmtId="1" fontId="3" fillId="5" borderId="41" xfId="0" applyNumberFormat="1" applyFont="1" applyFill="1" applyBorder="1" applyAlignment="1">
      <alignment horizontal="right" vertical="center"/>
    </xf>
    <xf numFmtId="2" fontId="6" fillId="2" borderId="31" xfId="0" applyNumberFormat="1" applyFont="1" applyFill="1" applyBorder="1" applyAlignment="1" applyProtection="1">
      <alignment horizontal="right" vertical="center"/>
      <protection locked="0"/>
    </xf>
    <xf numFmtId="2" fontId="6" fillId="2" borderId="23" xfId="0" applyNumberFormat="1" applyFont="1" applyFill="1" applyBorder="1" applyAlignment="1" applyProtection="1">
      <alignment horizontal="right" vertical="center"/>
      <protection locked="0"/>
    </xf>
    <xf numFmtId="165" fontId="6" fillId="0" borderId="0" xfId="0" applyNumberFormat="1" applyFont="1" applyAlignment="1">
      <alignment horizontal="left" vertical="center"/>
    </xf>
    <xf numFmtId="0" fontId="6" fillId="8" borderId="32" xfId="0" applyFont="1" applyFill="1" applyBorder="1"/>
    <xf numFmtId="0" fontId="3" fillId="2" borderId="24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0" fontId="3" fillId="8" borderId="32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left"/>
    </xf>
    <xf numFmtId="0" fontId="3" fillId="8" borderId="33" xfId="0" applyFont="1" applyFill="1" applyBorder="1" applyAlignment="1">
      <alignment horizontal="center"/>
    </xf>
    <xf numFmtId="0" fontId="21" fillId="8" borderId="51" xfId="0" applyFont="1" applyFill="1" applyBorder="1" applyAlignment="1">
      <alignment horizontal="left"/>
    </xf>
    <xf numFmtId="0" fontId="3" fillId="8" borderId="46" xfId="0" applyFont="1" applyFill="1" applyBorder="1" applyAlignment="1">
      <alignment horizontal="center" textRotation="90"/>
    </xf>
    <xf numFmtId="2" fontId="3" fillId="8" borderId="41" xfId="0" applyNumberFormat="1" applyFont="1" applyFill="1" applyBorder="1"/>
    <xf numFmtId="0" fontId="6" fillId="8" borderId="33" xfId="0" applyFont="1" applyFill="1" applyBorder="1" applyAlignment="1">
      <alignment horizontal="center" textRotation="90"/>
    </xf>
    <xf numFmtId="0" fontId="3" fillId="8" borderId="43" xfId="0" applyFont="1" applyFill="1" applyBorder="1" applyAlignment="1">
      <alignment horizontal="center" textRotation="90"/>
    </xf>
    <xf numFmtId="0" fontId="3" fillId="8" borderId="43" xfId="0" applyFont="1" applyFill="1" applyBorder="1" applyAlignment="1">
      <alignment horizontal="center" textRotation="90" wrapText="1"/>
    </xf>
    <xf numFmtId="2" fontId="3" fillId="8" borderId="47" xfId="0" applyNumberFormat="1" applyFont="1" applyFill="1" applyBorder="1" applyAlignment="1">
      <alignment horizontal="center" textRotation="90" wrapText="1"/>
    </xf>
    <xf numFmtId="0" fontId="3" fillId="8" borderId="1" xfId="0" applyFont="1" applyFill="1" applyBorder="1" applyAlignment="1">
      <alignment horizontal="left" vertical="center"/>
    </xf>
    <xf numFmtId="0" fontId="0" fillId="8" borderId="44" xfId="0" applyFill="1" applyBorder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0" fontId="6" fillId="8" borderId="56" xfId="0" applyFont="1" applyFill="1" applyBorder="1" applyAlignment="1">
      <alignment horizontal="left" vertical="center"/>
    </xf>
    <xf numFmtId="0" fontId="3" fillId="8" borderId="22" xfId="0" applyFont="1" applyFill="1" applyBorder="1" applyAlignment="1">
      <alignment horizontal="left" vertical="center"/>
    </xf>
    <xf numFmtId="1" fontId="6" fillId="8" borderId="6" xfId="0" applyNumberFormat="1" applyFont="1" applyFill="1" applyBorder="1" applyAlignment="1">
      <alignment horizontal="left" vertical="center"/>
    </xf>
    <xf numFmtId="166" fontId="6" fillId="8" borderId="6" xfId="0" applyNumberFormat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6" fillId="2" borderId="16" xfId="0" applyFont="1" applyFill="1" applyBorder="1" applyAlignment="1" applyProtection="1">
      <alignment horizontal="right" vertical="center"/>
      <protection locked="0"/>
    </xf>
    <xf numFmtId="0" fontId="6" fillId="2" borderId="42" xfId="0" applyFont="1" applyFill="1" applyBorder="1" applyAlignment="1" applyProtection="1">
      <alignment horizontal="right" vertical="center"/>
      <protection locked="0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4" xfId="0" applyFont="1" applyFill="1" applyBorder="1" applyAlignment="1" applyProtection="1">
      <alignment horizontal="right" vertical="center"/>
      <protection locked="0"/>
    </xf>
    <xf numFmtId="0" fontId="6" fillId="2" borderId="12" xfId="0" applyFont="1" applyFill="1" applyBorder="1" applyAlignment="1" applyProtection="1">
      <alignment horizontal="right" vertical="center"/>
      <protection locked="0"/>
    </xf>
    <xf numFmtId="0" fontId="6" fillId="2" borderId="27" xfId="0" applyFont="1" applyFill="1" applyBorder="1" applyAlignment="1" applyProtection="1">
      <alignment horizontal="right" vertical="center"/>
      <protection locked="0"/>
    </xf>
    <xf numFmtId="0" fontId="6" fillId="2" borderId="45" xfId="0" applyFont="1" applyFill="1" applyBorder="1" applyProtection="1">
      <protection locked="0"/>
    </xf>
    <xf numFmtId="0" fontId="6" fillId="2" borderId="49" xfId="0" applyFont="1" applyFill="1" applyBorder="1" applyProtection="1">
      <protection locked="0"/>
    </xf>
    <xf numFmtId="0" fontId="6" fillId="2" borderId="57" xfId="0" applyFont="1" applyFill="1" applyBorder="1" applyProtection="1">
      <protection locked="0"/>
    </xf>
    <xf numFmtId="0" fontId="3" fillId="2" borderId="39" xfId="0" applyFont="1" applyFill="1" applyBorder="1" applyProtection="1">
      <protection locked="0"/>
    </xf>
    <xf numFmtId="0" fontId="17" fillId="2" borderId="39" xfId="0" applyFont="1" applyFill="1" applyBorder="1" applyProtection="1">
      <protection locked="0"/>
    </xf>
    <xf numFmtId="0" fontId="6" fillId="2" borderId="55" xfId="0" applyFont="1" applyFill="1" applyBorder="1" applyProtection="1">
      <protection locked="0"/>
    </xf>
    <xf numFmtId="0" fontId="0" fillId="0" borderId="4" xfId="0" applyBorder="1"/>
    <xf numFmtId="4" fontId="4" fillId="0" borderId="4" xfId="0" applyNumberFormat="1" applyFont="1" applyBorder="1"/>
    <xf numFmtId="1" fontId="0" fillId="0" borderId="4" xfId="0" applyNumberFormat="1" applyBorder="1"/>
    <xf numFmtId="0" fontId="5" fillId="8" borderId="4" xfId="0" applyFont="1" applyFill="1" applyBorder="1"/>
    <xf numFmtId="164" fontId="0" fillId="0" borderId="4" xfId="0" applyNumberFormat="1" applyBorder="1"/>
    <xf numFmtId="167" fontId="0" fillId="0" borderId="4" xfId="0" applyNumberFormat="1" applyBorder="1"/>
    <xf numFmtId="168" fontId="0" fillId="2" borderId="41" xfId="0" applyNumberFormat="1" applyFill="1" applyBorder="1" applyAlignment="1" applyProtection="1">
      <alignment horizontal="center" vertical="center"/>
      <protection locked="0"/>
    </xf>
    <xf numFmtId="164" fontId="0" fillId="2" borderId="41" xfId="0" applyNumberForma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Protection="1">
      <protection locked="0"/>
    </xf>
    <xf numFmtId="0" fontId="6" fillId="2" borderId="39" xfId="0" applyFont="1" applyFill="1" applyBorder="1" applyProtection="1">
      <protection locked="0"/>
    </xf>
    <xf numFmtId="0" fontId="3" fillId="8" borderId="7" xfId="0" applyFont="1" applyFill="1" applyBorder="1" applyAlignment="1">
      <alignment horizontal="left" vertical="center"/>
    </xf>
    <xf numFmtId="0" fontId="6" fillId="8" borderId="26" xfId="0" applyFont="1" applyFill="1" applyBorder="1" applyAlignment="1">
      <alignment horizontal="left" vertical="center"/>
    </xf>
    <xf numFmtId="0" fontId="19" fillId="2" borderId="39" xfId="0" applyFont="1" applyFill="1" applyBorder="1" applyAlignment="1" applyProtection="1">
      <alignment horizontal="left" vertical="center"/>
      <protection locked="0"/>
    </xf>
    <xf numFmtId="0" fontId="19" fillId="2" borderId="55" xfId="0" applyFont="1" applyFill="1" applyBorder="1" applyAlignment="1" applyProtection="1">
      <alignment horizontal="left" vertical="center"/>
      <protection locked="0"/>
    </xf>
    <xf numFmtId="0" fontId="21" fillId="2" borderId="26" xfId="0" applyFont="1" applyFill="1" applyBorder="1" applyAlignment="1" applyProtection="1">
      <alignment horizontal="center" textRotation="90"/>
      <protection locked="0"/>
    </xf>
    <xf numFmtId="0" fontId="3" fillId="5" borderId="43" xfId="0" applyFont="1" applyFill="1" applyBorder="1" applyAlignment="1">
      <alignment horizontal="center" textRotation="90"/>
    </xf>
    <xf numFmtId="0" fontId="2" fillId="0" borderId="0" xfId="0" applyFont="1" applyProtection="1">
      <protection locked="0"/>
    </xf>
    <xf numFmtId="0" fontId="3" fillId="8" borderId="32" xfId="0" applyFont="1" applyFill="1" applyBorder="1"/>
    <xf numFmtId="0" fontId="3" fillId="8" borderId="33" xfId="0" applyFont="1" applyFill="1" applyBorder="1"/>
    <xf numFmtId="0" fontId="3" fillId="5" borderId="33" xfId="0" applyFont="1" applyFill="1" applyBorder="1"/>
    <xf numFmtId="0" fontId="3" fillId="5" borderId="52" xfId="0" applyFont="1" applyFill="1" applyBorder="1"/>
    <xf numFmtId="165" fontId="6" fillId="8" borderId="33" xfId="0" applyNumberFormat="1" applyFont="1" applyFill="1" applyBorder="1" applyAlignment="1">
      <alignment horizontal="left" vertical="center"/>
    </xf>
    <xf numFmtId="165" fontId="3" fillId="8" borderId="32" xfId="0" applyNumberFormat="1" applyFont="1" applyFill="1" applyBorder="1" applyAlignment="1">
      <alignment horizontal="left" vertical="center"/>
    </xf>
    <xf numFmtId="0" fontId="19" fillId="2" borderId="34" xfId="0" applyFont="1" applyFill="1" applyBorder="1" applyAlignment="1" applyProtection="1">
      <alignment horizontal="center" vertical="center"/>
      <protection locked="0"/>
    </xf>
    <xf numFmtId="0" fontId="19" fillId="2" borderId="20" xfId="0" applyFont="1" applyFill="1" applyBorder="1" applyProtection="1">
      <protection locked="0"/>
    </xf>
    <xf numFmtId="0" fontId="19" fillId="2" borderId="53" xfId="0" applyFont="1" applyFill="1" applyBorder="1" applyProtection="1">
      <protection locked="0"/>
    </xf>
    <xf numFmtId="0" fontId="3" fillId="8" borderId="41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 vertical="center"/>
    </xf>
    <xf numFmtId="0" fontId="0" fillId="2" borderId="33" xfId="0" applyFill="1" applyBorder="1"/>
    <xf numFmtId="0" fontId="0" fillId="2" borderId="34" xfId="0" applyFill="1" applyBorder="1"/>
    <xf numFmtId="166" fontId="3" fillId="5" borderId="46" xfId="0" applyNumberFormat="1" applyFont="1" applyFill="1" applyBorder="1" applyAlignment="1">
      <alignment horizontal="left" vertical="center"/>
    </xf>
    <xf numFmtId="0" fontId="0" fillId="5" borderId="33" xfId="0" applyFill="1" applyBorder="1"/>
    <xf numFmtId="0" fontId="0" fillId="5" borderId="34" xfId="0" applyFill="1" applyBorder="1"/>
    <xf numFmtId="0" fontId="3" fillId="8" borderId="19" xfId="0" applyFont="1" applyFill="1" applyBorder="1" applyAlignment="1">
      <alignment horizontal="left"/>
    </xf>
    <xf numFmtId="0" fontId="6" fillId="8" borderId="19" xfId="0" applyFont="1" applyFill="1" applyBorder="1"/>
    <xf numFmtId="0" fontId="0" fillId="8" borderId="20" xfId="0" applyFill="1" applyBorder="1"/>
    <xf numFmtId="168" fontId="11" fillId="5" borderId="8" xfId="0" applyNumberFormat="1" applyFont="1" applyFill="1" applyBorder="1" applyAlignment="1">
      <alignment horizontal="right" vertical="center"/>
    </xf>
    <xf numFmtId="0" fontId="3" fillId="8" borderId="22" xfId="0" applyFont="1" applyFill="1" applyBorder="1" applyAlignment="1">
      <alignment horizontal="left"/>
    </xf>
    <xf numFmtId="1" fontId="0" fillId="0" borderId="29" xfId="0" applyNumberFormat="1" applyBorder="1"/>
    <xf numFmtId="0" fontId="19" fillId="8" borderId="22" xfId="0" applyFont="1" applyFill="1" applyBorder="1" applyAlignment="1">
      <alignment horizontal="left"/>
    </xf>
    <xf numFmtId="164" fontId="6" fillId="8" borderId="15" xfId="0" applyNumberFormat="1" applyFont="1" applyFill="1" applyBorder="1" applyAlignment="1">
      <alignment horizontal="center" vertical="center"/>
    </xf>
    <xf numFmtId="0" fontId="6" fillId="8" borderId="15" xfId="0" applyFont="1" applyFill="1" applyBorder="1"/>
    <xf numFmtId="168" fontId="11" fillId="5" borderId="11" xfId="0" applyNumberFormat="1" applyFont="1" applyFill="1" applyBorder="1" applyAlignment="1">
      <alignment horizontal="right" vertical="center"/>
    </xf>
    <xf numFmtId="0" fontId="5" fillId="8" borderId="22" xfId="0" applyFont="1" applyFill="1" applyBorder="1" applyAlignment="1">
      <alignment horizontal="left"/>
    </xf>
    <xf numFmtId="0" fontId="2" fillId="8" borderId="38" xfId="0" applyFont="1" applyFill="1" applyBorder="1" applyAlignment="1">
      <alignment horizontal="left"/>
    </xf>
    <xf numFmtId="0" fontId="6" fillId="8" borderId="39" xfId="0" applyFont="1" applyFill="1" applyBorder="1"/>
    <xf numFmtId="168" fontId="11" fillId="5" borderId="13" xfId="0" applyNumberFormat="1" applyFont="1" applyFill="1" applyBorder="1" applyAlignment="1">
      <alignment horizontal="right" vertical="center"/>
    </xf>
    <xf numFmtId="0" fontId="0" fillId="0" borderId="29" xfId="0" applyBorder="1" applyAlignment="1">
      <alignment horizontal="left"/>
    </xf>
    <xf numFmtId="0" fontId="6" fillId="0" borderId="50" xfId="0" applyFont="1" applyBorder="1"/>
    <xf numFmtId="0" fontId="6" fillId="0" borderId="2" xfId="0" applyFont="1" applyBorder="1" applyAlignment="1">
      <alignment horizontal="left" vertical="center"/>
    </xf>
    <xf numFmtId="0" fontId="3" fillId="8" borderId="22" xfId="0" applyFont="1" applyFill="1" applyBorder="1"/>
    <xf numFmtId="165" fontId="6" fillId="0" borderId="0" xfId="0" applyNumberFormat="1" applyFont="1" applyAlignment="1">
      <alignment horizontal="center"/>
    </xf>
    <xf numFmtId="0" fontId="3" fillId="8" borderId="12" xfId="0" applyFont="1" applyFill="1" applyBorder="1"/>
    <xf numFmtId="167" fontId="6" fillId="5" borderId="39" xfId="0" applyNumberFormat="1" applyFont="1" applyFill="1" applyBorder="1" applyAlignment="1">
      <alignment horizontal="left" vertical="center"/>
    </xf>
    <xf numFmtId="0" fontId="20" fillId="5" borderId="39" xfId="0" applyFont="1" applyFill="1" applyBorder="1"/>
    <xf numFmtId="0" fontId="6" fillId="5" borderId="39" xfId="0" applyFont="1" applyFill="1" applyBorder="1"/>
    <xf numFmtId="0" fontId="3" fillId="5" borderId="55" xfId="0" applyFont="1" applyFill="1" applyBorder="1"/>
    <xf numFmtId="0" fontId="3" fillId="8" borderId="33" xfId="0" applyFont="1" applyFill="1" applyBorder="1" applyAlignment="1">
      <alignment horizontal="left"/>
    </xf>
    <xf numFmtId="0" fontId="3" fillId="8" borderId="34" xfId="0" applyFont="1" applyFill="1" applyBorder="1"/>
    <xf numFmtId="0" fontId="6" fillId="8" borderId="34" xfId="0" applyFont="1" applyFill="1" applyBorder="1" applyAlignment="1">
      <alignment horizontal="center" textRotation="90"/>
    </xf>
    <xf numFmtId="0" fontId="6" fillId="8" borderId="33" xfId="0" applyFont="1" applyFill="1" applyBorder="1" applyAlignment="1">
      <alignment horizontal="right"/>
    </xf>
    <xf numFmtId="0" fontId="5" fillId="8" borderId="28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textRotation="90"/>
    </xf>
    <xf numFmtId="0" fontId="10" fillId="8" borderId="8" xfId="0" applyFont="1" applyFill="1" applyBorder="1" applyAlignment="1">
      <alignment horizontal="center" textRotation="90"/>
    </xf>
    <xf numFmtId="0" fontId="10" fillId="0" borderId="0" xfId="0" applyFont="1" applyAlignment="1">
      <alignment horizontal="center" textRotation="90"/>
    </xf>
    <xf numFmtId="0" fontId="21" fillId="8" borderId="7" xfId="0" applyFont="1" applyFill="1" applyBorder="1" applyAlignment="1">
      <alignment horizontal="center" textRotation="90"/>
    </xf>
    <xf numFmtId="0" fontId="10" fillId="8" borderId="18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center" textRotation="90" wrapText="1"/>
    </xf>
    <xf numFmtId="0" fontId="10" fillId="8" borderId="26" xfId="0" applyFont="1" applyFill="1" applyBorder="1" applyAlignment="1">
      <alignment horizontal="center" textRotation="90" wrapText="1"/>
    </xf>
    <xf numFmtId="0" fontId="10" fillId="8" borderId="8" xfId="0" applyFont="1" applyFill="1" applyBorder="1" applyAlignment="1">
      <alignment horizontal="center" textRotation="90" wrapText="1"/>
    </xf>
    <xf numFmtId="0" fontId="11" fillId="8" borderId="7" xfId="0" applyFont="1" applyFill="1" applyBorder="1" applyAlignment="1">
      <alignment horizontal="center" textRotation="90" wrapText="1"/>
    </xf>
    <xf numFmtId="0" fontId="11" fillId="8" borderId="8" xfId="0" applyFont="1" applyFill="1" applyBorder="1" applyAlignment="1">
      <alignment horizontal="center" textRotation="90" wrapText="1"/>
    </xf>
    <xf numFmtId="0" fontId="10" fillId="8" borderId="8" xfId="0" applyFont="1" applyFill="1" applyBorder="1" applyAlignment="1">
      <alignment horizontal="left" vertical="center" wrapText="1"/>
    </xf>
    <xf numFmtId="0" fontId="10" fillId="8" borderId="22" xfId="0" applyFont="1" applyFill="1" applyBorder="1" applyAlignment="1">
      <alignment horizontal="center" vertical="center"/>
    </xf>
    <xf numFmtId="1" fontId="9" fillId="5" borderId="4" xfId="0" applyNumberFormat="1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1" fontId="10" fillId="5" borderId="17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5" borderId="16" xfId="0" applyNumberFormat="1" applyFont="1" applyFill="1" applyBorder="1" applyAlignment="1">
      <alignment horizontal="center" vertical="center"/>
    </xf>
    <xf numFmtId="1" fontId="7" fillId="5" borderId="40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2" fontId="7" fillId="5" borderId="11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5" borderId="11" xfId="0" applyFont="1" applyFill="1" applyBorder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1" fontId="11" fillId="4" borderId="7" xfId="0" applyNumberFormat="1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26" xfId="0" applyNumberFormat="1" applyFont="1" applyFill="1" applyBorder="1" applyAlignment="1">
      <alignment horizontal="center" vertical="center"/>
    </xf>
    <xf numFmtId="2" fontId="11" fillId="5" borderId="8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1" fillId="5" borderId="18" xfId="0" applyNumberFormat="1" applyFont="1" applyFill="1" applyBorder="1" applyAlignment="1">
      <alignment horizontal="center" vertical="center"/>
    </xf>
    <xf numFmtId="1" fontId="8" fillId="0" borderId="0" xfId="0" applyNumberFormat="1" applyFont="1"/>
    <xf numFmtId="1" fontId="11" fillId="4" borderId="10" xfId="0" applyNumberFormat="1" applyFont="1" applyFill="1" applyBorder="1" applyAlignment="1">
      <alignment vertical="center"/>
    </xf>
    <xf numFmtId="1" fontId="11" fillId="5" borderId="11" xfId="0" applyNumberFormat="1" applyFont="1" applyFill="1" applyBorder="1" applyAlignment="1">
      <alignment horizontal="center" vertical="center"/>
    </xf>
    <xf numFmtId="1" fontId="11" fillId="0" borderId="29" xfId="0" applyNumberFormat="1" applyFont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" fontId="11" fillId="5" borderId="31" xfId="0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vertical="center"/>
    </xf>
    <xf numFmtId="168" fontId="11" fillId="4" borderId="27" xfId="0" applyNumberFormat="1" applyFont="1" applyFill="1" applyBorder="1" applyAlignment="1">
      <alignment horizontal="center" vertical="center"/>
    </xf>
    <xf numFmtId="168" fontId="11" fillId="4" borderId="14" xfId="0" applyNumberFormat="1" applyFont="1" applyFill="1" applyBorder="1" applyAlignment="1">
      <alignment horizontal="center" vertical="center"/>
    </xf>
    <xf numFmtId="168" fontId="11" fillId="4" borderId="23" xfId="0" applyNumberFormat="1" applyFont="1" applyFill="1" applyBorder="1" applyAlignment="1">
      <alignment horizontal="center" vertical="center"/>
    </xf>
    <xf numFmtId="168" fontId="11" fillId="4" borderId="1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15" fillId="4" borderId="38" xfId="0" applyNumberFormat="1" applyFont="1" applyFill="1" applyBorder="1" applyAlignment="1">
      <alignment horizontal="center" vertical="center"/>
    </xf>
    <xf numFmtId="9" fontId="15" fillId="0" borderId="2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15" fillId="5" borderId="12" xfId="0" applyNumberFormat="1" applyFont="1" applyFill="1" applyBorder="1" applyAlignment="1">
      <alignment horizontal="center" vertical="center"/>
    </xf>
    <xf numFmtId="9" fontId="15" fillId="5" borderId="13" xfId="0" applyNumberFormat="1" applyFont="1" applyFill="1" applyBorder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9" fontId="15" fillId="5" borderId="23" xfId="0" applyNumberFormat="1" applyFont="1" applyFill="1" applyBorder="1" applyAlignment="1">
      <alignment horizontal="center" vertical="center"/>
    </xf>
    <xf numFmtId="0" fontId="14" fillId="0" borderId="0" xfId="0" applyFont="1"/>
    <xf numFmtId="168" fontId="5" fillId="5" borderId="41" xfId="0" applyNumberFormat="1" applyFont="1" applyFill="1" applyBorder="1" applyAlignment="1">
      <alignment horizontal="center" vertical="center"/>
    </xf>
    <xf numFmtId="168" fontId="13" fillId="0" borderId="28" xfId="0" applyNumberFormat="1" applyFont="1" applyBorder="1"/>
    <xf numFmtId="0" fontId="7" fillId="6" borderId="0" xfId="0" applyFont="1" applyFill="1" applyAlignment="1">
      <alignment horizontal="right" wrapText="1"/>
    </xf>
    <xf numFmtId="164" fontId="5" fillId="5" borderId="41" xfId="0" applyNumberFormat="1" applyFont="1" applyFill="1" applyBorder="1" applyAlignment="1">
      <alignment horizontal="center" vertical="center"/>
    </xf>
    <xf numFmtId="0" fontId="5" fillId="0" borderId="29" xfId="0" applyFont="1" applyBorder="1"/>
    <xf numFmtId="0" fontId="4" fillId="4" borderId="41" xfId="0" applyFont="1" applyFill="1" applyBorder="1"/>
    <xf numFmtId="168" fontId="0" fillId="5" borderId="41" xfId="0" applyNumberFormat="1" applyFill="1" applyBorder="1" applyAlignment="1">
      <alignment horizontal="center" vertical="center"/>
    </xf>
    <xf numFmtId="168" fontId="5" fillId="0" borderId="29" xfId="0" applyNumberFormat="1" applyFont="1" applyBorder="1"/>
    <xf numFmtId="164" fontId="0" fillId="0" borderId="0" xfId="0" applyNumberFormat="1"/>
    <xf numFmtId="164" fontId="5" fillId="0" borderId="0" xfId="0" applyNumberFormat="1" applyFont="1"/>
    <xf numFmtId="0" fontId="3" fillId="8" borderId="19" xfId="0" applyFont="1" applyFill="1" applyBorder="1"/>
    <xf numFmtId="0" fontId="3" fillId="8" borderId="20" xfId="0" applyFont="1" applyFill="1" applyBorder="1"/>
    <xf numFmtId="0" fontId="3" fillId="8" borderId="56" xfId="0" applyFont="1" applyFill="1" applyBorder="1"/>
    <xf numFmtId="0" fontId="16" fillId="8" borderId="20" xfId="0" applyFont="1" applyFill="1" applyBorder="1"/>
    <xf numFmtId="0" fontId="3" fillId="8" borderId="53" xfId="0" applyFont="1" applyFill="1" applyBorder="1"/>
    <xf numFmtId="0" fontId="3" fillId="8" borderId="38" xfId="0" applyFont="1" applyFill="1" applyBorder="1"/>
    <xf numFmtId="0" fontId="6" fillId="8" borderId="33" xfId="0" applyFont="1" applyFill="1" applyBorder="1" applyAlignment="1">
      <alignment vertical="top" wrapText="1"/>
    </xf>
    <xf numFmtId="0" fontId="6" fillId="8" borderId="34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8" borderId="3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5" borderId="32" xfId="0" applyFont="1" applyFill="1" applyBorder="1" applyAlignment="1">
      <alignment horizontal="left" vertical="center"/>
    </xf>
    <xf numFmtId="0" fontId="19" fillId="2" borderId="33" xfId="0" applyFont="1" applyFill="1" applyBorder="1" applyProtection="1">
      <protection locked="0"/>
    </xf>
    <xf numFmtId="0" fontId="6" fillId="8" borderId="9" xfId="0" applyFont="1" applyFill="1" applyBorder="1" applyAlignment="1">
      <alignment horizontal="left" vertical="center"/>
    </xf>
    <xf numFmtId="0" fontId="19" fillId="8" borderId="56" xfId="0" applyFont="1" applyFill="1" applyBorder="1" applyAlignment="1" applyProtection="1">
      <alignment horizontal="left" vertical="center"/>
      <protection locked="0"/>
    </xf>
    <xf numFmtId="0" fontId="19" fillId="8" borderId="54" xfId="0" applyFont="1" applyFill="1" applyBorder="1" applyAlignment="1" applyProtection="1">
      <alignment horizontal="left" vertical="center"/>
      <protection locked="0"/>
    </xf>
    <xf numFmtId="166" fontId="19" fillId="8" borderId="52" xfId="0" applyNumberFormat="1" applyFont="1" applyFill="1" applyBorder="1" applyAlignment="1" applyProtection="1">
      <alignment horizontal="left" vertical="center"/>
      <protection locked="0"/>
    </xf>
    <xf numFmtId="0" fontId="19" fillId="8" borderId="56" xfId="0" applyFont="1" applyFill="1" applyBorder="1" applyProtection="1">
      <protection locked="0"/>
    </xf>
    <xf numFmtId="0" fontId="19" fillId="8" borderId="58" xfId="0" applyFont="1" applyFill="1" applyBorder="1" applyAlignment="1" applyProtection="1">
      <alignment horizontal="left" vertical="center" wrapText="1"/>
      <protection locked="0"/>
    </xf>
    <xf numFmtId="0" fontId="19" fillId="2" borderId="20" xfId="0" applyFont="1" applyFill="1" applyBorder="1" applyAlignment="1" applyProtection="1">
      <alignment horizontal="left" vertical="center"/>
      <protection locked="0"/>
    </xf>
    <xf numFmtId="0" fontId="19" fillId="2" borderId="53" xfId="0" applyFont="1" applyFill="1" applyBorder="1" applyAlignment="1" applyProtection="1">
      <alignment horizontal="left" vertical="center"/>
      <protection locked="0"/>
    </xf>
    <xf numFmtId="0" fontId="19" fillId="2" borderId="36" xfId="0" applyFont="1" applyFill="1" applyBorder="1" applyAlignment="1" applyProtection="1">
      <alignment horizontal="left" vertical="center"/>
      <protection locked="0"/>
    </xf>
    <xf numFmtId="0" fontId="19" fillId="2" borderId="37" xfId="0" applyFont="1" applyFill="1" applyBorder="1" applyAlignment="1" applyProtection="1">
      <alignment horizontal="left" vertical="center"/>
      <protection locked="0"/>
    </xf>
    <xf numFmtId="0" fontId="0" fillId="9" borderId="4" xfId="0" applyFill="1" applyBorder="1"/>
    <xf numFmtId="164" fontId="0" fillId="9" borderId="4" xfId="0" applyNumberFormat="1" applyFill="1" applyBorder="1"/>
    <xf numFmtId="167" fontId="0" fillId="9" borderId="4" xfId="0" applyNumberFormat="1" applyFill="1" applyBorder="1"/>
    <xf numFmtId="0" fontId="23" fillId="0" borderId="0" xfId="2" applyFont="1"/>
    <xf numFmtId="0" fontId="1" fillId="0" borderId="0" xfId="2"/>
    <xf numFmtId="0" fontId="1" fillId="0" borderId="0" xfId="2" applyAlignment="1">
      <alignment horizontal="right"/>
    </xf>
    <xf numFmtId="0" fontId="24" fillId="0" borderId="0" xfId="2" applyFont="1"/>
    <xf numFmtId="0" fontId="25" fillId="10" borderId="41" xfId="2" applyFont="1" applyFill="1" applyBorder="1" applyAlignment="1">
      <alignment vertical="center" wrapText="1"/>
    </xf>
    <xf numFmtId="0" fontId="26" fillId="10" borderId="34" xfId="2" applyFont="1" applyFill="1" applyBorder="1" applyAlignment="1">
      <alignment horizontal="center" vertical="center" wrapText="1"/>
    </xf>
    <xf numFmtId="0" fontId="25" fillId="10" borderId="34" xfId="2" applyFont="1" applyFill="1" applyBorder="1" applyAlignment="1">
      <alignment horizontal="right" vertical="center" wrapText="1"/>
    </xf>
    <xf numFmtId="0" fontId="27" fillId="10" borderId="59" xfId="2" applyFont="1" applyFill="1" applyBorder="1" applyAlignment="1">
      <alignment vertical="center" wrapText="1"/>
    </xf>
    <xf numFmtId="0" fontId="28" fillId="5" borderId="8" xfId="2" applyFont="1" applyFill="1" applyBorder="1" applyAlignment="1">
      <alignment horizontal="right" vertical="center" wrapText="1"/>
    </xf>
    <xf numFmtId="0" fontId="28" fillId="5" borderId="61" xfId="2" applyFont="1" applyFill="1" applyBorder="1" applyAlignment="1">
      <alignment horizontal="right" vertical="center" wrapText="1"/>
    </xf>
    <xf numFmtId="0" fontId="28" fillId="5" borderId="46" xfId="2" applyFont="1" applyFill="1" applyBorder="1" applyAlignment="1">
      <alignment vertical="center" wrapText="1"/>
    </xf>
    <xf numFmtId="0" fontId="28" fillId="5" borderId="43" xfId="2" applyFont="1" applyFill="1" applyBorder="1" applyAlignment="1">
      <alignment vertical="center" wrapText="1"/>
    </xf>
    <xf numFmtId="0" fontId="25" fillId="5" borderId="47" xfId="2" applyFont="1" applyFill="1" applyBorder="1" applyAlignment="1">
      <alignment horizontal="right" vertical="center" wrapText="1"/>
    </xf>
    <xf numFmtId="0" fontId="28" fillId="0" borderId="0" xfId="2" applyFont="1" applyAlignment="1">
      <alignment horizontal="right" vertical="center" wrapText="1"/>
    </xf>
    <xf numFmtId="0" fontId="25" fillId="11" borderId="48" xfId="2" applyFont="1" applyFill="1" applyBorder="1" applyAlignment="1">
      <alignment horizontal="right" vertical="center" wrapText="1"/>
    </xf>
    <xf numFmtId="164" fontId="2" fillId="2" borderId="5" xfId="0" applyNumberFormat="1" applyFont="1" applyFill="1" applyBorder="1" applyAlignment="1" applyProtection="1">
      <alignment horizontal="left" vertical="center"/>
      <protection locked="0"/>
    </xf>
    <xf numFmtId="3" fontId="11" fillId="4" borderId="26" xfId="0" applyNumberFormat="1" applyFont="1" applyFill="1" applyBorder="1" applyAlignment="1">
      <alignment horizontal="center" vertical="center"/>
    </xf>
    <xf numFmtId="3" fontId="11" fillId="4" borderId="18" xfId="0" applyNumberFormat="1" applyFont="1" applyFill="1" applyBorder="1" applyAlignment="1">
      <alignment horizontal="center" vertical="center"/>
    </xf>
    <xf numFmtId="3" fontId="11" fillId="5" borderId="8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11" fillId="5" borderId="19" xfId="0" applyNumberFormat="1" applyFont="1" applyFill="1" applyBorder="1" applyAlignment="1">
      <alignment horizontal="center" vertical="center"/>
    </xf>
    <xf numFmtId="3" fontId="11" fillId="4" borderId="4" xfId="0" applyNumberFormat="1" applyFont="1" applyFill="1" applyBorder="1" applyAlignment="1">
      <alignment horizontal="center" vertical="center"/>
    </xf>
    <xf numFmtId="3" fontId="11" fillId="4" borderId="31" xfId="0" applyNumberFormat="1" applyFont="1" applyFill="1" applyBorder="1" applyAlignment="1">
      <alignment horizontal="center" vertical="center"/>
    </xf>
    <xf numFmtId="3" fontId="11" fillId="5" borderId="11" xfId="0" applyNumberFormat="1" applyFont="1" applyFill="1" applyBorder="1" applyAlignment="1">
      <alignment horizontal="center" vertical="center"/>
    </xf>
    <xf numFmtId="3" fontId="11" fillId="5" borderId="22" xfId="0" applyNumberFormat="1" applyFont="1" applyFill="1" applyBorder="1" applyAlignment="1">
      <alignment horizontal="center" vertical="center"/>
    </xf>
    <xf numFmtId="0" fontId="11" fillId="8" borderId="41" xfId="0" applyFont="1" applyFill="1" applyBorder="1"/>
    <xf numFmtId="164" fontId="29" fillId="12" borderId="4" xfId="0" applyNumberFormat="1" applyFont="1" applyFill="1" applyBorder="1" applyAlignment="1">
      <alignment horizontal="center"/>
    </xf>
    <xf numFmtId="0" fontId="29" fillId="12" borderId="4" xfId="0" applyFont="1" applyFill="1" applyBorder="1" applyAlignment="1">
      <alignment wrapText="1"/>
    </xf>
    <xf numFmtId="0" fontId="29" fillId="12" borderId="4" xfId="0" applyFont="1" applyFill="1" applyBorder="1"/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wrapText="1"/>
    </xf>
    <xf numFmtId="49" fontId="29" fillId="12" borderId="4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8" fillId="2" borderId="7" xfId="2" applyFont="1" applyFill="1" applyBorder="1" applyAlignment="1" applyProtection="1">
      <alignment vertical="center" wrapText="1"/>
      <protection locked="0"/>
    </xf>
    <xf numFmtId="0" fontId="28" fillId="2" borderId="26" xfId="2" applyFont="1" applyFill="1" applyBorder="1" applyAlignment="1" applyProtection="1">
      <alignment vertical="center" wrapText="1"/>
      <protection locked="0"/>
    </xf>
    <xf numFmtId="0" fontId="28" fillId="2" borderId="24" xfId="2" applyFont="1" applyFill="1" applyBorder="1" applyAlignment="1" applyProtection="1">
      <alignment vertical="center" wrapText="1"/>
      <protection locked="0"/>
    </xf>
    <xf numFmtId="0" fontId="28" fillId="2" borderId="60" xfId="2" applyFont="1" applyFill="1" applyBorder="1" applyAlignment="1" applyProtection="1">
      <alignment vertical="center" wrapText="1"/>
      <protection locked="0"/>
    </xf>
    <xf numFmtId="0" fontId="28" fillId="2" borderId="8" xfId="2" applyFont="1" applyFill="1" applyBorder="1" applyAlignment="1" applyProtection="1">
      <alignment vertical="center" wrapText="1"/>
      <protection locked="0"/>
    </xf>
    <xf numFmtId="0" fontId="28" fillId="2" borderId="10" xfId="2" applyFont="1" applyFill="1" applyBorder="1" applyAlignment="1" applyProtection="1">
      <alignment vertical="center" wrapText="1"/>
      <protection locked="0"/>
    </xf>
    <xf numFmtId="0" fontId="28" fillId="2" borderId="4" xfId="2" applyFont="1" applyFill="1" applyBorder="1" applyAlignment="1" applyProtection="1">
      <alignment vertical="center" wrapText="1"/>
      <protection locked="0"/>
    </xf>
    <xf numFmtId="0" fontId="28" fillId="2" borderId="11" xfId="2" applyFont="1" applyFill="1" applyBorder="1" applyAlignment="1" applyProtection="1">
      <alignment vertical="center" wrapText="1"/>
      <protection locked="0"/>
    </xf>
    <xf numFmtId="0" fontId="28" fillId="2" borderId="12" xfId="2" applyFont="1" applyFill="1" applyBorder="1" applyAlignment="1" applyProtection="1">
      <alignment vertical="center" wrapText="1"/>
      <protection locked="0"/>
    </xf>
    <xf numFmtId="0" fontId="28" fillId="2" borderId="27" xfId="2" applyFont="1" applyFill="1" applyBorder="1" applyAlignment="1" applyProtection="1">
      <alignment vertical="center" wrapText="1"/>
      <protection locked="0"/>
    </xf>
    <xf numFmtId="0" fontId="28" fillId="2" borderId="13" xfId="2" applyFont="1" applyFill="1" applyBorder="1" applyAlignment="1" applyProtection="1">
      <alignment vertical="center" wrapText="1"/>
      <protection locked="0"/>
    </xf>
    <xf numFmtId="0" fontId="28" fillId="2" borderId="23" xfId="2" applyFont="1" applyFill="1" applyBorder="1" applyAlignment="1" applyProtection="1">
      <alignment horizontal="right" vertical="center" wrapText="1"/>
      <protection locked="0"/>
    </xf>
    <xf numFmtId="14" fontId="19" fillId="2" borderId="39" xfId="0" applyNumberFormat="1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6" fillId="2" borderId="5" xfId="0" applyFont="1" applyFill="1" applyBorder="1" applyAlignment="1">
      <alignment horizontal="left" vertical="center"/>
    </xf>
    <xf numFmtId="0" fontId="0" fillId="0" borderId="15" xfId="0" applyBorder="1"/>
    <xf numFmtId="0" fontId="0" fillId="0" borderId="6" xfId="0" applyBorder="1"/>
    <xf numFmtId="0" fontId="3" fillId="7" borderId="5" xfId="0" applyFont="1" applyFill="1" applyBorder="1" applyAlignment="1">
      <alignment wrapText="1"/>
    </xf>
    <xf numFmtId="0" fontId="0" fillId="0" borderId="6" xfId="0" applyBorder="1" applyAlignment="1">
      <alignment wrapText="1"/>
    </xf>
    <xf numFmtId="165" fontId="6" fillId="2" borderId="5" xfId="0" applyNumberFormat="1" applyFont="1" applyFill="1" applyBorder="1" applyAlignment="1">
      <alignment horizontal="left" vertical="center"/>
    </xf>
    <xf numFmtId="1" fontId="6" fillId="2" borderId="5" xfId="0" applyNumberFormat="1" applyFont="1" applyFill="1" applyBorder="1" applyAlignment="1">
      <alignment horizontal="left" vertical="center"/>
    </xf>
    <xf numFmtId="1" fontId="0" fillId="0" borderId="15" xfId="0" applyNumberFormat="1" applyBorder="1"/>
    <xf numFmtId="1" fontId="0" fillId="0" borderId="6" xfId="0" applyNumberFormat="1" applyBorder="1"/>
    <xf numFmtId="0" fontId="6" fillId="2" borderId="5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3" fillId="8" borderId="7" xfId="0" applyFont="1" applyFill="1" applyBorder="1" applyAlignment="1">
      <alignment horizontal="left" wrapText="1"/>
    </xf>
    <xf numFmtId="0" fontId="0" fillId="8" borderId="26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3" fillId="8" borderId="10" xfId="0" applyFont="1" applyFill="1" applyBorder="1" applyAlignment="1">
      <alignment horizontal="left" wrapText="1"/>
    </xf>
    <xf numFmtId="0" fontId="0" fillId="8" borderId="12" xfId="0" applyFill="1" applyBorder="1" applyAlignment="1">
      <alignment wrapText="1"/>
    </xf>
    <xf numFmtId="0" fontId="0" fillId="8" borderId="27" xfId="0" applyFill="1" applyBorder="1" applyAlignment="1">
      <alignment wrapText="1"/>
    </xf>
    <xf numFmtId="164" fontId="6" fillId="2" borderId="5" xfId="0" applyNumberFormat="1" applyFont="1" applyFill="1" applyBorder="1" applyAlignment="1" applyProtection="1">
      <alignment horizontal="left"/>
      <protection locked="0"/>
    </xf>
    <xf numFmtId="164" fontId="0" fillId="2" borderId="57" xfId="0" applyNumberFormat="1" applyFill="1" applyBorder="1" applyAlignment="1" applyProtection="1">
      <alignment horizontal="left"/>
      <protection locked="0"/>
    </xf>
    <xf numFmtId="0" fontId="2" fillId="0" borderId="15" xfId="0" applyFont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57" xfId="0" applyBorder="1" applyAlignment="1">
      <alignment horizontal="left" wrapText="1"/>
    </xf>
    <xf numFmtId="0" fontId="6" fillId="2" borderId="26" xfId="0" applyFont="1" applyFill="1" applyBorder="1" applyAlignment="1" applyProtection="1">
      <alignment horizontal="left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Protection="1"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0" fillId="0" borderId="4" xfId="0" applyBorder="1" applyProtection="1">
      <protection locked="0"/>
    </xf>
    <xf numFmtId="0" fontId="0" fillId="0" borderId="11" xfId="0" applyBorder="1" applyProtection="1">
      <protection locked="0"/>
    </xf>
    <xf numFmtId="0" fontId="6" fillId="2" borderId="27" xfId="0" applyFont="1" applyFill="1" applyBorder="1" applyAlignment="1" applyProtection="1">
      <alignment horizontal="left" vertical="center"/>
      <protection locked="0"/>
    </xf>
    <xf numFmtId="0" fontId="0" fillId="0" borderId="27" xfId="0" applyBorder="1" applyProtection="1">
      <protection locked="0"/>
    </xf>
    <xf numFmtId="0" fontId="0" fillId="0" borderId="13" xfId="0" applyBorder="1" applyProtection="1">
      <protection locked="0"/>
    </xf>
    <xf numFmtId="165" fontId="6" fillId="2" borderId="27" xfId="0" applyNumberFormat="1" applyFont="1" applyFill="1" applyBorder="1" applyAlignment="1" applyProtection="1">
      <alignment horizontal="left" vertical="center"/>
      <protection locked="0"/>
    </xf>
    <xf numFmtId="0" fontId="6" fillId="2" borderId="9" xfId="0" applyFont="1" applyFill="1" applyBorder="1" applyAlignment="1" applyProtection="1">
      <alignment horizontal="left" vertical="center"/>
      <protection locked="0"/>
    </xf>
    <xf numFmtId="0" fontId="0" fillId="2" borderId="20" xfId="0" applyFill="1" applyBorder="1" applyProtection="1">
      <protection locked="0"/>
    </xf>
    <xf numFmtId="0" fontId="0" fillId="2" borderId="53" xfId="0" applyFill="1" applyBorder="1" applyProtection="1">
      <protection locked="0"/>
    </xf>
    <xf numFmtId="1" fontId="6" fillId="2" borderId="5" xfId="0" applyNumberFormat="1" applyFont="1" applyFill="1" applyBorder="1" applyAlignment="1" applyProtection="1">
      <alignment horizontal="left" vertical="center"/>
      <protection locked="0"/>
    </xf>
    <xf numFmtId="0" fontId="0" fillId="2" borderId="15" xfId="0" applyFill="1" applyBorder="1" applyProtection="1">
      <protection locked="0"/>
    </xf>
    <xf numFmtId="0" fontId="0" fillId="2" borderId="57" xfId="0" applyFill="1" applyBorder="1" applyProtection="1">
      <protection locked="0"/>
    </xf>
    <xf numFmtId="1" fontId="0" fillId="2" borderId="15" xfId="0" applyNumberFormat="1" applyFill="1" applyBorder="1" applyProtection="1">
      <protection locked="0"/>
    </xf>
    <xf numFmtId="1" fontId="0" fillId="2" borderId="57" xfId="0" applyNumberFormat="1" applyFill="1" applyBorder="1" applyProtection="1">
      <protection locked="0"/>
    </xf>
    <xf numFmtId="0" fontId="6" fillId="2" borderId="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0" fillId="0" borderId="57" xfId="0" applyBorder="1" applyProtection="1"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57" xfId="0" applyBorder="1" applyAlignment="1" applyProtection="1">
      <alignment horizontal="left"/>
      <protection locked="0"/>
    </xf>
    <xf numFmtId="0" fontId="6" fillId="8" borderId="5" xfId="0" applyFont="1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164" fontId="6" fillId="2" borderId="5" xfId="0" applyNumberFormat="1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21" fillId="8" borderId="7" xfId="0" applyFont="1" applyFill="1" applyBorder="1" applyAlignment="1">
      <alignment horizontal="left"/>
    </xf>
    <xf numFmtId="0" fontId="19" fillId="8" borderId="26" xfId="0" applyFont="1" applyFill="1" applyBorder="1"/>
    <xf numFmtId="0" fontId="21" fillId="8" borderId="12" xfId="0" applyFont="1" applyFill="1" applyBorder="1" applyAlignment="1">
      <alignment horizontal="left"/>
    </xf>
    <xf numFmtId="0" fontId="19" fillId="8" borderId="27" xfId="0" applyFont="1" applyFill="1" applyBorder="1"/>
    <xf numFmtId="0" fontId="6" fillId="2" borderId="15" xfId="0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6" fillId="2" borderId="39" xfId="0" applyFont="1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54" xfId="0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6" fillId="2" borderId="14" xfId="0" applyFont="1" applyFill="1" applyBorder="1" applyProtection="1">
      <protection locked="0"/>
    </xf>
    <xf numFmtId="164" fontId="18" fillId="4" borderId="4" xfId="0" applyNumberFormat="1" applyFont="1" applyFill="1" applyBorder="1" applyAlignment="1">
      <alignment horizontal="right" vertical="center"/>
    </xf>
    <xf numFmtId="0" fontId="0" fillId="0" borderId="11" xfId="0" applyBorder="1"/>
    <xf numFmtId="164" fontId="6" fillId="4" borderId="27" xfId="0" applyNumberFormat="1" applyFont="1" applyFill="1" applyBorder="1" applyAlignment="1">
      <alignment horizontal="right" vertical="center"/>
    </xf>
    <xf numFmtId="0" fontId="0" fillId="0" borderId="13" xfId="0" applyBorder="1"/>
    <xf numFmtId="0" fontId="19" fillId="8" borderId="7" xfId="0" applyFont="1" applyFill="1" applyBorder="1" applyAlignment="1">
      <alignment horizontal="left"/>
    </xf>
    <xf numFmtId="0" fontId="0" fillId="8" borderId="26" xfId="0" applyFill="1" applyBorder="1"/>
    <xf numFmtId="0" fontId="19" fillId="8" borderId="10" xfId="0" applyFont="1" applyFill="1" applyBorder="1" applyAlignment="1">
      <alignment horizontal="left"/>
    </xf>
    <xf numFmtId="0" fontId="0" fillId="8" borderId="4" xfId="0" applyFill="1" applyBorder="1"/>
    <xf numFmtId="0" fontId="19" fillId="0" borderId="10" xfId="0" applyFont="1" applyBorder="1" applyAlignment="1">
      <alignment horizontal="left"/>
    </xf>
    <xf numFmtId="0" fontId="0" fillId="0" borderId="4" xfId="0" applyBorder="1"/>
    <xf numFmtId="0" fontId="19" fillId="8" borderId="12" xfId="0" applyFont="1" applyFill="1" applyBorder="1" applyAlignment="1">
      <alignment horizontal="left"/>
    </xf>
    <xf numFmtId="0" fontId="0" fillId="8" borderId="27" xfId="0" applyFill="1" applyBorder="1"/>
    <xf numFmtId="0" fontId="6" fillId="2" borderId="26" xfId="0" applyFont="1" applyFill="1" applyBorder="1" applyAlignment="1" applyProtection="1">
      <alignment horizontal="right" vertical="center"/>
      <protection locked="0"/>
    </xf>
    <xf numFmtId="1" fontId="6" fillId="4" borderId="4" xfId="0" applyNumberFormat="1" applyFont="1" applyFill="1" applyBorder="1" applyAlignment="1">
      <alignment horizontal="right" vertical="center"/>
    </xf>
    <xf numFmtId="1" fontId="0" fillId="0" borderId="11" xfId="0" applyNumberFormat="1" applyBorder="1"/>
    <xf numFmtId="0" fontId="6" fillId="4" borderId="4" xfId="0" applyFont="1" applyFill="1" applyBorder="1" applyAlignment="1">
      <alignment horizontal="right" vertical="center"/>
    </xf>
    <xf numFmtId="164" fontId="6" fillId="4" borderId="4" xfId="0" applyNumberFormat="1" applyFont="1" applyFill="1" applyBorder="1" applyAlignment="1">
      <alignment horizontal="right" vertical="center"/>
    </xf>
    <xf numFmtId="0" fontId="3" fillId="8" borderId="28" xfId="0" applyFont="1" applyFill="1" applyBorder="1" applyAlignment="1">
      <alignment horizontal="left" vertical="center"/>
    </xf>
    <xf numFmtId="0" fontId="0" fillId="8" borderId="45" xfId="0" applyFill="1" applyBorder="1"/>
    <xf numFmtId="0" fontId="6" fillId="2" borderId="32" xfId="0" applyFont="1" applyFill="1" applyBorder="1" applyAlignment="1" applyProtection="1">
      <alignment horizontal="left" vertical="center" wrapText="1"/>
      <protection locked="0"/>
    </xf>
    <xf numFmtId="0" fontId="0" fillId="2" borderId="33" xfId="0" applyFill="1" applyBorder="1" applyAlignment="1" applyProtection="1">
      <alignment horizontal="left" vertical="center" wrapText="1"/>
      <protection locked="0"/>
    </xf>
    <xf numFmtId="0" fontId="0" fillId="2" borderId="34" xfId="0" applyFill="1" applyBorder="1" applyAlignment="1" applyProtection="1">
      <alignment horizontal="left" vertical="center" wrapText="1"/>
      <protection locked="0"/>
    </xf>
    <xf numFmtId="0" fontId="3" fillId="8" borderId="30" xfId="0" applyFont="1" applyFill="1" applyBorder="1" applyAlignment="1">
      <alignment horizontal="left" vertical="center" wrapText="1"/>
    </xf>
    <xf numFmtId="0" fontId="0" fillId="8" borderId="36" xfId="0" applyFill="1" applyBorder="1"/>
    <xf numFmtId="2" fontId="3" fillId="8" borderId="48" xfId="0" applyNumberFormat="1" applyFont="1" applyFill="1" applyBorder="1" applyAlignment="1">
      <alignment horizontal="center" textRotation="90" wrapText="1"/>
    </xf>
    <xf numFmtId="0" fontId="0" fillId="8" borderId="40" xfId="0" applyFill="1" applyBorder="1"/>
    <xf numFmtId="0" fontId="3" fillId="8" borderId="38" xfId="0" applyFont="1" applyFill="1" applyBorder="1" applyAlignment="1">
      <alignment horizontal="left" vertical="center"/>
    </xf>
    <xf numFmtId="0" fontId="0" fillId="8" borderId="39" xfId="0" applyFill="1" applyBorder="1"/>
    <xf numFmtId="164" fontId="5" fillId="5" borderId="33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3" fillId="8" borderId="38" xfId="0" applyFont="1" applyFill="1" applyBorder="1" applyAlignment="1">
      <alignment horizontal="left" vertical="center" wrapText="1"/>
    </xf>
    <xf numFmtId="0" fontId="0" fillId="8" borderId="54" xfId="0" applyFill="1" applyBorder="1" applyAlignment="1">
      <alignment horizontal="left" vertical="center" wrapText="1"/>
    </xf>
    <xf numFmtId="0" fontId="19" fillId="5" borderId="9" xfId="0" applyFont="1" applyFill="1" applyBorder="1" applyAlignment="1">
      <alignment horizontal="left" vertical="center"/>
    </xf>
    <xf numFmtId="0" fontId="19" fillId="5" borderId="20" xfId="0" applyFont="1" applyFill="1" applyBorder="1" applyAlignment="1">
      <alignment horizontal="left" vertical="center"/>
    </xf>
    <xf numFmtId="0" fontId="19" fillId="5" borderId="53" xfId="0" applyFont="1" applyFill="1" applyBorder="1" applyAlignment="1">
      <alignment horizontal="left" vertical="center"/>
    </xf>
    <xf numFmtId="1" fontId="19" fillId="5" borderId="5" xfId="0" applyNumberFormat="1" applyFont="1" applyFill="1" applyBorder="1" applyAlignment="1">
      <alignment horizontal="left" vertical="center"/>
    </xf>
    <xf numFmtId="0" fontId="19" fillId="5" borderId="15" xfId="0" applyFont="1" applyFill="1" applyBorder="1" applyAlignment="1">
      <alignment horizontal="left" vertical="center"/>
    </xf>
    <xf numFmtId="0" fontId="19" fillId="5" borderId="57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19" fillId="5" borderId="6" xfId="0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/>
    </xf>
    <xf numFmtId="0" fontId="19" fillId="4" borderId="15" xfId="0" applyFont="1" applyFill="1" applyBorder="1" applyAlignment="1">
      <alignment horizontal="left" vertical="center"/>
    </xf>
    <xf numFmtId="0" fontId="19" fillId="4" borderId="57" xfId="0" applyFont="1" applyFill="1" applyBorder="1" applyAlignment="1">
      <alignment horizontal="left" vertical="center"/>
    </xf>
    <xf numFmtId="164" fontId="19" fillId="5" borderId="5" xfId="0" applyNumberFormat="1" applyFont="1" applyFill="1" applyBorder="1" applyAlignment="1">
      <alignment horizontal="left" vertical="center"/>
    </xf>
    <xf numFmtId="164" fontId="19" fillId="5" borderId="15" xfId="0" applyNumberFormat="1" applyFont="1" applyFill="1" applyBorder="1" applyAlignment="1">
      <alignment horizontal="left" vertical="center"/>
    </xf>
    <xf numFmtId="164" fontId="19" fillId="5" borderId="6" xfId="0" applyNumberFormat="1" applyFont="1" applyFill="1" applyBorder="1" applyAlignment="1">
      <alignment horizontal="left" vertical="center"/>
    </xf>
    <xf numFmtId="164" fontId="19" fillId="5" borderId="57" xfId="0" applyNumberFormat="1" applyFont="1" applyFill="1" applyBorder="1" applyAlignment="1">
      <alignment horizontal="left" vertical="center"/>
    </xf>
    <xf numFmtId="0" fontId="19" fillId="2" borderId="14" xfId="0" applyFont="1" applyFill="1" applyBorder="1" applyAlignment="1" applyProtection="1">
      <alignment horizontal="left" vertical="center"/>
      <protection locked="0"/>
    </xf>
    <xf numFmtId="0" fontId="19" fillId="2" borderId="39" xfId="0" applyFont="1" applyFill="1" applyBorder="1" applyAlignment="1" applyProtection="1">
      <alignment horizontal="left" vertical="center"/>
      <protection locked="0"/>
    </xf>
    <xf numFmtId="0" fontId="19" fillId="2" borderId="55" xfId="0" applyFont="1" applyFill="1" applyBorder="1" applyAlignment="1" applyProtection="1">
      <alignment horizontal="left" vertical="center"/>
      <protection locked="0"/>
    </xf>
    <xf numFmtId="0" fontId="3" fillId="8" borderId="5" xfId="0" applyFont="1" applyFill="1" applyBorder="1" applyAlignment="1">
      <alignment horizontal="left" vertical="center"/>
    </xf>
    <xf numFmtId="0" fontId="6" fillId="8" borderId="1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3" fillId="8" borderId="32" xfId="0" applyFont="1" applyFill="1" applyBorder="1" applyAlignment="1">
      <alignment horizontal="left" vertical="center" wrapText="1"/>
    </xf>
    <xf numFmtId="0" fontId="5" fillId="0" borderId="33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colors>
    <mruColors>
      <color rgb="FFFFFF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55"/>
  <sheetViews>
    <sheetView workbookViewId="0">
      <selection activeCell="H20" sqref="H20"/>
    </sheetView>
  </sheetViews>
  <sheetFormatPr defaultRowHeight="13" x14ac:dyDescent="0.3"/>
  <cols>
    <col min="1" max="1" width="22.7265625" customWidth="1"/>
    <col min="2" max="2" width="11.26953125" customWidth="1"/>
    <col min="3" max="10" width="6.7265625" customWidth="1"/>
    <col min="11" max="11" width="5.453125" customWidth="1"/>
    <col min="12" max="12" width="1.26953125" customWidth="1"/>
    <col min="13" max="13" width="7.81640625" style="4" customWidth="1"/>
    <col min="14" max="14" width="25.7265625" style="4" customWidth="1"/>
    <col min="15" max="15" width="2.1796875" style="4" customWidth="1"/>
    <col min="16" max="16" width="6" customWidth="1"/>
    <col min="17" max="17" width="25.7265625" customWidth="1"/>
    <col min="18" max="18" width="2" customWidth="1"/>
    <col min="19" max="20" width="6" customWidth="1"/>
    <col min="21" max="21" width="6" style="71" customWidth="1"/>
    <col min="22" max="22" width="2.7265625" customWidth="1"/>
    <col min="23" max="23" width="6" customWidth="1"/>
    <col min="24" max="24" width="8.26953125" customWidth="1"/>
    <col min="25" max="25" width="2.26953125" customWidth="1"/>
    <col min="26" max="26" width="9.26953125" customWidth="1"/>
    <col min="27" max="27" width="25.7265625" customWidth="1"/>
    <col min="28" max="28" width="50.453125" hidden="1" customWidth="1"/>
    <col min="29" max="29" width="2.81640625" customWidth="1"/>
    <col min="30" max="35" width="5.7265625" customWidth="1"/>
    <col min="36" max="36" width="6.54296875" customWidth="1"/>
    <col min="37" max="37" width="2.81640625" customWidth="1"/>
    <col min="38" max="38" width="7.54296875" customWidth="1"/>
    <col min="39" max="48" width="5.7265625" customWidth="1"/>
    <col min="49" max="49" width="3.7265625" customWidth="1"/>
  </cols>
  <sheetData>
    <row r="1" spans="1:46" ht="15.5" x14ac:dyDescent="0.35">
      <c r="A1" s="46" t="s">
        <v>66</v>
      </c>
      <c r="P1" s="4"/>
    </row>
    <row r="2" spans="1:46" s="2" customFormat="1" ht="15.75" customHeight="1" x14ac:dyDescent="0.35">
      <c r="A2" s="47" t="s">
        <v>8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1"/>
      <c r="O2" s="1"/>
      <c r="P2" s="56" t="s">
        <v>59</v>
      </c>
      <c r="Q2" s="67"/>
      <c r="R2" s="7"/>
      <c r="S2" s="68"/>
      <c r="T2" s="69"/>
      <c r="U2" s="72"/>
      <c r="V2" s="60"/>
      <c r="W2" s="68"/>
      <c r="X2" s="70"/>
      <c r="Z2" s="51"/>
      <c r="AA2" s="63" t="s">
        <v>20</v>
      </c>
      <c r="AG2" s="10"/>
      <c r="AH2" s="10"/>
      <c r="AI2" s="10"/>
      <c r="AJ2" s="10"/>
      <c r="AO2" s="10"/>
      <c r="AT2" s="1"/>
    </row>
    <row r="3" spans="1:46" s="2" customFormat="1" ht="15.5" x14ac:dyDescent="0.35">
      <c r="A3" s="47" t="s">
        <v>45</v>
      </c>
      <c r="B3" s="438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40"/>
      <c r="N3" s="1"/>
      <c r="O3" s="1"/>
      <c r="P3" s="56" t="s">
        <v>60</v>
      </c>
      <c r="Q3" s="66"/>
      <c r="R3" s="437"/>
      <c r="S3" s="433"/>
      <c r="T3" s="433"/>
      <c r="U3" s="433"/>
      <c r="V3" s="433"/>
      <c r="W3" s="433"/>
      <c r="X3" s="434"/>
      <c r="Z3" s="51"/>
      <c r="AA3" s="59"/>
      <c r="AG3" s="10"/>
      <c r="AH3" s="10"/>
      <c r="AI3" s="10"/>
      <c r="AJ3" s="10"/>
      <c r="AO3" s="10"/>
      <c r="AT3" s="1"/>
    </row>
    <row r="4" spans="1:46" s="2" customFormat="1" ht="42.75" customHeight="1" x14ac:dyDescent="0.35">
      <c r="A4" s="47" t="s">
        <v>16</v>
      </c>
      <c r="B4" s="11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1"/>
      <c r="O4" s="1"/>
      <c r="P4" s="435" t="s">
        <v>73</v>
      </c>
      <c r="Q4" s="436"/>
      <c r="R4" s="432"/>
      <c r="S4" s="433"/>
      <c r="T4" s="433"/>
      <c r="U4" s="433"/>
      <c r="V4" s="433"/>
      <c r="W4" s="433"/>
      <c r="X4" s="434"/>
      <c r="Z4" s="51"/>
      <c r="AA4" s="64" t="s">
        <v>21</v>
      </c>
      <c r="AG4" s="55"/>
      <c r="AH4" s="55"/>
      <c r="AI4" s="55"/>
      <c r="AJ4" s="55"/>
      <c r="AO4" s="10"/>
      <c r="AT4" s="1"/>
    </row>
    <row r="5" spans="1:46" s="2" customFormat="1" ht="15.5" x14ac:dyDescent="0.35">
      <c r="A5" s="47" t="s">
        <v>58</v>
      </c>
      <c r="B5" s="11"/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1"/>
      <c r="O5" s="1"/>
      <c r="P5" s="65"/>
      <c r="Q5" s="61"/>
      <c r="T5" s="50"/>
      <c r="U5" s="49"/>
      <c r="Z5" s="51"/>
      <c r="AB5" s="62"/>
      <c r="AG5" s="55"/>
      <c r="AH5" s="55"/>
      <c r="AI5" s="55"/>
      <c r="AJ5" s="55"/>
      <c r="AO5" s="10"/>
      <c r="AT5" s="1"/>
    </row>
    <row r="6" spans="1:46" s="2" customFormat="1" ht="15.5" x14ac:dyDescent="0.35">
      <c r="A6" s="45" t="s">
        <v>12</v>
      </c>
      <c r="B6" s="432"/>
      <c r="C6" s="433"/>
      <c r="D6" s="8"/>
      <c r="E6" s="18"/>
      <c r="F6" s="57" t="s">
        <v>56</v>
      </c>
      <c r="G6" s="8"/>
      <c r="H6" s="8"/>
      <c r="I6" s="8"/>
      <c r="J6" s="18"/>
      <c r="K6" s="441"/>
      <c r="L6" s="442"/>
      <c r="M6" s="443"/>
      <c r="N6" s="1"/>
      <c r="O6" s="1"/>
      <c r="U6" s="49"/>
      <c r="Z6" s="52"/>
    </row>
    <row r="7" spans="1:46" s="2" customFormat="1" ht="16" thickBot="1" x14ac:dyDescent="0.4">
      <c r="A7" s="1"/>
      <c r="B7" s="14"/>
      <c r="M7" s="1"/>
      <c r="N7" s="1"/>
      <c r="O7" s="1"/>
      <c r="P7" s="1"/>
      <c r="Q7" s="6"/>
      <c r="R7" s="6"/>
      <c r="S7" s="6"/>
      <c r="T7" s="6"/>
      <c r="U7" s="73"/>
      <c r="V7" s="6"/>
      <c r="W7" s="6"/>
      <c r="X7" s="6"/>
      <c r="Y7" s="6"/>
      <c r="Z7" s="6"/>
      <c r="AA7" s="6"/>
      <c r="AF7" s="13"/>
    </row>
    <row r="8" spans="1:46" s="2" customFormat="1" ht="16" thickBot="1" x14ac:dyDescent="0.4">
      <c r="A8" s="19"/>
      <c r="B8" s="20" t="s">
        <v>65</v>
      </c>
      <c r="C8" s="21"/>
      <c r="D8" s="22"/>
      <c r="E8" s="22"/>
      <c r="F8" s="21"/>
      <c r="G8" s="22"/>
      <c r="H8" s="22"/>
      <c r="I8" s="22"/>
      <c r="J8" s="22"/>
      <c r="K8" s="22"/>
      <c r="L8" s="22"/>
      <c r="M8" s="25"/>
      <c r="N8" s="23"/>
      <c r="O8" s="1"/>
      <c r="P8" s="24" t="s">
        <v>64</v>
      </c>
      <c r="Q8" s="54"/>
      <c r="R8" s="6"/>
      <c r="S8" s="26" t="s">
        <v>19</v>
      </c>
      <c r="T8" s="27"/>
      <c r="U8" s="74"/>
      <c r="W8" s="26" t="s">
        <v>18</v>
      </c>
      <c r="X8" s="25"/>
      <c r="Y8" s="53"/>
      <c r="Z8" s="26" t="s">
        <v>4</v>
      </c>
      <c r="AA8" s="28"/>
      <c r="AB8" s="1"/>
    </row>
    <row r="9" spans="1:46" s="2" customFormat="1" ht="96.75" customHeight="1" x14ac:dyDescent="0.35">
      <c r="A9" s="83" t="s">
        <v>69</v>
      </c>
      <c r="B9" s="84"/>
      <c r="C9" s="84"/>
      <c r="D9" s="84"/>
      <c r="E9" s="84"/>
      <c r="F9" s="84"/>
      <c r="G9" s="84"/>
      <c r="H9" s="84"/>
      <c r="I9" s="85"/>
      <c r="J9" s="85"/>
      <c r="K9" s="86"/>
      <c r="L9" s="139"/>
      <c r="M9" s="90" t="s">
        <v>49</v>
      </c>
      <c r="N9" s="138" t="s">
        <v>62</v>
      </c>
      <c r="O9" s="88"/>
      <c r="P9" s="87" t="s">
        <v>63</v>
      </c>
      <c r="Q9" s="89" t="s">
        <v>55</v>
      </c>
      <c r="S9" s="90" t="s">
        <v>50</v>
      </c>
      <c r="T9" s="91" t="s">
        <v>51</v>
      </c>
      <c r="U9" s="92" t="s">
        <v>67</v>
      </c>
      <c r="V9" s="88"/>
      <c r="W9" s="90" t="s">
        <v>52</v>
      </c>
      <c r="X9" s="93" t="s">
        <v>53</v>
      </c>
      <c r="Z9" s="94" t="s">
        <v>57</v>
      </c>
      <c r="AA9" s="95" t="s">
        <v>54</v>
      </c>
    </row>
    <row r="10" spans="1:46" s="10" customFormat="1" ht="15.5" x14ac:dyDescent="0.25">
      <c r="A10" s="96">
        <v>1</v>
      </c>
      <c r="B10" s="97"/>
      <c r="C10" s="97"/>
      <c r="D10" s="97"/>
      <c r="E10" s="97"/>
      <c r="F10" s="97"/>
      <c r="G10" s="97"/>
      <c r="H10" s="97"/>
      <c r="I10" s="97"/>
      <c r="J10" s="97"/>
      <c r="K10" s="98"/>
      <c r="L10" s="140"/>
      <c r="M10" s="99"/>
      <c r="N10" s="100"/>
      <c r="O10" s="101"/>
      <c r="P10" s="102"/>
      <c r="Q10" s="103"/>
      <c r="S10" s="104"/>
      <c r="T10" s="105"/>
      <c r="U10" s="106"/>
      <c r="V10" s="12"/>
      <c r="W10" s="107"/>
      <c r="X10" s="108"/>
      <c r="Z10" s="109"/>
      <c r="AA10" s="110"/>
    </row>
    <row r="11" spans="1:46" s="10" customFormat="1" ht="15.5" x14ac:dyDescent="0.25">
      <c r="A11" s="96">
        <v>2</v>
      </c>
      <c r="B11" s="97"/>
      <c r="C11" s="97"/>
      <c r="D11" s="97"/>
      <c r="E11" s="97"/>
      <c r="F11" s="97"/>
      <c r="G11" s="97"/>
      <c r="H11" s="97"/>
      <c r="I11" s="97"/>
      <c r="J11" s="97"/>
      <c r="K11" s="98"/>
      <c r="L11" s="140"/>
      <c r="M11" s="99"/>
      <c r="N11" s="100"/>
      <c r="O11" s="101"/>
      <c r="P11" s="111"/>
      <c r="Q11" s="112"/>
      <c r="S11" s="104"/>
      <c r="T11" s="105"/>
      <c r="U11" s="106"/>
      <c r="V11" s="12"/>
      <c r="W11" s="107"/>
      <c r="X11" s="108"/>
      <c r="Z11" s="109"/>
      <c r="AA11" s="110"/>
    </row>
    <row r="12" spans="1:46" s="10" customFormat="1" ht="15.5" x14ac:dyDescent="0.25">
      <c r="A12" s="96">
        <v>3</v>
      </c>
      <c r="B12" s="97"/>
      <c r="C12" s="97"/>
      <c r="D12" s="97"/>
      <c r="E12" s="97"/>
      <c r="F12" s="97"/>
      <c r="G12" s="97"/>
      <c r="H12" s="97"/>
      <c r="I12" s="97"/>
      <c r="J12" s="97"/>
      <c r="K12" s="98"/>
      <c r="L12" s="140"/>
      <c r="M12" s="99"/>
      <c r="N12" s="100"/>
      <c r="O12" s="101"/>
      <c r="P12" s="111"/>
      <c r="Q12" s="112"/>
      <c r="S12" s="104"/>
      <c r="T12" s="105"/>
      <c r="U12" s="106"/>
      <c r="V12" s="12"/>
      <c r="W12" s="107"/>
      <c r="X12" s="108"/>
      <c r="Z12" s="109"/>
      <c r="AA12" s="110"/>
    </row>
    <row r="13" spans="1:46" s="10" customFormat="1" ht="15.5" x14ac:dyDescent="0.25">
      <c r="A13" s="96">
        <v>4</v>
      </c>
      <c r="B13" s="97"/>
      <c r="C13" s="97"/>
      <c r="D13" s="97"/>
      <c r="E13" s="97"/>
      <c r="F13" s="97"/>
      <c r="G13" s="97"/>
      <c r="H13" s="97"/>
      <c r="I13" s="97"/>
      <c r="J13" s="97"/>
      <c r="K13" s="98"/>
      <c r="L13" s="140"/>
      <c r="M13" s="99"/>
      <c r="N13" s="100"/>
      <c r="O13" s="101"/>
      <c r="P13" s="111"/>
      <c r="Q13" s="112"/>
      <c r="S13" s="104"/>
      <c r="T13" s="105"/>
      <c r="U13" s="106"/>
      <c r="V13" s="12"/>
      <c r="W13" s="107"/>
      <c r="X13" s="108"/>
      <c r="Z13" s="109"/>
      <c r="AA13" s="110"/>
    </row>
    <row r="14" spans="1:46" s="10" customFormat="1" ht="15.5" x14ac:dyDescent="0.25">
      <c r="A14" s="96">
        <v>5</v>
      </c>
      <c r="B14" s="97"/>
      <c r="C14" s="97"/>
      <c r="D14" s="97"/>
      <c r="E14" s="97"/>
      <c r="F14" s="97"/>
      <c r="G14" s="97"/>
      <c r="H14" s="97"/>
      <c r="I14" s="97"/>
      <c r="J14" s="97"/>
      <c r="K14" s="98"/>
      <c r="L14" s="140"/>
      <c r="M14" s="99"/>
      <c r="N14" s="100"/>
      <c r="O14" s="101"/>
      <c r="P14" s="111"/>
      <c r="Q14" s="112"/>
      <c r="S14" s="104"/>
      <c r="T14" s="105"/>
      <c r="U14" s="106"/>
      <c r="V14" s="12"/>
      <c r="W14" s="107"/>
      <c r="X14" s="108"/>
      <c r="Z14" s="109"/>
      <c r="AA14" s="110"/>
    </row>
    <row r="15" spans="1:46" s="2" customFormat="1" ht="15.5" x14ac:dyDescent="0.35">
      <c r="A15" s="96">
        <v>6</v>
      </c>
      <c r="B15" s="97"/>
      <c r="C15" s="97"/>
      <c r="D15" s="97"/>
      <c r="E15" s="97"/>
      <c r="F15" s="97"/>
      <c r="G15" s="97"/>
      <c r="H15" s="97"/>
      <c r="I15" s="97"/>
      <c r="J15" s="97"/>
      <c r="K15" s="98"/>
      <c r="L15" s="140"/>
      <c r="M15" s="99"/>
      <c r="N15" s="100"/>
      <c r="O15" s="101"/>
      <c r="P15" s="111"/>
      <c r="Q15" s="112"/>
      <c r="S15" s="104"/>
      <c r="T15" s="105"/>
      <c r="U15" s="106"/>
      <c r="V15" s="12"/>
      <c r="W15" s="107"/>
      <c r="X15" s="108"/>
      <c r="Z15" s="109"/>
      <c r="AA15" s="110"/>
      <c r="AB15" s="113"/>
    </row>
    <row r="16" spans="1:46" s="2" customFormat="1" ht="15.5" x14ac:dyDescent="0.35">
      <c r="A16" s="96">
        <v>7</v>
      </c>
      <c r="B16" s="97"/>
      <c r="C16" s="97"/>
      <c r="D16" s="97"/>
      <c r="E16" s="97"/>
      <c r="F16" s="97"/>
      <c r="G16" s="97"/>
      <c r="H16" s="97"/>
      <c r="I16" s="97"/>
      <c r="J16" s="97"/>
      <c r="K16" s="98"/>
      <c r="L16" s="140"/>
      <c r="M16" s="99"/>
      <c r="N16" s="100"/>
      <c r="O16" s="101"/>
      <c r="P16" s="111"/>
      <c r="Q16" s="112"/>
      <c r="S16" s="104"/>
      <c r="T16" s="105"/>
      <c r="U16" s="106"/>
      <c r="V16" s="12"/>
      <c r="W16" s="107"/>
      <c r="X16" s="108"/>
      <c r="Z16" s="109"/>
      <c r="AA16" s="110"/>
      <c r="AB16" s="113"/>
    </row>
    <row r="17" spans="1:28" s="2" customFormat="1" ht="15.5" x14ac:dyDescent="0.35">
      <c r="A17" s="96">
        <v>8</v>
      </c>
      <c r="B17" s="97"/>
      <c r="C17" s="97"/>
      <c r="D17" s="97"/>
      <c r="E17" s="97"/>
      <c r="F17" s="97"/>
      <c r="G17" s="97"/>
      <c r="H17" s="97"/>
      <c r="I17" s="97"/>
      <c r="J17" s="97"/>
      <c r="K17" s="98"/>
      <c r="L17" s="140"/>
      <c r="M17" s="99"/>
      <c r="N17" s="100"/>
      <c r="O17" s="101"/>
      <c r="P17" s="111"/>
      <c r="Q17" s="112"/>
      <c r="S17" s="104"/>
      <c r="T17" s="105"/>
      <c r="U17" s="106"/>
      <c r="V17" s="12"/>
      <c r="W17" s="107"/>
      <c r="X17" s="108"/>
      <c r="Z17" s="109"/>
      <c r="AA17" s="110"/>
      <c r="AB17" s="113"/>
    </row>
    <row r="18" spans="1:28" s="2" customFormat="1" ht="15.5" x14ac:dyDescent="0.35">
      <c r="A18" s="96">
        <v>9</v>
      </c>
      <c r="B18" s="97"/>
      <c r="C18" s="97"/>
      <c r="D18" s="97"/>
      <c r="E18" s="97"/>
      <c r="F18" s="97"/>
      <c r="G18" s="97"/>
      <c r="H18" s="97"/>
      <c r="I18" s="97"/>
      <c r="J18" s="97"/>
      <c r="K18" s="98"/>
      <c r="L18" s="140"/>
      <c r="M18" s="99"/>
      <c r="N18" s="100"/>
      <c r="O18" s="101"/>
      <c r="P18" s="111"/>
      <c r="Q18" s="112"/>
      <c r="S18" s="104"/>
      <c r="T18" s="105"/>
      <c r="U18" s="106"/>
      <c r="V18" s="12"/>
      <c r="W18" s="107"/>
      <c r="X18" s="108"/>
      <c r="Z18" s="109"/>
      <c r="AA18" s="110"/>
      <c r="AB18" s="113"/>
    </row>
    <row r="19" spans="1:28" s="2" customFormat="1" ht="15.5" x14ac:dyDescent="0.35">
      <c r="A19" s="96">
        <v>10</v>
      </c>
      <c r="B19" s="97"/>
      <c r="C19" s="97"/>
      <c r="D19" s="97"/>
      <c r="E19" s="97"/>
      <c r="F19" s="97"/>
      <c r="G19" s="97"/>
      <c r="H19" s="97"/>
      <c r="I19" s="97"/>
      <c r="J19" s="97"/>
      <c r="K19" s="98"/>
      <c r="L19" s="140"/>
      <c r="M19" s="99"/>
      <c r="N19" s="100"/>
      <c r="O19" s="101"/>
      <c r="P19" s="111"/>
      <c r="Q19" s="112"/>
      <c r="S19" s="104"/>
      <c r="T19" s="105"/>
      <c r="U19" s="106"/>
      <c r="V19" s="12"/>
      <c r="W19" s="107"/>
      <c r="X19" s="108"/>
      <c r="Z19" s="109"/>
      <c r="AA19" s="110"/>
      <c r="AB19" s="113"/>
    </row>
    <row r="20" spans="1:28" s="2" customFormat="1" ht="15.5" x14ac:dyDescent="0.35">
      <c r="A20" s="96">
        <v>11</v>
      </c>
      <c r="B20" s="97"/>
      <c r="C20" s="97"/>
      <c r="D20" s="97"/>
      <c r="E20" s="97"/>
      <c r="F20" s="97"/>
      <c r="G20" s="97"/>
      <c r="H20" s="97"/>
      <c r="I20" s="97"/>
      <c r="J20" s="97"/>
      <c r="K20" s="98"/>
      <c r="L20" s="140"/>
      <c r="M20" s="99"/>
      <c r="N20" s="100"/>
      <c r="O20" s="101"/>
      <c r="P20" s="111"/>
      <c r="Q20" s="112"/>
      <c r="S20" s="104"/>
      <c r="T20" s="105"/>
      <c r="U20" s="106"/>
      <c r="V20" s="12"/>
      <c r="W20" s="107"/>
      <c r="X20" s="108"/>
      <c r="Z20" s="109"/>
      <c r="AA20" s="110"/>
      <c r="AB20" s="113"/>
    </row>
    <row r="21" spans="1:28" s="2" customFormat="1" ht="15.5" x14ac:dyDescent="0.35">
      <c r="A21" s="96">
        <v>12</v>
      </c>
      <c r="B21" s="97"/>
      <c r="C21" s="97"/>
      <c r="D21" s="97"/>
      <c r="E21" s="97"/>
      <c r="F21" s="97"/>
      <c r="G21" s="97"/>
      <c r="H21" s="97"/>
      <c r="I21" s="97"/>
      <c r="J21" s="97"/>
      <c r="K21" s="98"/>
      <c r="L21" s="140"/>
      <c r="M21" s="99"/>
      <c r="N21" s="100"/>
      <c r="O21" s="101"/>
      <c r="P21" s="111"/>
      <c r="Q21" s="112"/>
      <c r="S21" s="104"/>
      <c r="T21" s="105"/>
      <c r="U21" s="106"/>
      <c r="V21" s="12"/>
      <c r="W21" s="107"/>
      <c r="X21" s="108"/>
      <c r="Z21" s="109"/>
      <c r="AA21" s="110"/>
      <c r="AB21" s="113"/>
    </row>
    <row r="22" spans="1:28" s="2" customFormat="1" ht="15.5" x14ac:dyDescent="0.35">
      <c r="A22" s="96">
        <v>13</v>
      </c>
      <c r="B22" s="97"/>
      <c r="C22" s="97"/>
      <c r="D22" s="97"/>
      <c r="E22" s="97"/>
      <c r="F22" s="97"/>
      <c r="G22" s="97"/>
      <c r="H22" s="97"/>
      <c r="I22" s="97"/>
      <c r="J22" s="97"/>
      <c r="K22" s="98"/>
      <c r="L22" s="140"/>
      <c r="M22" s="99"/>
      <c r="N22" s="100"/>
      <c r="O22" s="101"/>
      <c r="P22" s="111"/>
      <c r="Q22" s="112"/>
      <c r="S22" s="104"/>
      <c r="T22" s="105"/>
      <c r="U22" s="106"/>
      <c r="V22" s="12"/>
      <c r="W22" s="107"/>
      <c r="X22" s="108"/>
      <c r="Z22" s="109"/>
      <c r="AA22" s="110"/>
      <c r="AB22" s="113"/>
    </row>
    <row r="23" spans="1:28" s="2" customFormat="1" ht="15.5" x14ac:dyDescent="0.35">
      <c r="A23" s="96">
        <v>14</v>
      </c>
      <c r="B23" s="97"/>
      <c r="C23" s="97"/>
      <c r="D23" s="97"/>
      <c r="E23" s="97"/>
      <c r="F23" s="97"/>
      <c r="G23" s="97"/>
      <c r="H23" s="97"/>
      <c r="I23" s="97"/>
      <c r="J23" s="97"/>
      <c r="K23" s="98"/>
      <c r="L23" s="140"/>
      <c r="M23" s="99"/>
      <c r="N23" s="100"/>
      <c r="O23" s="101"/>
      <c r="P23" s="111"/>
      <c r="Q23" s="112"/>
      <c r="S23" s="104"/>
      <c r="T23" s="105"/>
      <c r="U23" s="106"/>
      <c r="V23" s="12"/>
      <c r="W23" s="107"/>
      <c r="X23" s="108"/>
      <c r="Z23" s="109"/>
      <c r="AA23" s="110"/>
      <c r="AB23" s="113"/>
    </row>
    <row r="24" spans="1:28" s="2" customFormat="1" ht="15.5" x14ac:dyDescent="0.35">
      <c r="A24" s="96">
        <v>15</v>
      </c>
      <c r="B24" s="97"/>
      <c r="C24" s="97"/>
      <c r="D24" s="97"/>
      <c r="E24" s="97"/>
      <c r="F24" s="97"/>
      <c r="G24" s="97"/>
      <c r="H24" s="97"/>
      <c r="I24" s="97"/>
      <c r="J24" s="97"/>
      <c r="K24" s="98"/>
      <c r="L24" s="140"/>
      <c r="M24" s="99"/>
      <c r="N24" s="100"/>
      <c r="O24" s="101"/>
      <c r="P24" s="111"/>
      <c r="Q24" s="112"/>
      <c r="S24" s="104"/>
      <c r="T24" s="105"/>
      <c r="U24" s="106"/>
      <c r="V24" s="12"/>
      <c r="W24" s="107"/>
      <c r="X24" s="108"/>
      <c r="Z24" s="109"/>
      <c r="AA24" s="110"/>
      <c r="AB24" s="113"/>
    </row>
    <row r="25" spans="1:28" s="2" customFormat="1" ht="15.5" x14ac:dyDescent="0.35">
      <c r="A25" s="114">
        <v>16</v>
      </c>
      <c r="B25" s="97"/>
      <c r="C25" s="97"/>
      <c r="D25" s="97"/>
      <c r="E25" s="97"/>
      <c r="F25" s="97"/>
      <c r="G25" s="97"/>
      <c r="H25" s="97"/>
      <c r="I25" s="97"/>
      <c r="J25" s="97"/>
      <c r="K25" s="98"/>
      <c r="L25" s="140"/>
      <c r="M25" s="99"/>
      <c r="N25" s="100"/>
      <c r="O25" s="101"/>
      <c r="P25" s="111"/>
      <c r="Q25" s="112"/>
      <c r="S25" s="104"/>
      <c r="T25" s="105"/>
      <c r="U25" s="106"/>
      <c r="V25" s="12"/>
      <c r="W25" s="107"/>
      <c r="X25" s="108"/>
      <c r="Z25" s="115"/>
      <c r="AA25" s="110"/>
      <c r="AB25" s="113"/>
    </row>
    <row r="26" spans="1:28" s="2" customFormat="1" ht="15.5" x14ac:dyDescent="0.35">
      <c r="A26" s="96">
        <v>17</v>
      </c>
      <c r="B26" s="97"/>
      <c r="C26" s="97"/>
      <c r="D26" s="97"/>
      <c r="E26" s="97"/>
      <c r="F26" s="97"/>
      <c r="G26" s="97"/>
      <c r="H26" s="97"/>
      <c r="I26" s="97"/>
      <c r="J26" s="97"/>
      <c r="K26" s="98"/>
      <c r="L26" s="140"/>
      <c r="M26" s="99"/>
      <c r="N26" s="100"/>
      <c r="O26" s="101"/>
      <c r="P26" s="111"/>
      <c r="Q26" s="112"/>
      <c r="S26" s="104"/>
      <c r="T26" s="105"/>
      <c r="U26" s="106"/>
      <c r="V26" s="12"/>
      <c r="W26" s="107"/>
      <c r="X26" s="108"/>
      <c r="Z26" s="115"/>
      <c r="AA26" s="110"/>
      <c r="AB26" s="113"/>
    </row>
    <row r="27" spans="1:28" s="2" customFormat="1" ht="15.5" x14ac:dyDescent="0.35">
      <c r="A27" s="114">
        <v>18</v>
      </c>
      <c r="B27" s="97"/>
      <c r="C27" s="97"/>
      <c r="D27" s="97"/>
      <c r="E27" s="97"/>
      <c r="F27" s="97"/>
      <c r="G27" s="97"/>
      <c r="H27" s="97"/>
      <c r="I27" s="97"/>
      <c r="J27" s="97"/>
      <c r="K27" s="98"/>
      <c r="L27" s="140"/>
      <c r="M27" s="99"/>
      <c r="N27" s="100"/>
      <c r="O27" s="101"/>
      <c r="P27" s="111"/>
      <c r="Q27" s="112"/>
      <c r="S27" s="104"/>
      <c r="T27" s="105"/>
      <c r="U27" s="106"/>
      <c r="V27" s="12"/>
      <c r="W27" s="107"/>
      <c r="X27" s="108"/>
      <c r="Z27" s="115"/>
      <c r="AA27" s="110"/>
      <c r="AB27" s="113"/>
    </row>
    <row r="28" spans="1:28" s="2" customFormat="1" ht="15.5" x14ac:dyDescent="0.35">
      <c r="A28" s="96">
        <v>19</v>
      </c>
      <c r="B28" s="97"/>
      <c r="C28" s="97"/>
      <c r="D28" s="97"/>
      <c r="E28" s="97"/>
      <c r="F28" s="97"/>
      <c r="G28" s="97"/>
      <c r="H28" s="97"/>
      <c r="I28" s="97"/>
      <c r="J28" s="97"/>
      <c r="K28" s="98"/>
      <c r="L28" s="140"/>
      <c r="M28" s="99"/>
      <c r="N28" s="100"/>
      <c r="O28" s="101"/>
      <c r="P28" s="111"/>
      <c r="Q28" s="112"/>
      <c r="S28" s="104"/>
      <c r="T28" s="105"/>
      <c r="U28" s="106"/>
      <c r="V28" s="12"/>
      <c r="W28" s="107"/>
      <c r="X28" s="108"/>
      <c r="Z28" s="115"/>
      <c r="AA28" s="110"/>
      <c r="AB28" s="113"/>
    </row>
    <row r="29" spans="1:28" s="2" customFormat="1" ht="15.5" x14ac:dyDescent="0.35">
      <c r="A29" s="114">
        <v>20</v>
      </c>
      <c r="B29" s="97"/>
      <c r="C29" s="97"/>
      <c r="D29" s="97"/>
      <c r="E29" s="97"/>
      <c r="F29" s="97"/>
      <c r="G29" s="97"/>
      <c r="H29" s="97"/>
      <c r="I29" s="97"/>
      <c r="J29" s="97"/>
      <c r="K29" s="98"/>
      <c r="L29" s="140"/>
      <c r="M29" s="99"/>
      <c r="N29" s="100"/>
      <c r="O29" s="101"/>
      <c r="P29" s="111"/>
      <c r="Q29" s="112"/>
      <c r="S29" s="104"/>
      <c r="T29" s="105"/>
      <c r="U29" s="106"/>
      <c r="V29" s="12"/>
      <c r="W29" s="107"/>
      <c r="X29" s="108"/>
      <c r="Z29" s="115"/>
      <c r="AA29" s="110"/>
      <c r="AB29" s="113"/>
    </row>
    <row r="30" spans="1:28" s="2" customFormat="1" ht="15.5" x14ac:dyDescent="0.35">
      <c r="A30" s="96">
        <v>21</v>
      </c>
      <c r="B30" s="97"/>
      <c r="C30" s="97"/>
      <c r="D30" s="97"/>
      <c r="E30" s="97"/>
      <c r="F30" s="97"/>
      <c r="G30" s="97"/>
      <c r="H30" s="97"/>
      <c r="I30" s="97"/>
      <c r="J30" s="97"/>
      <c r="K30" s="98"/>
      <c r="L30" s="140"/>
      <c r="M30" s="99"/>
      <c r="N30" s="100"/>
      <c r="O30" s="101"/>
      <c r="P30" s="111"/>
      <c r="Q30" s="112"/>
      <c r="S30" s="104"/>
      <c r="T30" s="105"/>
      <c r="U30" s="106"/>
      <c r="V30" s="12"/>
      <c r="W30" s="107"/>
      <c r="X30" s="108"/>
      <c r="Z30" s="115"/>
      <c r="AA30" s="110"/>
      <c r="AB30" s="113"/>
    </row>
    <row r="31" spans="1:28" s="2" customFormat="1" ht="15.5" x14ac:dyDescent="0.35">
      <c r="A31" s="114">
        <v>22</v>
      </c>
      <c r="B31" s="97"/>
      <c r="C31" s="97"/>
      <c r="D31" s="97"/>
      <c r="E31" s="97"/>
      <c r="F31" s="97"/>
      <c r="G31" s="97"/>
      <c r="H31" s="97"/>
      <c r="I31" s="97"/>
      <c r="J31" s="97"/>
      <c r="K31" s="98"/>
      <c r="L31" s="140"/>
      <c r="M31" s="99"/>
      <c r="N31" s="100"/>
      <c r="O31" s="101"/>
      <c r="P31" s="111"/>
      <c r="Q31" s="112"/>
      <c r="S31" s="104"/>
      <c r="T31" s="105"/>
      <c r="U31" s="106"/>
      <c r="V31" s="12"/>
      <c r="W31" s="107"/>
      <c r="X31" s="108"/>
      <c r="Z31" s="115"/>
      <c r="AA31" s="110"/>
      <c r="AB31" s="113"/>
    </row>
    <row r="32" spans="1:28" s="2" customFormat="1" ht="15.5" x14ac:dyDescent="0.35">
      <c r="A32" s="96">
        <v>23</v>
      </c>
      <c r="B32" s="97"/>
      <c r="C32" s="97"/>
      <c r="D32" s="97"/>
      <c r="E32" s="97"/>
      <c r="F32" s="97"/>
      <c r="G32" s="97"/>
      <c r="H32" s="97"/>
      <c r="I32" s="97"/>
      <c r="J32" s="97"/>
      <c r="K32" s="98"/>
      <c r="L32" s="140"/>
      <c r="M32" s="99"/>
      <c r="N32" s="100"/>
      <c r="O32" s="101"/>
      <c r="P32" s="111"/>
      <c r="Q32" s="112"/>
      <c r="S32" s="104"/>
      <c r="T32" s="105"/>
      <c r="U32" s="106"/>
      <c r="V32" s="12"/>
      <c r="W32" s="107"/>
      <c r="X32" s="108"/>
      <c r="Z32" s="115"/>
      <c r="AA32" s="110"/>
      <c r="AB32" s="113"/>
    </row>
    <row r="33" spans="1:29" s="2" customFormat="1" ht="15.5" x14ac:dyDescent="0.35">
      <c r="A33" s="114">
        <v>24</v>
      </c>
      <c r="B33" s="97"/>
      <c r="C33" s="97"/>
      <c r="D33" s="97"/>
      <c r="E33" s="97"/>
      <c r="F33" s="97"/>
      <c r="G33" s="97"/>
      <c r="H33" s="97"/>
      <c r="I33" s="97"/>
      <c r="J33" s="97"/>
      <c r="K33" s="98"/>
      <c r="L33" s="140"/>
      <c r="M33" s="99"/>
      <c r="N33" s="100"/>
      <c r="O33" s="101"/>
      <c r="P33" s="111"/>
      <c r="Q33" s="112"/>
      <c r="S33" s="104"/>
      <c r="T33" s="105"/>
      <c r="U33" s="106"/>
      <c r="V33" s="12"/>
      <c r="W33" s="107"/>
      <c r="X33" s="108"/>
      <c r="Z33" s="115"/>
      <c r="AA33" s="110"/>
      <c r="AB33" s="113"/>
    </row>
    <row r="34" spans="1:29" s="2" customFormat="1" ht="15.5" x14ac:dyDescent="0.35">
      <c r="A34" s="96">
        <v>25</v>
      </c>
      <c r="B34" s="97"/>
      <c r="C34" s="97"/>
      <c r="D34" s="97"/>
      <c r="E34" s="97"/>
      <c r="F34" s="97"/>
      <c r="G34" s="97"/>
      <c r="H34" s="97"/>
      <c r="I34" s="97"/>
      <c r="J34" s="97"/>
      <c r="K34" s="98"/>
      <c r="L34" s="140"/>
      <c r="M34" s="99"/>
      <c r="N34" s="100"/>
      <c r="O34" s="101"/>
      <c r="P34" s="111"/>
      <c r="Q34" s="112"/>
      <c r="S34" s="104"/>
      <c r="T34" s="105"/>
      <c r="U34" s="106"/>
      <c r="V34" s="12"/>
      <c r="W34" s="107"/>
      <c r="X34" s="108"/>
      <c r="Z34" s="115"/>
      <c r="AA34" s="110"/>
      <c r="AB34" s="113"/>
    </row>
    <row r="35" spans="1:29" s="2" customFormat="1" ht="15.5" x14ac:dyDescent="0.35">
      <c r="A35" s="114">
        <v>26</v>
      </c>
      <c r="B35" s="97"/>
      <c r="C35" s="97"/>
      <c r="D35" s="97"/>
      <c r="E35" s="97"/>
      <c r="F35" s="97"/>
      <c r="G35" s="97"/>
      <c r="H35" s="97"/>
      <c r="I35" s="97"/>
      <c r="J35" s="97"/>
      <c r="K35" s="98"/>
      <c r="L35" s="140"/>
      <c r="M35" s="99"/>
      <c r="N35" s="100"/>
      <c r="O35" s="101"/>
      <c r="P35" s="111"/>
      <c r="Q35" s="112"/>
      <c r="S35" s="104"/>
      <c r="T35" s="105"/>
      <c r="U35" s="106"/>
      <c r="V35" s="12"/>
      <c r="W35" s="107"/>
      <c r="X35" s="108"/>
      <c r="Z35" s="115"/>
      <c r="AA35" s="110"/>
      <c r="AB35" s="113"/>
    </row>
    <row r="36" spans="1:29" s="2" customFormat="1" ht="15.5" x14ac:dyDescent="0.35">
      <c r="A36" s="96">
        <v>27</v>
      </c>
      <c r="B36" s="97"/>
      <c r="C36" s="97"/>
      <c r="D36" s="97"/>
      <c r="E36" s="97"/>
      <c r="F36" s="97"/>
      <c r="G36" s="97"/>
      <c r="H36" s="97"/>
      <c r="I36" s="97"/>
      <c r="J36" s="97"/>
      <c r="K36" s="98"/>
      <c r="L36" s="140"/>
      <c r="M36" s="99"/>
      <c r="N36" s="100"/>
      <c r="O36" s="101"/>
      <c r="P36" s="111"/>
      <c r="Q36" s="112"/>
      <c r="S36" s="104"/>
      <c r="T36" s="105"/>
      <c r="U36" s="106"/>
      <c r="V36" s="12"/>
      <c r="W36" s="107"/>
      <c r="X36" s="108"/>
      <c r="Z36" s="115"/>
      <c r="AA36" s="110"/>
      <c r="AB36" s="113"/>
    </row>
    <row r="37" spans="1:29" s="2" customFormat="1" ht="15.5" x14ac:dyDescent="0.35">
      <c r="A37" s="114">
        <v>28</v>
      </c>
      <c r="B37" s="97"/>
      <c r="C37" s="97"/>
      <c r="D37" s="97"/>
      <c r="E37" s="97"/>
      <c r="F37" s="97"/>
      <c r="G37" s="97"/>
      <c r="H37" s="97"/>
      <c r="I37" s="97"/>
      <c r="J37" s="97"/>
      <c r="K37" s="98"/>
      <c r="L37" s="140"/>
      <c r="M37" s="99"/>
      <c r="N37" s="100"/>
      <c r="O37" s="101"/>
      <c r="P37" s="111"/>
      <c r="Q37" s="112"/>
      <c r="S37" s="104"/>
      <c r="T37" s="105"/>
      <c r="U37" s="106"/>
      <c r="V37" s="12"/>
      <c r="W37" s="107"/>
      <c r="X37" s="108"/>
      <c r="Z37" s="115"/>
      <c r="AA37" s="110"/>
      <c r="AB37" s="113"/>
    </row>
    <row r="38" spans="1:29" s="2" customFormat="1" ht="15.5" x14ac:dyDescent="0.35">
      <c r="A38" s="96">
        <v>29</v>
      </c>
      <c r="B38" s="97"/>
      <c r="C38" s="97"/>
      <c r="D38" s="97"/>
      <c r="E38" s="97"/>
      <c r="F38" s="97"/>
      <c r="G38" s="97"/>
      <c r="H38" s="97"/>
      <c r="I38" s="97"/>
      <c r="J38" s="97"/>
      <c r="K38" s="98"/>
      <c r="L38" s="140"/>
      <c r="M38" s="99"/>
      <c r="N38" s="100"/>
      <c r="O38" s="101"/>
      <c r="P38" s="111"/>
      <c r="Q38" s="112"/>
      <c r="S38" s="104"/>
      <c r="T38" s="105"/>
      <c r="U38" s="106"/>
      <c r="V38" s="12"/>
      <c r="W38" s="107"/>
      <c r="X38" s="108"/>
      <c r="Z38" s="115"/>
      <c r="AA38" s="110"/>
      <c r="AB38" s="113"/>
    </row>
    <row r="39" spans="1:29" s="2" customFormat="1" ht="16" thickBot="1" x14ac:dyDescent="0.4">
      <c r="A39" s="114">
        <v>30</v>
      </c>
      <c r="B39" s="97"/>
      <c r="C39" s="97"/>
      <c r="D39" s="97"/>
      <c r="E39" s="97"/>
      <c r="F39" s="97"/>
      <c r="G39" s="97"/>
      <c r="H39" s="97"/>
      <c r="I39" s="97"/>
      <c r="J39" s="97"/>
      <c r="K39" s="98"/>
      <c r="L39" s="140"/>
      <c r="M39" s="99"/>
      <c r="N39" s="100"/>
      <c r="O39" s="101"/>
      <c r="P39" s="116"/>
      <c r="Q39" s="117"/>
      <c r="S39" s="118"/>
      <c r="T39" s="119"/>
      <c r="U39" s="120"/>
      <c r="V39" s="12"/>
      <c r="W39" s="121"/>
      <c r="X39" s="122"/>
      <c r="Z39" s="123"/>
      <c r="AA39" s="124"/>
      <c r="AB39" s="113"/>
    </row>
    <row r="40" spans="1:29" s="131" customFormat="1" ht="15.5" x14ac:dyDescent="0.35">
      <c r="A40" s="125" t="s">
        <v>61</v>
      </c>
      <c r="B40" s="126">
        <f t="shared" ref="B40:M40" si="0">SUM(B10:B39)</f>
        <v>0</v>
      </c>
      <c r="C40" s="126">
        <f t="shared" si="0"/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41"/>
      <c r="M40" s="127">
        <f t="shared" si="0"/>
        <v>0</v>
      </c>
      <c r="N40" s="128"/>
      <c r="O40" s="129"/>
      <c r="P40" s="126">
        <f>SUM(P10:P39)</f>
        <v>0</v>
      </c>
      <c r="Q40" s="130"/>
      <c r="S40" s="126">
        <f>SUM(S10:S39)</f>
        <v>0</v>
      </c>
      <c r="T40" s="126">
        <f>SUM(T10:T39)</f>
        <v>0</v>
      </c>
      <c r="U40" s="132" t="e">
        <f>AVERAGE(U10:U39)</f>
        <v>#DIV/0!</v>
      </c>
      <c r="V40" s="128"/>
      <c r="W40" s="126">
        <f>SUM(W10:W39)</f>
        <v>0</v>
      </c>
      <c r="X40" s="126">
        <f>SUM(X10:X39)</f>
        <v>0</v>
      </c>
      <c r="Z40" s="126">
        <f>SUM(Z10:Z39)</f>
        <v>0</v>
      </c>
    </row>
    <row r="41" spans="1:29" s="131" customFormat="1" ht="16" thickBot="1" x14ac:dyDescent="0.4">
      <c r="A41" s="133" t="s">
        <v>70</v>
      </c>
      <c r="B41" s="134" t="e">
        <f>AVERAGEIF(B10:B39,"=1",$U10:$U39)</f>
        <v>#DIV/0!</v>
      </c>
      <c r="C41" s="134" t="e">
        <f t="shared" ref="C41:M41" si="1">AVERAGEIF(C10:C39,"=1",$U10:$U39)</f>
        <v>#DIV/0!</v>
      </c>
      <c r="D41" s="134" t="e">
        <f t="shared" si="1"/>
        <v>#DIV/0!</v>
      </c>
      <c r="E41" s="134" t="e">
        <f t="shared" si="1"/>
        <v>#DIV/0!</v>
      </c>
      <c r="F41" s="134" t="e">
        <f t="shared" si="1"/>
        <v>#DIV/0!</v>
      </c>
      <c r="G41" s="134" t="e">
        <f t="shared" si="1"/>
        <v>#DIV/0!</v>
      </c>
      <c r="H41" s="134" t="e">
        <f t="shared" si="1"/>
        <v>#DIV/0!</v>
      </c>
      <c r="I41" s="134" t="e">
        <f t="shared" si="1"/>
        <v>#DIV/0!</v>
      </c>
      <c r="J41" s="134" t="e">
        <f t="shared" si="1"/>
        <v>#DIV/0!</v>
      </c>
      <c r="K41" s="134" t="e">
        <f t="shared" si="1"/>
        <v>#DIV/0!</v>
      </c>
      <c r="L41" s="142"/>
      <c r="M41" s="135" t="e">
        <f t="shared" si="1"/>
        <v>#DIV/0!</v>
      </c>
      <c r="N41" s="128"/>
      <c r="O41" s="129"/>
      <c r="P41" s="136"/>
      <c r="Q41" s="128"/>
      <c r="S41" s="136"/>
      <c r="T41" s="136"/>
      <c r="U41" s="137"/>
      <c r="V41" s="128"/>
      <c r="W41" s="136"/>
      <c r="X41" s="136"/>
      <c r="Z41" s="136"/>
    </row>
    <row r="42" spans="1:29" ht="18.5" x14ac:dyDescent="0.35">
      <c r="A42" s="5"/>
      <c r="N42" s="3"/>
      <c r="O42" s="3"/>
      <c r="P42" s="4"/>
      <c r="Q42" s="58"/>
      <c r="R42" s="58"/>
      <c r="U42" s="79" t="s">
        <v>68</v>
      </c>
      <c r="V42" s="3"/>
      <c r="W42" s="3"/>
      <c r="X42" s="3"/>
      <c r="Y42" s="3"/>
    </row>
    <row r="43" spans="1:29" ht="15.5" thickBot="1" x14ac:dyDescent="0.35">
      <c r="P43" s="3"/>
      <c r="Q43" s="3"/>
      <c r="R43" s="3"/>
      <c r="S43" s="3"/>
      <c r="T43" s="3"/>
      <c r="U43" s="75"/>
      <c r="V43" s="3"/>
      <c r="W43" s="3"/>
      <c r="X43" s="3"/>
      <c r="Y43" s="3"/>
      <c r="Z43" s="3"/>
      <c r="AA43" s="3"/>
      <c r="AB43" s="3"/>
    </row>
    <row r="44" spans="1:29" s="2" customFormat="1" ht="16" thickBot="1" x14ac:dyDescent="0.4">
      <c r="A44" s="34" t="s">
        <v>5</v>
      </c>
      <c r="B44" s="35" t="s">
        <v>33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  <c r="Q44" s="37"/>
      <c r="R44" s="37"/>
      <c r="S44" s="37"/>
      <c r="T44" s="37"/>
      <c r="U44" s="76"/>
      <c r="V44" s="37"/>
      <c r="W44" s="37"/>
      <c r="X44" s="38"/>
      <c r="Y44" s="38"/>
      <c r="Z44" s="38"/>
      <c r="AA44" s="80"/>
      <c r="AB44" s="38"/>
      <c r="AC44" s="29"/>
    </row>
    <row r="45" spans="1:29" s="2" customFormat="1" ht="15.5" x14ac:dyDescent="0.35">
      <c r="A45" s="39"/>
      <c r="B45" s="48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2"/>
      <c r="Q45" s="32"/>
      <c r="R45" s="32"/>
      <c r="S45" s="32"/>
      <c r="T45" s="32"/>
      <c r="U45" s="77"/>
      <c r="V45" s="32"/>
      <c r="W45" s="32"/>
      <c r="X45" s="33"/>
      <c r="Y45" s="33"/>
      <c r="Z45" s="33"/>
      <c r="AA45" s="81"/>
      <c r="AB45" s="33"/>
      <c r="AC45" s="30"/>
    </row>
    <row r="46" spans="1:29" s="2" customFormat="1" ht="15.5" x14ac:dyDescent="0.35">
      <c r="A46" s="39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2"/>
      <c r="Q46" s="32"/>
      <c r="R46" s="32"/>
      <c r="S46" s="32"/>
      <c r="T46" s="32"/>
      <c r="U46" s="77"/>
      <c r="V46" s="32"/>
      <c r="W46" s="32"/>
      <c r="X46" s="33"/>
      <c r="Y46" s="33"/>
      <c r="Z46" s="33"/>
      <c r="AA46" s="81"/>
      <c r="AB46" s="33"/>
      <c r="AC46" s="30"/>
    </row>
    <row r="47" spans="1:29" s="2" customFormat="1" ht="15.5" x14ac:dyDescent="0.35">
      <c r="A47" s="39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2"/>
      <c r="Q47" s="32"/>
      <c r="R47" s="32"/>
      <c r="S47" s="32"/>
      <c r="T47" s="32"/>
      <c r="U47" s="77"/>
      <c r="V47" s="32"/>
      <c r="W47" s="32"/>
      <c r="X47" s="33"/>
      <c r="Y47" s="33"/>
      <c r="Z47" s="33"/>
      <c r="AA47" s="81"/>
      <c r="AB47" s="33"/>
      <c r="AC47" s="30"/>
    </row>
    <row r="48" spans="1:29" s="2" customFormat="1" ht="16" thickBot="1" x14ac:dyDescent="0.4">
      <c r="A48" s="40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2"/>
      <c r="Q48" s="42"/>
      <c r="R48" s="42"/>
      <c r="S48" s="42"/>
      <c r="T48" s="42"/>
      <c r="U48" s="78"/>
      <c r="V48" s="42"/>
      <c r="W48" s="42"/>
      <c r="X48" s="43"/>
      <c r="Y48" s="43"/>
      <c r="Z48" s="43"/>
      <c r="AA48" s="82"/>
      <c r="AB48" s="43"/>
      <c r="AC48" s="44"/>
    </row>
    <row r="51" spans="1:21" ht="15.5" x14ac:dyDescent="0.35">
      <c r="A51" s="16" t="s">
        <v>26</v>
      </c>
      <c r="B51" s="16"/>
      <c r="C51" s="16"/>
      <c r="D51" s="16"/>
      <c r="E51" s="16"/>
      <c r="F51" s="16"/>
      <c r="G51" s="16" t="s">
        <v>24</v>
      </c>
      <c r="H51" s="16"/>
      <c r="I51" s="16"/>
      <c r="J51" s="16"/>
      <c r="K51" s="16"/>
      <c r="L51" s="16"/>
    </row>
    <row r="52" spans="1:21" s="2" customFormat="1" ht="15.5" x14ac:dyDescent="0.35">
      <c r="A52" s="17" t="s">
        <v>72</v>
      </c>
      <c r="B52" s="17"/>
      <c r="C52" s="17"/>
      <c r="D52" s="17"/>
      <c r="E52" s="17"/>
      <c r="F52" s="17"/>
      <c r="G52" s="17" t="s">
        <v>72</v>
      </c>
      <c r="H52" s="17"/>
      <c r="I52" s="17"/>
      <c r="J52" s="17"/>
      <c r="K52" s="17"/>
      <c r="L52" s="17"/>
      <c r="U52" s="49"/>
    </row>
    <row r="53" spans="1:21" ht="15.5" x14ac:dyDescent="0.35">
      <c r="A53" s="17" t="s">
        <v>27</v>
      </c>
      <c r="B53" s="17"/>
      <c r="C53" s="17"/>
      <c r="D53" s="17"/>
      <c r="E53" s="17"/>
      <c r="F53" s="17"/>
      <c r="G53" s="17" t="s">
        <v>30</v>
      </c>
      <c r="H53" s="17"/>
      <c r="I53" s="17"/>
      <c r="J53" s="17"/>
      <c r="K53" s="17"/>
      <c r="L53" s="17"/>
    </row>
    <row r="54" spans="1:21" ht="15.5" x14ac:dyDescent="0.35">
      <c r="A54" s="17" t="s">
        <v>28</v>
      </c>
      <c r="B54" s="17"/>
      <c r="C54" s="17"/>
      <c r="D54" s="17"/>
      <c r="E54" s="17"/>
      <c r="F54" s="17"/>
      <c r="G54" s="17" t="s">
        <v>31</v>
      </c>
      <c r="H54" s="17"/>
      <c r="I54" s="17"/>
      <c r="J54" s="17"/>
      <c r="K54" s="17"/>
      <c r="L54" s="17"/>
    </row>
    <row r="55" spans="1:21" ht="15.5" x14ac:dyDescent="0.35">
      <c r="A55" s="17" t="s">
        <v>29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</sheetData>
  <mergeCells count="6">
    <mergeCell ref="R4:X4"/>
    <mergeCell ref="P4:Q4"/>
    <mergeCell ref="R3:X3"/>
    <mergeCell ref="B3:M3"/>
    <mergeCell ref="B6:C6"/>
    <mergeCell ref="K6:M6"/>
  </mergeCells>
  <pageMargins left="0.70866141732283472" right="0.70866141732283472" top="0.74803149606299213" bottom="0.74803149606299213" header="0.31496062992125984" footer="0.31496062992125984"/>
  <pageSetup paperSize="8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H58"/>
  <sheetViews>
    <sheetView showGridLines="0" tabSelected="1" zoomScale="85" zoomScaleNormal="85" workbookViewId="0">
      <selection activeCell="T3" sqref="T3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 t="s">
        <v>159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6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 t="s">
        <v>160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 t="s">
        <v>182</v>
      </c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 t="s">
        <v>183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>
        <v>1.5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>
        <v>1.5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>
        <v>1.5</v>
      </c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>
        <v>1.5</v>
      </c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>
        <v>0.8</v>
      </c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4</v>
      </c>
      <c r="F40" s="126">
        <f t="shared" si="0"/>
        <v>0</v>
      </c>
      <c r="G40" s="126">
        <f t="shared" si="0"/>
        <v>1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1.5</v>
      </c>
      <c r="F41" s="166">
        <f t="shared" si="2"/>
        <v>0</v>
      </c>
      <c r="G41" s="166">
        <f t="shared" si="2"/>
        <v>0.8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>
        <v>4</v>
      </c>
      <c r="F43" s="526"/>
      <c r="H43" s="550" t="s">
        <v>113</v>
      </c>
      <c r="I43" s="551"/>
      <c r="J43" s="551"/>
      <c r="K43" s="551"/>
      <c r="L43" s="551"/>
      <c r="M43" s="551"/>
      <c r="N43" s="552"/>
      <c r="O43" s="514" t="s">
        <v>184</v>
      </c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1.3599999999999999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H58"/>
  <sheetViews>
    <sheetView showGridLines="0" topLeftCell="A27" zoomScale="85" zoomScaleNormal="85" workbookViewId="0">
      <selection activeCell="Z9" sqref="Z9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 t="s">
        <v>159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7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 t="s">
        <v>160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 t="s">
        <v>185</v>
      </c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 t="s">
        <v>187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>
        <v>0.6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>
        <v>0.7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>
        <v>0.9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>
        <v>0.8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>
        <v>1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>
        <v>1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>
        <v>0.6</v>
      </c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>
        <v>0.8</v>
      </c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>
        <v>1.5</v>
      </c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>
        <v>2</v>
      </c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>
        <v>0.5</v>
      </c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>
        <v>0.8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6</v>
      </c>
      <c r="C40" s="126">
        <f t="shared" ref="C40:P40" si="0">COUNT(C10:C39)</f>
        <v>1</v>
      </c>
      <c r="D40" s="126">
        <f t="shared" si="0"/>
        <v>0</v>
      </c>
      <c r="E40" s="126">
        <f t="shared" si="0"/>
        <v>0</v>
      </c>
      <c r="F40" s="126">
        <f t="shared" si="0"/>
        <v>2</v>
      </c>
      <c r="G40" s="126">
        <f t="shared" si="0"/>
        <v>3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0.83333333333333337</v>
      </c>
      <c r="C41" s="166">
        <f t="shared" ref="C41:P41" si="2">IF(COUNT(C10:C39)&gt;0,AVERAGE(C10:C39),0)</f>
        <v>0.6</v>
      </c>
      <c r="D41" s="166">
        <f t="shared" si="2"/>
        <v>0</v>
      </c>
      <c r="E41" s="166">
        <f t="shared" si="2"/>
        <v>0</v>
      </c>
      <c r="F41" s="166">
        <f t="shared" si="2"/>
        <v>0.65</v>
      </c>
      <c r="G41" s="166">
        <f t="shared" si="2"/>
        <v>1.4333333333333333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>
        <v>14</v>
      </c>
      <c r="F43" s="526"/>
      <c r="H43" s="550" t="s">
        <v>113</v>
      </c>
      <c r="I43" s="551"/>
      <c r="J43" s="551"/>
      <c r="K43" s="551"/>
      <c r="L43" s="551"/>
      <c r="M43" s="551"/>
      <c r="N43" s="552"/>
      <c r="O43" s="514" t="s">
        <v>186</v>
      </c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0.93333333333333324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H58"/>
  <sheetViews>
    <sheetView showGridLines="0" topLeftCell="A44" zoomScale="115" zoomScaleNormal="115" workbookViewId="0">
      <selection activeCell="A48" sqref="A48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 t="s">
        <v>159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8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 t="s">
        <v>160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 t="s">
        <v>166</v>
      </c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>
        <v>1.5</v>
      </c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>
        <v>2</v>
      </c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>
        <v>1</v>
      </c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>
        <v>2.5</v>
      </c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>
        <v>1.5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>
        <v>1.5</v>
      </c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>
        <v>0.9</v>
      </c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>
        <v>1</v>
      </c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>
        <v>0.8</v>
      </c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>
        <v>0.9</v>
      </c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>
        <v>0.8</v>
      </c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5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1</v>
      </c>
      <c r="H40" s="126">
        <f t="shared" si="0"/>
        <v>0</v>
      </c>
      <c r="I40" s="126">
        <f t="shared" si="0"/>
        <v>5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1.7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1.5</v>
      </c>
      <c r="H41" s="166">
        <f t="shared" si="2"/>
        <v>0</v>
      </c>
      <c r="I41" s="166">
        <f t="shared" si="2"/>
        <v>0.88000000000000012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>
        <v>5</v>
      </c>
      <c r="F43" s="526"/>
      <c r="H43" s="550" t="s">
        <v>113</v>
      </c>
      <c r="I43" s="551"/>
      <c r="J43" s="551"/>
      <c r="K43" s="551"/>
      <c r="L43" s="551"/>
      <c r="M43" s="551"/>
      <c r="N43" s="552"/>
      <c r="O43" s="514" t="s">
        <v>188</v>
      </c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1.3090909090909093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189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9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10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11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12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13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14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15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G10" sqref="G10"/>
    </sheetView>
  </sheetViews>
  <sheetFormatPr defaultColWidth="9.1796875" defaultRowHeight="14.5" x14ac:dyDescent="0.35"/>
  <cols>
    <col min="1" max="1" width="38.453125" style="383" customWidth="1"/>
    <col min="2" max="2" width="18.81640625" style="383" customWidth="1"/>
    <col min="3" max="3" width="17.81640625" style="383" customWidth="1"/>
    <col min="4" max="4" width="18.26953125" style="383" customWidth="1"/>
    <col min="5" max="5" width="17.81640625" style="383" customWidth="1"/>
    <col min="6" max="6" width="18.1796875" style="383" customWidth="1"/>
    <col min="7" max="7" width="18.1796875" style="384" customWidth="1"/>
    <col min="8" max="16384" width="9.1796875" style="383"/>
  </cols>
  <sheetData>
    <row r="1" spans="1:7" x14ac:dyDescent="0.35">
      <c r="A1" s="382" t="s">
        <v>117</v>
      </c>
    </row>
    <row r="2" spans="1:7" x14ac:dyDescent="0.35">
      <c r="A2" s="385" t="s">
        <v>118</v>
      </c>
    </row>
    <row r="3" spans="1:7" ht="15" customHeight="1" thickBot="1" x14ac:dyDescent="0.4"/>
    <row r="4" spans="1:7" ht="16" thickBot="1" x14ac:dyDescent="0.4">
      <c r="A4" s="386"/>
      <c r="B4" s="387" t="s">
        <v>119</v>
      </c>
      <c r="C4" s="387" t="s">
        <v>120</v>
      </c>
      <c r="D4" s="387" t="s">
        <v>121</v>
      </c>
      <c r="E4" s="387" t="s">
        <v>122</v>
      </c>
      <c r="F4" s="387" t="s">
        <v>123</v>
      </c>
      <c r="G4" s="388" t="s">
        <v>124</v>
      </c>
    </row>
    <row r="5" spans="1:7" ht="35.25" customHeight="1" thickBot="1" x14ac:dyDescent="0.4">
      <c r="A5" s="389" t="s">
        <v>125</v>
      </c>
      <c r="B5" s="418">
        <v>1.83</v>
      </c>
      <c r="C5" s="419">
        <v>8.23</v>
      </c>
      <c r="D5" s="419"/>
      <c r="E5" s="419"/>
      <c r="F5" s="419"/>
      <c r="G5" s="390">
        <f>SUM(B5:F5)</f>
        <v>10.06</v>
      </c>
    </row>
    <row r="6" spans="1:7" ht="29.25" customHeight="1" thickBot="1" x14ac:dyDescent="0.4">
      <c r="A6" s="389" t="s">
        <v>126</v>
      </c>
      <c r="B6" s="420"/>
      <c r="C6" s="421"/>
      <c r="D6" s="421"/>
      <c r="E6" s="421"/>
      <c r="F6" s="421"/>
      <c r="G6" s="391">
        <f>SUM(B6:F6)</f>
        <v>0</v>
      </c>
    </row>
    <row r="7" spans="1:7" ht="28.5" customHeight="1" thickBot="1" x14ac:dyDescent="0.4">
      <c r="A7" s="389" t="s">
        <v>127</v>
      </c>
      <c r="B7" s="392">
        <f>SUM(B5:B6)</f>
        <v>1.83</v>
      </c>
      <c r="C7" s="393">
        <f t="shared" ref="C7:F7" si="0">SUM(C5:C6)</f>
        <v>8.23</v>
      </c>
      <c r="D7" s="393">
        <f t="shared" si="0"/>
        <v>0</v>
      </c>
      <c r="E7" s="393">
        <f t="shared" si="0"/>
        <v>0</v>
      </c>
      <c r="F7" s="393">
        <f t="shared" si="0"/>
        <v>0</v>
      </c>
      <c r="G7" s="394">
        <f>SUM(B7:F7)</f>
        <v>10.06</v>
      </c>
    </row>
    <row r="8" spans="1:7" ht="36" customHeight="1" thickBot="1" x14ac:dyDescent="0.4">
      <c r="A8" s="389" t="s">
        <v>128</v>
      </c>
      <c r="B8" s="418">
        <v>2.5</v>
      </c>
      <c r="C8" s="419">
        <v>2.25</v>
      </c>
      <c r="D8" s="419"/>
      <c r="E8" s="419"/>
      <c r="F8" s="422"/>
      <c r="G8" s="395"/>
    </row>
    <row r="9" spans="1:7" ht="45.75" customHeight="1" thickBot="1" x14ac:dyDescent="0.4">
      <c r="A9" s="389" t="s">
        <v>129</v>
      </c>
      <c r="B9" s="423">
        <v>1600</v>
      </c>
      <c r="C9" s="424">
        <v>2150</v>
      </c>
      <c r="D9" s="424"/>
      <c r="E9" s="424"/>
      <c r="F9" s="425"/>
      <c r="G9" s="396" t="s">
        <v>130</v>
      </c>
    </row>
    <row r="10" spans="1:7" ht="40.5" customHeight="1" thickBot="1" x14ac:dyDescent="0.4">
      <c r="A10" s="389" t="s">
        <v>131</v>
      </c>
      <c r="B10" s="423">
        <v>8</v>
      </c>
      <c r="C10" s="424">
        <v>8</v>
      </c>
      <c r="D10" s="424"/>
      <c r="E10" s="424"/>
      <c r="F10" s="425"/>
      <c r="G10" s="429" t="s">
        <v>148</v>
      </c>
    </row>
    <row r="11" spans="1:7" ht="43.5" customHeight="1" thickBot="1" x14ac:dyDescent="0.4">
      <c r="A11" s="389" t="s">
        <v>132</v>
      </c>
      <c r="B11" s="426">
        <v>8</v>
      </c>
      <c r="C11" s="427">
        <v>12</v>
      </c>
      <c r="D11" s="427"/>
      <c r="E11" s="427"/>
      <c r="F11" s="428"/>
      <c r="G11" s="395"/>
    </row>
  </sheetData>
  <sheetProtection password="C395" sheet="1" objects="1" scenarios="1"/>
  <dataValidations count="1">
    <dataValidation type="list" allowBlank="1" showInputMessage="1" showErrorMessage="1" sqref="G10" xr:uid="{00000000-0002-0000-0100-000000000000}">
      <formula1>"Select One, Circular, Square"</formula1>
    </dataValidation>
  </dataValidations>
  <pageMargins left="0.7" right="0.7" top="0.75" bottom="0.75" header="0.3" footer="0.3"/>
  <pageSetup paperSize="9" orientation="portrait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16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17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18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19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H58"/>
  <sheetViews>
    <sheetView showGridLines="0" zoomScale="115" zoomScaleNormal="115" workbookViewId="0">
      <selection activeCell="T2" sqref="T2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20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H58"/>
  <sheetViews>
    <sheetView showGridLines="0" zoomScale="115" zoomScaleNormal="115" workbookViewId="0">
      <selection activeCell="AC14" sqref="AC14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/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239"/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21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/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/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/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0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G14"/>
  <sheetViews>
    <sheetView workbookViewId="0">
      <selection activeCell="O48" sqref="O48"/>
    </sheetView>
  </sheetViews>
  <sheetFormatPr defaultRowHeight="12.5" x14ac:dyDescent="0.25"/>
  <cols>
    <col min="1" max="1" width="26.54296875" customWidth="1"/>
  </cols>
  <sheetData>
    <row r="2" spans="1:7" s="4" customFormat="1" ht="13" x14ac:dyDescent="0.3">
      <c r="A2" s="229" t="s">
        <v>34</v>
      </c>
      <c r="B2" s="229">
        <v>5.0000000000000001E-3</v>
      </c>
      <c r="C2" s="229">
        <v>0.01</v>
      </c>
      <c r="D2" s="229">
        <v>0.02</v>
      </c>
      <c r="E2" s="229">
        <v>0.05</v>
      </c>
      <c r="F2" s="229">
        <v>0.1</v>
      </c>
      <c r="G2" s="229">
        <v>0.2</v>
      </c>
    </row>
    <row r="3" spans="1:7" ht="13" x14ac:dyDescent="0.3">
      <c r="A3" s="229" t="s">
        <v>35</v>
      </c>
      <c r="B3" s="226">
        <v>4</v>
      </c>
      <c r="C3" s="226">
        <v>5.6</v>
      </c>
      <c r="D3" s="226">
        <v>8</v>
      </c>
      <c r="E3" s="226">
        <v>12.6</v>
      </c>
      <c r="F3" s="226">
        <v>17.8</v>
      </c>
      <c r="G3" s="226">
        <v>25.2</v>
      </c>
    </row>
    <row r="4" spans="1:7" ht="13" x14ac:dyDescent="0.3">
      <c r="A4" s="229" t="s">
        <v>38</v>
      </c>
      <c r="B4" s="226">
        <v>7.1</v>
      </c>
      <c r="C4" s="226">
        <v>10</v>
      </c>
      <c r="D4" s="379">
        <v>14.1</v>
      </c>
      <c r="E4" s="226">
        <v>22.4</v>
      </c>
      <c r="F4" s="226">
        <v>31.6</v>
      </c>
      <c r="G4" s="226">
        <v>44.7</v>
      </c>
    </row>
    <row r="5" spans="1:7" ht="13" x14ac:dyDescent="0.3">
      <c r="A5" s="229" t="s">
        <v>42</v>
      </c>
      <c r="B5" s="227">
        <f t="shared" ref="B5:G5" si="0">B4/SQRT(20)</f>
        <v>1.5876082640248506</v>
      </c>
      <c r="C5" s="227">
        <f t="shared" si="0"/>
        <v>2.2360679774997898</v>
      </c>
      <c r="D5" s="227">
        <f t="shared" si="0"/>
        <v>3.1528558482747031</v>
      </c>
      <c r="E5" s="227">
        <f t="shared" si="0"/>
        <v>5.0087922695995282</v>
      </c>
      <c r="F5" s="227">
        <f t="shared" si="0"/>
        <v>7.0659748088993357</v>
      </c>
      <c r="G5" s="227">
        <f t="shared" si="0"/>
        <v>9.9952238594240601</v>
      </c>
    </row>
    <row r="6" spans="1:7" ht="13" x14ac:dyDescent="0.3">
      <c r="A6" s="229" t="s">
        <v>43</v>
      </c>
      <c r="B6" s="228">
        <f t="shared" ref="B6:G6" si="1">(100/B5)^2</f>
        <v>3967.4667724657811</v>
      </c>
      <c r="C6" s="228">
        <f t="shared" si="1"/>
        <v>1999.9999999999995</v>
      </c>
      <c r="D6" s="228">
        <f t="shared" si="1"/>
        <v>1005.9856144057143</v>
      </c>
      <c r="E6" s="228">
        <f t="shared" si="1"/>
        <v>398.5969387755103</v>
      </c>
      <c r="F6" s="228">
        <f t="shared" si="1"/>
        <v>200.28841531805801</v>
      </c>
      <c r="G6" s="228">
        <f t="shared" si="1"/>
        <v>100.09559128968162</v>
      </c>
    </row>
    <row r="7" spans="1:7" ht="13" x14ac:dyDescent="0.3">
      <c r="A7" s="229"/>
      <c r="B7" s="226">
        <f t="shared" ref="B7:G7" si="2">B6*B2</f>
        <v>19.837333862328904</v>
      </c>
      <c r="C7" s="226">
        <f t="shared" si="2"/>
        <v>19.999999999999996</v>
      </c>
      <c r="D7" s="226">
        <f t="shared" si="2"/>
        <v>20.119712288114286</v>
      </c>
      <c r="E7" s="226">
        <f t="shared" si="2"/>
        <v>19.929846938775515</v>
      </c>
      <c r="F7" s="226">
        <f t="shared" si="2"/>
        <v>20.028841531805803</v>
      </c>
      <c r="G7" s="226">
        <f t="shared" si="2"/>
        <v>20.019118257936327</v>
      </c>
    </row>
    <row r="9" spans="1:7" ht="13" x14ac:dyDescent="0.3">
      <c r="A9" s="4" t="s">
        <v>41</v>
      </c>
    </row>
    <row r="10" spans="1:7" ht="13" x14ac:dyDescent="0.3">
      <c r="A10" s="229" t="s">
        <v>36</v>
      </c>
      <c r="B10" s="229">
        <v>1.5</v>
      </c>
      <c r="C10" s="229">
        <v>2</v>
      </c>
      <c r="D10" s="229">
        <v>2.5</v>
      </c>
      <c r="E10" s="229">
        <v>3</v>
      </c>
      <c r="F10" s="229">
        <v>3.5</v>
      </c>
    </row>
    <row r="11" spans="1:7" ht="13" x14ac:dyDescent="0.3">
      <c r="A11" s="229" t="s">
        <v>37</v>
      </c>
      <c r="B11" s="230">
        <f>(100/B10)^2</f>
        <v>4444.4444444444453</v>
      </c>
      <c r="C11" s="380">
        <f>(100/C10)^2</f>
        <v>2500</v>
      </c>
      <c r="D11" s="380">
        <f>(100/D10)^2</f>
        <v>1600</v>
      </c>
      <c r="E11" s="230">
        <f>(100/E10)^2</f>
        <v>1111.1111111111113</v>
      </c>
      <c r="F11" s="230">
        <f>(100/F10)^2</f>
        <v>816.32653061224494</v>
      </c>
    </row>
    <row r="12" spans="1:7" ht="13" x14ac:dyDescent="0.3">
      <c r="A12" s="229" t="s">
        <v>39</v>
      </c>
      <c r="B12" s="230">
        <f>B10*SQRT(20)</f>
        <v>6.7082039324993694</v>
      </c>
      <c r="C12" s="380">
        <f t="shared" ref="C12:F12" si="3">C10*SQRT(20)</f>
        <v>8.9442719099991592</v>
      </c>
      <c r="D12" s="380">
        <f t="shared" si="3"/>
        <v>11.180339887498949</v>
      </c>
      <c r="E12" s="230">
        <f t="shared" si="3"/>
        <v>13.416407864998739</v>
      </c>
      <c r="F12" s="230">
        <f t="shared" si="3"/>
        <v>15.652475842498529</v>
      </c>
    </row>
    <row r="13" spans="1:7" ht="13" x14ac:dyDescent="0.3">
      <c r="A13" s="229" t="s">
        <v>40</v>
      </c>
      <c r="B13" s="230">
        <f>SQRT((B12^2)/PI())</f>
        <v>3.7846987830302403</v>
      </c>
      <c r="C13" s="380">
        <f>SQRT((C12^2)/PI())</f>
        <v>5.0462650440403207</v>
      </c>
      <c r="D13" s="380">
        <f>SQRT((D12^2)/PI())</f>
        <v>6.3078313050504002</v>
      </c>
      <c r="E13" s="230">
        <f>SQRT((E12^2)/PI())</f>
        <v>7.5693975660604806</v>
      </c>
      <c r="F13" s="230">
        <f>SQRT((F12^2)/PI())</f>
        <v>8.8309638270705602</v>
      </c>
    </row>
    <row r="14" spans="1:7" ht="13" x14ac:dyDescent="0.3">
      <c r="A14" s="229" t="s">
        <v>44</v>
      </c>
      <c r="B14" s="231">
        <f>B12^2/10000</f>
        <v>4.5000000000000005E-3</v>
      </c>
      <c r="C14" s="381">
        <f t="shared" ref="C14:F14" si="4">C12^2/10000</f>
        <v>8.0000000000000019E-3</v>
      </c>
      <c r="D14" s="381">
        <f t="shared" si="4"/>
        <v>1.2500000000000001E-2</v>
      </c>
      <c r="E14" s="231">
        <f t="shared" si="4"/>
        <v>1.8000000000000002E-2</v>
      </c>
      <c r="F14" s="231">
        <f t="shared" si="4"/>
        <v>2.4500000000000004E-2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"/>
  <sheetViews>
    <sheetView workbookViewId="0">
      <selection activeCell="B4" sqref="B4"/>
    </sheetView>
  </sheetViews>
  <sheetFormatPr defaultRowHeight="12.5" x14ac:dyDescent="0.25"/>
  <cols>
    <col min="1" max="1" width="14.453125" style="415" customWidth="1"/>
    <col min="2" max="2" width="14.453125" style="354" customWidth="1"/>
    <col min="3" max="3" width="66.453125" style="413" customWidth="1"/>
    <col min="4" max="4" width="11.7265625" customWidth="1"/>
  </cols>
  <sheetData>
    <row r="1" spans="1:4" ht="13.5" x14ac:dyDescent="0.3">
      <c r="A1" s="414" t="s">
        <v>135</v>
      </c>
      <c r="B1" s="408" t="s">
        <v>136</v>
      </c>
      <c r="C1" s="409" t="s">
        <v>137</v>
      </c>
      <c r="D1" s="410" t="s">
        <v>138</v>
      </c>
    </row>
    <row r="2" spans="1:4" ht="27.75" customHeight="1" x14ac:dyDescent="0.25">
      <c r="A2" s="416" t="s">
        <v>140</v>
      </c>
      <c r="B2" s="411">
        <v>1</v>
      </c>
      <c r="C2" s="417" t="s">
        <v>141</v>
      </c>
      <c r="D2" s="412" t="s">
        <v>139</v>
      </c>
    </row>
    <row r="3" spans="1:4" ht="27.75" customHeight="1" x14ac:dyDescent="0.25">
      <c r="A3" s="416" t="s">
        <v>142</v>
      </c>
      <c r="B3" s="411">
        <v>2.1</v>
      </c>
      <c r="C3" s="417" t="s">
        <v>143</v>
      </c>
      <c r="D3" s="412" t="s">
        <v>139</v>
      </c>
    </row>
  </sheetData>
  <sheetProtection password="C395" sheet="1" objects="1" scenario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49"/>
  <sheetViews>
    <sheetView zoomScale="80" zoomScaleNormal="80" zoomScalePageLayoutView="80" workbookViewId="0">
      <selection activeCell="D57" sqref="D56:D57"/>
    </sheetView>
  </sheetViews>
  <sheetFormatPr defaultColWidth="1" defaultRowHeight="13" x14ac:dyDescent="0.3"/>
  <cols>
    <col min="1" max="1" width="24.1796875" customWidth="1"/>
    <col min="2" max="16" width="8.7265625" customWidth="1"/>
    <col min="17" max="18" width="8.7265625" style="4" customWidth="1"/>
    <col min="19" max="19" width="2.453125" customWidth="1"/>
    <col min="20" max="20" width="9" customWidth="1"/>
    <col min="21" max="21" width="51.453125" customWidth="1"/>
    <col min="22" max="22" width="2.453125" customWidth="1"/>
    <col min="23" max="23" width="6.26953125" customWidth="1"/>
    <col min="24" max="24" width="6.54296875" customWidth="1"/>
    <col min="25" max="25" width="7.453125" customWidth="1"/>
    <col min="26" max="26" width="1.7265625" customWidth="1"/>
    <col min="27" max="27" width="9.1796875" customWidth="1"/>
    <col min="28" max="28" width="10" customWidth="1"/>
    <col min="29" max="29" width="12" customWidth="1"/>
    <col min="30" max="30" width="7.81640625" customWidth="1"/>
    <col min="31" max="31" width="46.7265625" customWidth="1"/>
    <col min="32" max="32" width="2.81640625" customWidth="1"/>
    <col min="33" max="38" width="5.7265625" customWidth="1"/>
    <col min="39" max="39" width="6.54296875" customWidth="1"/>
    <col min="40" max="40" width="2.81640625" customWidth="1"/>
    <col min="41" max="41" width="7.54296875" customWidth="1"/>
    <col min="42" max="51" width="5.7265625" customWidth="1"/>
    <col min="52" max="52" width="3.7265625" customWidth="1"/>
  </cols>
  <sheetData>
    <row r="1" spans="1:40" ht="16" thickBot="1" x14ac:dyDescent="0.4">
      <c r="A1" s="253" t="s">
        <v>15</v>
      </c>
      <c r="B1" s="254" t="s">
        <v>20</v>
      </c>
      <c r="C1" s="255"/>
      <c r="D1" s="255"/>
      <c r="E1" s="256"/>
      <c r="F1" s="257" t="s">
        <v>21</v>
      </c>
      <c r="G1" s="258"/>
      <c r="H1" s="258"/>
      <c r="I1" s="259"/>
      <c r="S1" s="4"/>
    </row>
    <row r="2" spans="1:40" s="2" customFormat="1" ht="15.5" x14ac:dyDescent="0.35">
      <c r="A2" s="260" t="s">
        <v>8</v>
      </c>
      <c r="B2" s="466" t="s">
        <v>144</v>
      </c>
      <c r="C2" s="467"/>
      <c r="D2" s="467"/>
      <c r="E2" s="467"/>
      <c r="F2" s="467"/>
      <c r="G2" s="467"/>
      <c r="H2" s="467"/>
      <c r="I2" s="468"/>
      <c r="J2" s="53"/>
      <c r="K2" s="444" t="s">
        <v>76</v>
      </c>
      <c r="L2" s="445"/>
      <c r="M2" s="456" t="s">
        <v>146</v>
      </c>
      <c r="N2" s="457"/>
      <c r="O2" s="457"/>
      <c r="P2" s="457"/>
      <c r="Q2" s="457"/>
      <c r="R2" s="458"/>
      <c r="U2" s="499" t="s">
        <v>85</v>
      </c>
      <c r="V2" s="500"/>
      <c r="W2" s="507">
        <v>2.5</v>
      </c>
      <c r="X2" s="458"/>
      <c r="AA2" s="261" t="s">
        <v>78</v>
      </c>
      <c r="AB2" s="262"/>
      <c r="AC2" s="262"/>
      <c r="AD2" s="262"/>
      <c r="AE2" s="263">
        <f>COUNTIF(Q13:Q33,"&gt;="&amp;W6&amp;"")/B7</f>
        <v>0</v>
      </c>
      <c r="AI2" s="10"/>
      <c r="AN2" s="1"/>
    </row>
    <row r="3" spans="1:40" s="2" customFormat="1" ht="15.5" x14ac:dyDescent="0.35">
      <c r="A3" s="264" t="s">
        <v>45</v>
      </c>
      <c r="B3" s="469">
        <v>104000000012690</v>
      </c>
      <c r="C3" s="470"/>
      <c r="D3" s="470"/>
      <c r="E3" s="470"/>
      <c r="F3" s="470"/>
      <c r="G3" s="470"/>
      <c r="H3" s="470"/>
      <c r="I3" s="471"/>
      <c r="J3" s="265"/>
      <c r="K3" s="446"/>
      <c r="L3" s="447"/>
      <c r="M3" s="459"/>
      <c r="N3" s="460"/>
      <c r="O3" s="460"/>
      <c r="P3" s="460"/>
      <c r="Q3" s="460"/>
      <c r="R3" s="461"/>
      <c r="U3" s="501" t="s">
        <v>83</v>
      </c>
      <c r="V3" s="502"/>
      <c r="W3" s="508">
        <f>(100/W2)^2</f>
        <v>1600</v>
      </c>
      <c r="X3" s="509"/>
      <c r="AA3" s="266" t="s">
        <v>13</v>
      </c>
      <c r="AB3" s="267"/>
      <c r="AC3" s="267"/>
      <c r="AD3" s="268"/>
      <c r="AE3" s="269">
        <f>COUNTIF(Q13:Q33,"&gt;="&amp;W7&amp;"")/B7</f>
        <v>0</v>
      </c>
      <c r="AI3" s="10"/>
      <c r="AN3" s="1"/>
    </row>
    <row r="4" spans="1:40" s="2" customFormat="1" ht="15.5" x14ac:dyDescent="0.35">
      <c r="A4" s="264" t="s">
        <v>16</v>
      </c>
      <c r="B4" s="469">
        <v>1</v>
      </c>
      <c r="C4" s="472"/>
      <c r="D4" s="472"/>
      <c r="E4" s="472"/>
      <c r="F4" s="472"/>
      <c r="G4" s="472"/>
      <c r="H4" s="472"/>
      <c r="I4" s="473"/>
      <c r="J4" s="53"/>
      <c r="K4" s="448" t="s">
        <v>2</v>
      </c>
      <c r="L4" s="447"/>
      <c r="M4" s="459" t="s">
        <v>149</v>
      </c>
      <c r="N4" s="460"/>
      <c r="O4" s="460"/>
      <c r="P4" s="460"/>
      <c r="Q4" s="460"/>
      <c r="R4" s="461"/>
      <c r="U4" s="501" t="s">
        <v>48</v>
      </c>
      <c r="V4" s="502"/>
      <c r="W4" s="508">
        <f>W3*B6</f>
        <v>2928</v>
      </c>
      <c r="X4" s="496"/>
      <c r="AA4" s="266" t="s">
        <v>14</v>
      </c>
      <c r="AB4" s="267"/>
      <c r="AC4" s="267"/>
      <c r="AD4" s="268"/>
      <c r="AE4" s="269">
        <f>COUNTIF(Q13:Q33,"&gt;="&amp;W8&amp;"")/B7</f>
        <v>0</v>
      </c>
      <c r="AI4" s="10"/>
      <c r="AN4" s="1"/>
    </row>
    <row r="5" spans="1:40" s="2" customFormat="1" ht="18.75" customHeight="1" thickBot="1" x14ac:dyDescent="0.4">
      <c r="A5" s="270" t="s">
        <v>17</v>
      </c>
      <c r="B5" s="474" t="s">
        <v>145</v>
      </c>
      <c r="C5" s="475"/>
      <c r="D5" s="475"/>
      <c r="E5" s="475"/>
      <c r="F5" s="475"/>
      <c r="G5" s="475"/>
      <c r="H5" s="475"/>
      <c r="I5" s="476"/>
      <c r="J5" s="53"/>
      <c r="K5" s="449"/>
      <c r="L5" s="450"/>
      <c r="M5" s="462"/>
      <c r="N5" s="463"/>
      <c r="O5" s="463"/>
      <c r="P5" s="463"/>
      <c r="Q5" s="463"/>
      <c r="R5" s="464"/>
      <c r="U5" s="503"/>
      <c r="V5" s="504"/>
      <c r="W5" s="510"/>
      <c r="X5" s="496"/>
      <c r="AA5" s="271" t="s">
        <v>133</v>
      </c>
      <c r="AB5" s="272"/>
      <c r="AC5" s="272"/>
      <c r="AD5" s="272"/>
      <c r="AE5" s="273">
        <f>Q35/W4</f>
        <v>0.38079063532728868</v>
      </c>
      <c r="AN5" s="1"/>
    </row>
    <row r="6" spans="1:40" s="2" customFormat="1" ht="26.25" customHeight="1" thickBot="1" x14ac:dyDescent="0.4">
      <c r="A6" s="264" t="s">
        <v>86</v>
      </c>
      <c r="B6" s="397">
        <v>1.83</v>
      </c>
      <c r="C6" s="453" t="s">
        <v>107</v>
      </c>
      <c r="D6" s="454"/>
      <c r="E6" s="454"/>
      <c r="F6" s="454"/>
      <c r="G6" s="454"/>
      <c r="H6" s="454"/>
      <c r="I6" s="455"/>
      <c r="J6" s="274"/>
      <c r="K6" s="275"/>
      <c r="L6" s="1"/>
      <c r="M6" s="188"/>
      <c r="P6" s="1"/>
      <c r="Q6" s="1"/>
      <c r="R6" s="1"/>
      <c r="U6" s="501" t="s">
        <v>77</v>
      </c>
      <c r="V6" s="502"/>
      <c r="W6" s="511">
        <f>1.1*W7</f>
        <v>35.386899650035438</v>
      </c>
      <c r="X6" s="496"/>
      <c r="AA6" s="276"/>
      <c r="AN6" s="1"/>
    </row>
    <row r="7" spans="1:40" s="2" customFormat="1" ht="15.5" x14ac:dyDescent="0.35">
      <c r="A7" s="277" t="s">
        <v>3</v>
      </c>
      <c r="B7" s="474">
        <v>8</v>
      </c>
      <c r="C7" s="477"/>
      <c r="D7" s="477"/>
      <c r="E7" s="477"/>
      <c r="F7" s="477"/>
      <c r="G7" s="477"/>
      <c r="H7" s="477"/>
      <c r="I7" s="478"/>
      <c r="J7" s="274"/>
      <c r="K7" s="484" t="s">
        <v>59</v>
      </c>
      <c r="L7" s="485"/>
      <c r="M7" s="456" t="s">
        <v>147</v>
      </c>
      <c r="N7" s="457"/>
      <c r="O7" s="457"/>
      <c r="P7" s="457"/>
      <c r="Q7" s="457"/>
      <c r="R7" s="458"/>
      <c r="U7" s="501" t="s">
        <v>47</v>
      </c>
      <c r="V7" s="502"/>
      <c r="W7" s="495">
        <f>W3*B9</f>
        <v>32.169908772759484</v>
      </c>
      <c r="X7" s="496"/>
      <c r="AE7" s="278"/>
      <c r="AF7" s="278"/>
      <c r="AG7" s="278"/>
      <c r="AH7" s="278"/>
      <c r="AI7" s="278"/>
      <c r="AJ7" s="278"/>
    </row>
    <row r="8" spans="1:40" s="2" customFormat="1" ht="16" thickBot="1" x14ac:dyDescent="0.4">
      <c r="A8" s="277" t="s">
        <v>12</v>
      </c>
      <c r="B8" s="482">
        <v>8</v>
      </c>
      <c r="C8" s="483"/>
      <c r="D8" s="479" t="s">
        <v>56</v>
      </c>
      <c r="E8" s="480"/>
      <c r="F8" s="480"/>
      <c r="G8" s="481"/>
      <c r="H8" s="451">
        <v>0</v>
      </c>
      <c r="I8" s="452"/>
      <c r="J8" s="274"/>
      <c r="K8" s="486" t="s">
        <v>106</v>
      </c>
      <c r="L8" s="487"/>
      <c r="M8" s="465">
        <v>44901</v>
      </c>
      <c r="N8" s="463"/>
      <c r="O8" s="463"/>
      <c r="P8" s="463"/>
      <c r="Q8" s="463"/>
      <c r="R8" s="464"/>
      <c r="U8" s="505" t="s">
        <v>46</v>
      </c>
      <c r="V8" s="506"/>
      <c r="W8" s="497">
        <f>0.9*W7</f>
        <v>28.952917895483537</v>
      </c>
      <c r="X8" s="498"/>
    </row>
    <row r="9" spans="1:40" s="2" customFormat="1" ht="16" thickBot="1" x14ac:dyDescent="0.4">
      <c r="A9" s="279" t="s">
        <v>11</v>
      </c>
      <c r="B9" s="280">
        <f>IF(B8&gt;0,PI()*B8*B8/10000,H8*H8/10000)</f>
        <v>2.0106192982974676E-2</v>
      </c>
      <c r="C9" s="281" t="s">
        <v>105</v>
      </c>
      <c r="D9" s="282"/>
      <c r="E9" s="282"/>
      <c r="F9" s="282"/>
      <c r="G9" s="282"/>
      <c r="H9" s="282"/>
      <c r="I9" s="283"/>
      <c r="J9" s="53"/>
      <c r="P9" s="1"/>
      <c r="Q9" s="1"/>
      <c r="R9" s="1"/>
      <c r="S9" s="1"/>
      <c r="U9" s="2" t="s">
        <v>84</v>
      </c>
      <c r="V9" s="14"/>
    </row>
    <row r="10" spans="1:40" s="2" customFormat="1" ht="16" thickBot="1" x14ac:dyDescent="0.4">
      <c r="A10" s="1"/>
      <c r="B10" s="14"/>
      <c r="Q10" s="1"/>
      <c r="R10" s="1"/>
      <c r="S10" s="1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I10" s="13"/>
    </row>
    <row r="11" spans="1:40" s="2" customFormat="1" ht="20.149999999999999" customHeight="1" thickBot="1" x14ac:dyDescent="0.4">
      <c r="A11" s="189"/>
      <c r="B11" s="284" t="s">
        <v>65</v>
      </c>
      <c r="C11" s="173"/>
      <c r="D11" s="198"/>
      <c r="E11" s="198"/>
      <c r="F11" s="173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45"/>
      <c r="R11" s="285"/>
      <c r="S11" s="1"/>
      <c r="T11" s="197" t="s">
        <v>103</v>
      </c>
      <c r="U11" s="286"/>
      <c r="V11" s="6"/>
      <c r="W11" s="244" t="s">
        <v>19</v>
      </c>
      <c r="X11" s="287"/>
      <c r="Y11" s="174"/>
      <c r="AA11" s="244" t="s">
        <v>18</v>
      </c>
      <c r="AB11" s="245"/>
      <c r="AC11" s="53"/>
      <c r="AD11" s="244" t="s">
        <v>4</v>
      </c>
      <c r="AE11" s="174"/>
      <c r="AF11" s="1"/>
    </row>
    <row r="12" spans="1:40" ht="104.25" customHeight="1" x14ac:dyDescent="0.25">
      <c r="A12" s="288" t="s">
        <v>0</v>
      </c>
      <c r="B12" s="241" t="s">
        <v>150</v>
      </c>
      <c r="C12" s="241" t="s">
        <v>151</v>
      </c>
      <c r="D12" s="241" t="s">
        <v>152</v>
      </c>
      <c r="E12" s="241" t="s">
        <v>153</v>
      </c>
      <c r="F12" s="241" t="s">
        <v>154</v>
      </c>
      <c r="G12" s="241" t="s">
        <v>155</v>
      </c>
      <c r="H12" s="241" t="s">
        <v>156</v>
      </c>
      <c r="I12" s="241" t="s">
        <v>157</v>
      </c>
      <c r="J12" s="241" t="s">
        <v>79</v>
      </c>
      <c r="K12" s="241" t="s">
        <v>80</v>
      </c>
      <c r="L12" s="241" t="s">
        <v>88</v>
      </c>
      <c r="M12" s="241" t="s">
        <v>89</v>
      </c>
      <c r="N12" s="241" t="s">
        <v>90</v>
      </c>
      <c r="O12" s="241" t="s">
        <v>91</v>
      </c>
      <c r="P12" s="241" t="s">
        <v>92</v>
      </c>
      <c r="Q12" s="289" t="s">
        <v>6</v>
      </c>
      <c r="R12" s="290" t="s">
        <v>49</v>
      </c>
      <c r="S12" s="291"/>
      <c r="T12" s="292" t="s">
        <v>7</v>
      </c>
      <c r="U12" s="293" t="s">
        <v>102</v>
      </c>
      <c r="W12" s="294" t="s">
        <v>50</v>
      </c>
      <c r="X12" s="295" t="s">
        <v>51</v>
      </c>
      <c r="Y12" s="296" t="s">
        <v>71</v>
      </c>
      <c r="Z12" s="291"/>
      <c r="AA12" s="297" t="s">
        <v>52</v>
      </c>
      <c r="AB12" s="298" t="s">
        <v>53</v>
      </c>
      <c r="AD12" s="296" t="s">
        <v>57</v>
      </c>
      <c r="AE12" s="299" t="s">
        <v>99</v>
      </c>
    </row>
    <row r="13" spans="1:40" s="307" customFormat="1" ht="20.149999999999999" customHeight="1" x14ac:dyDescent="0.25">
      <c r="A13" s="300">
        <v>1</v>
      </c>
      <c r="B13" s="301">
        <f>Plot1!B$40</f>
        <v>12</v>
      </c>
      <c r="C13" s="301">
        <f>Plot1!C$40</f>
        <v>2</v>
      </c>
      <c r="D13" s="301">
        <f>Plot1!D$40</f>
        <v>0</v>
      </c>
      <c r="E13" s="301">
        <f>Plot1!E$40</f>
        <v>0</v>
      </c>
      <c r="F13" s="301">
        <f>Plot1!F$40</f>
        <v>0</v>
      </c>
      <c r="G13" s="301">
        <f>Plot1!G$40</f>
        <v>1</v>
      </c>
      <c r="H13" s="301">
        <f>Plot1!H$40</f>
        <v>0</v>
      </c>
      <c r="I13" s="301">
        <f>Plot1!I$40</f>
        <v>0</v>
      </c>
      <c r="J13" s="301">
        <f>Plot1!J$40</f>
        <v>0</v>
      </c>
      <c r="K13" s="301">
        <f>Plot1!K$40</f>
        <v>0</v>
      </c>
      <c r="L13" s="301">
        <f>Plot1!L$40</f>
        <v>0</v>
      </c>
      <c r="M13" s="301">
        <f>Plot1!M$40</f>
        <v>0</v>
      </c>
      <c r="N13" s="301">
        <f>Plot1!N$40</f>
        <v>0</v>
      </c>
      <c r="O13" s="301">
        <f>Plot1!O$40</f>
        <v>0</v>
      </c>
      <c r="P13" s="301">
        <f>Plot1!P$40</f>
        <v>0</v>
      </c>
      <c r="Q13" s="302">
        <f t="shared" ref="Q13:Q33" si="0">SUM(B13:P13)</f>
        <v>15</v>
      </c>
      <c r="R13" s="303">
        <f>Plot1!Q$40</f>
        <v>0</v>
      </c>
      <c r="S13" s="304"/>
      <c r="T13" s="305">
        <f>Plot1!$E$43</f>
        <v>2</v>
      </c>
      <c r="U13" s="306">
        <f>Plot1!O$43</f>
        <v>0</v>
      </c>
      <c r="W13" s="301">
        <f>Plot1!S$40</f>
        <v>0</v>
      </c>
      <c r="X13" s="301">
        <f>Plot1!T$40</f>
        <v>0</v>
      </c>
      <c r="Y13" s="308">
        <f>Plot1!E$45</f>
        <v>1.3466666666666667</v>
      </c>
      <c r="Z13" s="309"/>
      <c r="AA13" s="301">
        <f>Plot1!U$40</f>
        <v>0</v>
      </c>
      <c r="AB13" s="301">
        <f>Plot1!V$40</f>
        <v>0</v>
      </c>
      <c r="AD13" s="301">
        <f>Plot1!X$40</f>
        <v>0</v>
      </c>
      <c r="AE13" s="310" t="str">
        <f>Plot1!O$45</f>
        <v>Rushes and grasses.</v>
      </c>
    </row>
    <row r="14" spans="1:40" s="307" customFormat="1" ht="20.149999999999999" customHeight="1" x14ac:dyDescent="0.25">
      <c r="A14" s="300">
        <v>2</v>
      </c>
      <c r="B14" s="301">
        <f>Plot2!B$40</f>
        <v>8</v>
      </c>
      <c r="C14" s="301">
        <f>Plot2!C$40</f>
        <v>0</v>
      </c>
      <c r="D14" s="301">
        <f>Plot2!D$40</f>
        <v>0</v>
      </c>
      <c r="E14" s="301">
        <f>Plot2!E$40</f>
        <v>0</v>
      </c>
      <c r="F14" s="301">
        <f>Plot2!F$40</f>
        <v>7</v>
      </c>
      <c r="G14" s="301">
        <f>Plot2!G$40</f>
        <v>0</v>
      </c>
      <c r="H14" s="301">
        <f>Plot2!H$40</f>
        <v>0</v>
      </c>
      <c r="I14" s="301">
        <f>Plot2!I$40</f>
        <v>0</v>
      </c>
      <c r="J14" s="301">
        <f>Plot2!J$40</f>
        <v>0</v>
      </c>
      <c r="K14" s="301">
        <f>Plot2!K$40</f>
        <v>0</v>
      </c>
      <c r="L14" s="301">
        <f>Plot2!L$40</f>
        <v>0</v>
      </c>
      <c r="M14" s="301">
        <f>Plot2!M$40</f>
        <v>0</v>
      </c>
      <c r="N14" s="301">
        <f>Plot2!N$40</f>
        <v>0</v>
      </c>
      <c r="O14" s="301">
        <f>Plot2!O$40</f>
        <v>0</v>
      </c>
      <c r="P14" s="301">
        <f>Plot2!P$40</f>
        <v>0</v>
      </c>
      <c r="Q14" s="302">
        <f t="shared" si="0"/>
        <v>15</v>
      </c>
      <c r="R14" s="303">
        <f>Plot2!Q$40</f>
        <v>0</v>
      </c>
      <c r="S14" s="304"/>
      <c r="T14" s="305">
        <f>Plot2!$E$43</f>
        <v>0</v>
      </c>
      <c r="U14" s="306">
        <f>Plot2!O$43</f>
        <v>0</v>
      </c>
      <c r="W14" s="301">
        <f>Plot2!S$40</f>
        <v>0</v>
      </c>
      <c r="X14" s="301">
        <f>Plot2!T$40</f>
        <v>0</v>
      </c>
      <c r="Y14" s="308">
        <f>Plot2!E$45</f>
        <v>0.88000000000000012</v>
      </c>
      <c r="Z14" s="309"/>
      <c r="AA14" s="301">
        <f>Plot2!U$40</f>
        <v>0</v>
      </c>
      <c r="AB14" s="301">
        <f>Plot2!V$40</f>
        <v>0</v>
      </c>
      <c r="AD14" s="301">
        <f>Plot2!X$40</f>
        <v>0</v>
      </c>
      <c r="AE14" s="310">
        <f>Plot2!O$45</f>
        <v>0</v>
      </c>
    </row>
    <row r="15" spans="1:40" s="307" customFormat="1" ht="20.149999999999999" customHeight="1" x14ac:dyDescent="0.25">
      <c r="A15" s="300">
        <v>3</v>
      </c>
      <c r="B15" s="301">
        <f>Plot3!B$40</f>
        <v>3</v>
      </c>
      <c r="C15" s="301">
        <f>Plot3!C$40</f>
        <v>0</v>
      </c>
      <c r="D15" s="301">
        <f>Plot3!D$40</f>
        <v>0</v>
      </c>
      <c r="E15" s="301">
        <f>Plot3!E$40</f>
        <v>0</v>
      </c>
      <c r="F15" s="301">
        <f>Plot3!F$40</f>
        <v>1</v>
      </c>
      <c r="G15" s="301">
        <f>Plot3!G$40</f>
        <v>4</v>
      </c>
      <c r="H15" s="301">
        <f>Plot3!H$40</f>
        <v>1</v>
      </c>
      <c r="I15" s="301">
        <f>Plot3!I$40</f>
        <v>3</v>
      </c>
      <c r="J15" s="301">
        <f>Plot3!J$40</f>
        <v>0</v>
      </c>
      <c r="K15" s="301">
        <f>Plot3!K$40</f>
        <v>0</v>
      </c>
      <c r="L15" s="301">
        <f>Plot3!L$40</f>
        <v>0</v>
      </c>
      <c r="M15" s="301">
        <f>Plot3!M$40</f>
        <v>0</v>
      </c>
      <c r="N15" s="301">
        <f>Plot3!N$40</f>
        <v>0</v>
      </c>
      <c r="O15" s="301">
        <f>Plot3!O$40</f>
        <v>0</v>
      </c>
      <c r="P15" s="301">
        <f>Plot3!P$40</f>
        <v>0</v>
      </c>
      <c r="Q15" s="302">
        <f t="shared" si="0"/>
        <v>12</v>
      </c>
      <c r="R15" s="303">
        <f>Plot3!Q$40</f>
        <v>0</v>
      </c>
      <c r="S15" s="304"/>
      <c r="T15" s="305">
        <f>Plot3!$E$43</f>
        <v>5</v>
      </c>
      <c r="U15" s="306" t="str">
        <f>Plot3!O$43</f>
        <v>Soil conditions and weed competition</v>
      </c>
      <c r="W15" s="301">
        <f>Plot3!S$40</f>
        <v>0</v>
      </c>
      <c r="X15" s="301">
        <f>Plot3!T$40</f>
        <v>0</v>
      </c>
      <c r="Y15" s="308">
        <f>Plot3!E$45</f>
        <v>1.0416666666666667</v>
      </c>
      <c r="Z15" s="309"/>
      <c r="AA15" s="301">
        <f>Plot3!U$40</f>
        <v>0</v>
      </c>
      <c r="AB15" s="301">
        <f>Plot3!V$40</f>
        <v>0</v>
      </c>
      <c r="AD15" s="301">
        <f>Plot3!X$40</f>
        <v>0</v>
      </c>
      <c r="AE15" s="310" t="str">
        <f>Plot3!O$45</f>
        <v>Grasses and Rushes</v>
      </c>
    </row>
    <row r="16" spans="1:40" s="307" customFormat="1" ht="20.149999999999999" customHeight="1" x14ac:dyDescent="0.25">
      <c r="A16" s="300">
        <v>4</v>
      </c>
      <c r="B16" s="301">
        <f>Plot4!B$40</f>
        <v>0</v>
      </c>
      <c r="C16" s="301">
        <f>Plot4!C$40</f>
        <v>3</v>
      </c>
      <c r="D16" s="301">
        <f>Plot4!D$40</f>
        <v>4</v>
      </c>
      <c r="E16" s="301">
        <f>Plot4!E$40</f>
        <v>0</v>
      </c>
      <c r="F16" s="301">
        <f>Plot4!F$40</f>
        <v>2</v>
      </c>
      <c r="G16" s="301">
        <f>Plot4!G$40</f>
        <v>4</v>
      </c>
      <c r="H16" s="301">
        <f>Plot4!H$40</f>
        <v>0</v>
      </c>
      <c r="I16" s="301">
        <f>Plot4!I$40</f>
        <v>2</v>
      </c>
      <c r="J16" s="301">
        <f>Plot4!J$40</f>
        <v>0</v>
      </c>
      <c r="K16" s="301">
        <f>Plot4!K$40</f>
        <v>0</v>
      </c>
      <c r="L16" s="301">
        <f>Plot4!L$40</f>
        <v>0</v>
      </c>
      <c r="M16" s="301">
        <f>Plot4!M$40</f>
        <v>0</v>
      </c>
      <c r="N16" s="301">
        <f>Plot4!N$40</f>
        <v>0</v>
      </c>
      <c r="O16" s="301">
        <f>Plot4!O$40</f>
        <v>0</v>
      </c>
      <c r="P16" s="301">
        <f>Plot4!P$40</f>
        <v>0</v>
      </c>
      <c r="Q16" s="302">
        <f t="shared" si="0"/>
        <v>15</v>
      </c>
      <c r="R16" s="303">
        <f>Plot4!Q$40</f>
        <v>0</v>
      </c>
      <c r="S16" s="304"/>
      <c r="T16" s="305">
        <f>Plot4!$E$43</f>
        <v>4</v>
      </c>
      <c r="U16" s="306">
        <f>Plot4!O$43</f>
        <v>0</v>
      </c>
      <c r="W16" s="301">
        <f>Plot4!S$40</f>
        <v>0</v>
      </c>
      <c r="X16" s="301">
        <f>Plot4!T$40</f>
        <v>0</v>
      </c>
      <c r="Y16" s="308">
        <f>Plot4!E$45</f>
        <v>1.1333333333333333</v>
      </c>
      <c r="Z16" s="309"/>
      <c r="AA16" s="301">
        <f>Plot4!U$40</f>
        <v>0</v>
      </c>
      <c r="AB16" s="301">
        <f>Plot4!V$40</f>
        <v>0</v>
      </c>
      <c r="AD16" s="301">
        <f>Plot4!X$40</f>
        <v>0</v>
      </c>
      <c r="AE16" s="310">
        <f>Plot4!O$45</f>
        <v>0</v>
      </c>
    </row>
    <row r="17" spans="1:32" s="307" customFormat="1" ht="20.149999999999999" customHeight="1" x14ac:dyDescent="0.25">
      <c r="A17" s="300">
        <v>5</v>
      </c>
      <c r="B17" s="301">
        <f>Plot5!B$40</f>
        <v>4</v>
      </c>
      <c r="C17" s="301">
        <f>Plot5!C$40</f>
        <v>0</v>
      </c>
      <c r="D17" s="301">
        <f>Plot5!D$40</f>
        <v>1</v>
      </c>
      <c r="E17" s="301">
        <f>Plot5!E$40</f>
        <v>0</v>
      </c>
      <c r="F17" s="301">
        <f>Plot5!F$40</f>
        <v>4</v>
      </c>
      <c r="G17" s="301">
        <f>Plot5!G$40</f>
        <v>2</v>
      </c>
      <c r="H17" s="301">
        <f>Plot5!H$40</f>
        <v>1</v>
      </c>
      <c r="I17" s="301">
        <f>Plot5!I$40</f>
        <v>1</v>
      </c>
      <c r="J17" s="301">
        <f>Plot5!J$40</f>
        <v>0</v>
      </c>
      <c r="K17" s="301">
        <f>Plot5!K$40</f>
        <v>0</v>
      </c>
      <c r="L17" s="301">
        <f>Plot5!L$40</f>
        <v>0</v>
      </c>
      <c r="M17" s="301">
        <f>Plot5!M$40</f>
        <v>0</v>
      </c>
      <c r="N17" s="301">
        <f>Plot5!N$40</f>
        <v>0</v>
      </c>
      <c r="O17" s="301">
        <f>Plot5!O$40</f>
        <v>0</v>
      </c>
      <c r="P17" s="301">
        <f>Plot5!P$40</f>
        <v>0</v>
      </c>
      <c r="Q17" s="302">
        <f t="shared" si="0"/>
        <v>13</v>
      </c>
      <c r="R17" s="303">
        <f>Plot5!Q$40</f>
        <v>0</v>
      </c>
      <c r="S17" s="304"/>
      <c r="T17" s="305">
        <f>Plot5!$E$43</f>
        <v>9</v>
      </c>
      <c r="U17" s="306" t="str">
        <f>Plot5!O$43</f>
        <v>Wet soils and grass competition</v>
      </c>
      <c r="W17" s="301">
        <f>Plot5!S$40</f>
        <v>0</v>
      </c>
      <c r="X17" s="301">
        <f>Plot5!T$40</f>
        <v>0</v>
      </c>
      <c r="Y17" s="308">
        <f>Plot5!E$45</f>
        <v>0.7153846153846154</v>
      </c>
      <c r="Z17" s="309"/>
      <c r="AA17" s="301">
        <f>Plot5!U$40</f>
        <v>0</v>
      </c>
      <c r="AB17" s="301">
        <f>Plot5!V$40</f>
        <v>0</v>
      </c>
      <c r="AD17" s="301">
        <f>Plot5!X$40</f>
        <v>0</v>
      </c>
      <c r="AE17" s="310">
        <f>Plot5!O$45</f>
        <v>0</v>
      </c>
    </row>
    <row r="18" spans="1:32" s="311" customFormat="1" ht="20.149999999999999" customHeight="1" x14ac:dyDescent="0.25">
      <c r="A18" s="300">
        <v>6</v>
      </c>
      <c r="B18" s="301">
        <f>Plot6!B$40</f>
        <v>0</v>
      </c>
      <c r="C18" s="301">
        <f>Plot6!C$40</f>
        <v>0</v>
      </c>
      <c r="D18" s="301">
        <f>Plot6!D$40</f>
        <v>0</v>
      </c>
      <c r="E18" s="301">
        <f>Plot6!E$40</f>
        <v>4</v>
      </c>
      <c r="F18" s="301">
        <f>Plot6!F$40</f>
        <v>0</v>
      </c>
      <c r="G18" s="301">
        <f>Plot6!G$40</f>
        <v>1</v>
      </c>
      <c r="H18" s="301">
        <f>Plot6!H$40</f>
        <v>0</v>
      </c>
      <c r="I18" s="301">
        <f>Plot6!I$40</f>
        <v>0</v>
      </c>
      <c r="J18" s="301">
        <f>Plot6!J$40</f>
        <v>0</v>
      </c>
      <c r="K18" s="301">
        <f>Plot6!K$40</f>
        <v>0</v>
      </c>
      <c r="L18" s="301">
        <f>Plot6!L$40</f>
        <v>0</v>
      </c>
      <c r="M18" s="301">
        <f>Plot6!M$40</f>
        <v>0</v>
      </c>
      <c r="N18" s="301">
        <f>Plot6!N$40</f>
        <v>0</v>
      </c>
      <c r="O18" s="301">
        <f>Plot6!O$40</f>
        <v>0</v>
      </c>
      <c r="P18" s="301">
        <f>Plot6!P$40</f>
        <v>0</v>
      </c>
      <c r="Q18" s="302">
        <f t="shared" si="0"/>
        <v>5</v>
      </c>
      <c r="R18" s="303">
        <f>Plot6!Q$40</f>
        <v>0</v>
      </c>
      <c r="S18" s="304"/>
      <c r="T18" s="305">
        <f>Plot6!$E$43</f>
        <v>4</v>
      </c>
      <c r="U18" s="306" t="str">
        <f>Plot6!O$43</f>
        <v>Wet soils and rush competition. Lack of early loss replacement?</v>
      </c>
      <c r="W18" s="301">
        <f>Plot6!S$40</f>
        <v>0</v>
      </c>
      <c r="X18" s="301">
        <f>Plot6!T$40</f>
        <v>0</v>
      </c>
      <c r="Y18" s="308">
        <f>Plot6!E$45</f>
        <v>1.3599999999999999</v>
      </c>
      <c r="Z18" s="309"/>
      <c r="AA18" s="301">
        <f>Plot6!U$40</f>
        <v>0</v>
      </c>
      <c r="AB18" s="301">
        <f>Plot6!V$40</f>
        <v>0</v>
      </c>
      <c r="AD18" s="301">
        <f>Plot6!X$40</f>
        <v>0</v>
      </c>
      <c r="AE18" s="310">
        <f>Plot6!O$45</f>
        <v>0</v>
      </c>
      <c r="AF18" s="312"/>
    </row>
    <row r="19" spans="1:32" s="311" customFormat="1" ht="20.149999999999999" customHeight="1" x14ac:dyDescent="0.25">
      <c r="A19" s="300">
        <v>7</v>
      </c>
      <c r="B19" s="301">
        <f>Plot7!B$40</f>
        <v>6</v>
      </c>
      <c r="C19" s="301">
        <f>Plot7!C$40</f>
        <v>1</v>
      </c>
      <c r="D19" s="301">
        <f>Plot7!D$40</f>
        <v>0</v>
      </c>
      <c r="E19" s="301">
        <f>Plot7!E$40</f>
        <v>0</v>
      </c>
      <c r="F19" s="301">
        <f>Plot7!F$40</f>
        <v>2</v>
      </c>
      <c r="G19" s="301">
        <f>Plot7!G$40</f>
        <v>3</v>
      </c>
      <c r="H19" s="301">
        <f>Plot7!H$40</f>
        <v>0</v>
      </c>
      <c r="I19" s="301">
        <f>Plot7!I$40</f>
        <v>0</v>
      </c>
      <c r="J19" s="301">
        <f>Plot7!J$40</f>
        <v>0</v>
      </c>
      <c r="K19" s="301">
        <f>Plot7!K$40</f>
        <v>0</v>
      </c>
      <c r="L19" s="301">
        <f>Plot7!L$40</f>
        <v>0</v>
      </c>
      <c r="M19" s="301">
        <f>Plot7!M$40</f>
        <v>0</v>
      </c>
      <c r="N19" s="301">
        <f>Plot7!N$40</f>
        <v>0</v>
      </c>
      <c r="O19" s="301">
        <f>Plot7!O$40</f>
        <v>0</v>
      </c>
      <c r="P19" s="301">
        <f>Plot7!P$40</f>
        <v>0</v>
      </c>
      <c r="Q19" s="302">
        <f t="shared" si="0"/>
        <v>12</v>
      </c>
      <c r="R19" s="303">
        <f>Plot7!Q$40</f>
        <v>0</v>
      </c>
      <c r="S19" s="304"/>
      <c r="T19" s="305">
        <f>Plot7!$E$43</f>
        <v>14</v>
      </c>
      <c r="U19" s="306" t="str">
        <f>Plot7!O$43</f>
        <v>Wet ground.</v>
      </c>
      <c r="W19" s="301">
        <f>Plot7!S$40</f>
        <v>0</v>
      </c>
      <c r="X19" s="301">
        <f>Plot7!T$40</f>
        <v>0</v>
      </c>
      <c r="Y19" s="308">
        <f>Plot7!E$45</f>
        <v>0.93333333333333324</v>
      </c>
      <c r="Z19" s="309"/>
      <c r="AA19" s="301">
        <f>Plot7!U$40</f>
        <v>0</v>
      </c>
      <c r="AB19" s="301">
        <f>Plot7!V$40</f>
        <v>0</v>
      </c>
      <c r="AD19" s="301">
        <f>Plot7!X$40</f>
        <v>0</v>
      </c>
      <c r="AE19" s="310">
        <f>Plot7!O$45</f>
        <v>0</v>
      </c>
      <c r="AF19" s="312"/>
    </row>
    <row r="20" spans="1:32" s="311" customFormat="1" ht="20.149999999999999" customHeight="1" x14ac:dyDescent="0.25">
      <c r="A20" s="300">
        <v>8</v>
      </c>
      <c r="B20" s="301">
        <f>Plot8!B$40</f>
        <v>0</v>
      </c>
      <c r="C20" s="301">
        <f>Plot8!C$40</f>
        <v>5</v>
      </c>
      <c r="D20" s="301">
        <f>Plot8!D$40</f>
        <v>0</v>
      </c>
      <c r="E20" s="301">
        <f>Plot8!E$40</f>
        <v>0</v>
      </c>
      <c r="F20" s="301">
        <f>Plot8!F$40</f>
        <v>0</v>
      </c>
      <c r="G20" s="301">
        <f>Plot8!G$40</f>
        <v>1</v>
      </c>
      <c r="H20" s="301">
        <f>Plot8!H$40</f>
        <v>0</v>
      </c>
      <c r="I20" s="301">
        <f>Plot8!I$40</f>
        <v>5</v>
      </c>
      <c r="J20" s="301">
        <f>Plot8!J$40</f>
        <v>0</v>
      </c>
      <c r="K20" s="301">
        <f>Plot8!K$40</f>
        <v>0</v>
      </c>
      <c r="L20" s="301">
        <f>Plot8!L$40</f>
        <v>0</v>
      </c>
      <c r="M20" s="301">
        <f>Plot8!M$40</f>
        <v>0</v>
      </c>
      <c r="N20" s="301">
        <f>Plot8!N$40</f>
        <v>0</v>
      </c>
      <c r="O20" s="301">
        <f>Plot8!O$40</f>
        <v>0</v>
      </c>
      <c r="P20" s="301">
        <f>Plot8!P$40</f>
        <v>0</v>
      </c>
      <c r="Q20" s="302">
        <f t="shared" si="0"/>
        <v>11</v>
      </c>
      <c r="R20" s="303">
        <f>Plot8!Q$40</f>
        <v>0</v>
      </c>
      <c r="S20" s="304"/>
      <c r="T20" s="305">
        <f>Plot8!$E$43</f>
        <v>5</v>
      </c>
      <c r="U20" s="306" t="str">
        <f>Plot8!O$43</f>
        <v>Grassy and wet.</v>
      </c>
      <c r="W20" s="301">
        <f>Plot8!S$40</f>
        <v>0</v>
      </c>
      <c r="X20" s="301">
        <f>Plot8!T$40</f>
        <v>0</v>
      </c>
      <c r="Y20" s="308">
        <f>Plot8!E$45</f>
        <v>1.3090909090909093</v>
      </c>
      <c r="Z20" s="313"/>
      <c r="AA20" s="301">
        <f>Plot8!U$40</f>
        <v>0</v>
      </c>
      <c r="AB20" s="301">
        <f>Plot8!V$40</f>
        <v>0</v>
      </c>
      <c r="AD20" s="301">
        <f>Plot8!X$40</f>
        <v>0</v>
      </c>
      <c r="AE20" s="310">
        <f>Plot8!O$45</f>
        <v>0</v>
      </c>
      <c r="AF20" s="312"/>
    </row>
    <row r="21" spans="1:32" s="311" customFormat="1" ht="20.149999999999999" customHeight="1" x14ac:dyDescent="0.25">
      <c r="A21" s="300">
        <v>9</v>
      </c>
      <c r="B21" s="301">
        <f>Plot9!B$40</f>
        <v>0</v>
      </c>
      <c r="C21" s="301">
        <f>Plot9!C$40</f>
        <v>0</v>
      </c>
      <c r="D21" s="301">
        <f>Plot9!D$40</f>
        <v>0</v>
      </c>
      <c r="E21" s="301">
        <f>Plot9!E$40</f>
        <v>0</v>
      </c>
      <c r="F21" s="301">
        <f>Plot9!F$40</f>
        <v>0</v>
      </c>
      <c r="G21" s="301">
        <f>Plot9!G$40</f>
        <v>0</v>
      </c>
      <c r="H21" s="301">
        <f>Plot9!H$40</f>
        <v>0</v>
      </c>
      <c r="I21" s="301">
        <f>Plot9!I$40</f>
        <v>0</v>
      </c>
      <c r="J21" s="301">
        <f>Plot9!J$40</f>
        <v>0</v>
      </c>
      <c r="K21" s="301">
        <f>Plot9!K$40</f>
        <v>0</v>
      </c>
      <c r="L21" s="301">
        <f>Plot9!L$40</f>
        <v>0</v>
      </c>
      <c r="M21" s="301">
        <f>Plot9!M$40</f>
        <v>0</v>
      </c>
      <c r="N21" s="301">
        <f>Plot9!N$40</f>
        <v>0</v>
      </c>
      <c r="O21" s="301">
        <f>Plot9!O$40</f>
        <v>0</v>
      </c>
      <c r="P21" s="301">
        <f>Plot9!P$40</f>
        <v>0</v>
      </c>
      <c r="Q21" s="302">
        <f t="shared" si="0"/>
        <v>0</v>
      </c>
      <c r="R21" s="303">
        <f>Plot9!Q$40</f>
        <v>0</v>
      </c>
      <c r="S21" s="304"/>
      <c r="T21" s="305">
        <f>Plot9!$E$43</f>
        <v>0</v>
      </c>
      <c r="U21" s="306">
        <f>Plot9!O$43</f>
        <v>0</v>
      </c>
      <c r="W21" s="301">
        <f>Plot9!S$40</f>
        <v>0</v>
      </c>
      <c r="X21" s="301">
        <f>Plot9!T$40</f>
        <v>0</v>
      </c>
      <c r="Y21" s="308">
        <f>Plot9!E$45</f>
        <v>0</v>
      </c>
      <c r="Z21" s="309"/>
      <c r="AA21" s="301">
        <f>Plot9!U$40</f>
        <v>0</v>
      </c>
      <c r="AB21" s="301">
        <f>Plot9!V$40</f>
        <v>0</v>
      </c>
      <c r="AD21" s="301">
        <f>Plot9!X$40</f>
        <v>0</v>
      </c>
      <c r="AE21" s="310">
        <f>Plot9!O$45</f>
        <v>0</v>
      </c>
      <c r="AF21" s="312"/>
    </row>
    <row r="22" spans="1:32" s="311" customFormat="1" ht="20.149999999999999" customHeight="1" x14ac:dyDescent="0.25">
      <c r="A22" s="300">
        <v>10</v>
      </c>
      <c r="B22" s="301">
        <f>Plot10!B$40</f>
        <v>0</v>
      </c>
      <c r="C22" s="301">
        <f>Plot10!C$40</f>
        <v>0</v>
      </c>
      <c r="D22" s="301">
        <f>Plot10!D$40</f>
        <v>0</v>
      </c>
      <c r="E22" s="301">
        <f>Plot10!E$40</f>
        <v>0</v>
      </c>
      <c r="F22" s="301">
        <f>Plot10!F$40</f>
        <v>0</v>
      </c>
      <c r="G22" s="301">
        <f>Plot10!G$40</f>
        <v>0</v>
      </c>
      <c r="H22" s="301">
        <f>Plot10!H$40</f>
        <v>0</v>
      </c>
      <c r="I22" s="301">
        <f>Plot10!I$40</f>
        <v>0</v>
      </c>
      <c r="J22" s="301">
        <f>Plot10!J$40</f>
        <v>0</v>
      </c>
      <c r="K22" s="301">
        <f>Plot10!K$40</f>
        <v>0</v>
      </c>
      <c r="L22" s="301">
        <f>Plot10!L$40</f>
        <v>0</v>
      </c>
      <c r="M22" s="301">
        <f>Plot10!M$40</f>
        <v>0</v>
      </c>
      <c r="N22" s="301">
        <f>Plot10!N$40</f>
        <v>0</v>
      </c>
      <c r="O22" s="301">
        <f>Plot10!O$40</f>
        <v>0</v>
      </c>
      <c r="P22" s="301">
        <f>Plot10!P$40</f>
        <v>0</v>
      </c>
      <c r="Q22" s="302">
        <f t="shared" si="0"/>
        <v>0</v>
      </c>
      <c r="R22" s="303">
        <f>Plot10!Q$40</f>
        <v>0</v>
      </c>
      <c r="S22" s="304"/>
      <c r="T22" s="305">
        <f>Plot10!$E$43</f>
        <v>0</v>
      </c>
      <c r="U22" s="306">
        <f>Plot10!O$43</f>
        <v>0</v>
      </c>
      <c r="W22" s="301">
        <f>Plot10!S$40</f>
        <v>0</v>
      </c>
      <c r="X22" s="301">
        <f>Plot10!T$40</f>
        <v>0</v>
      </c>
      <c r="Y22" s="308">
        <f>Plot10!E$45</f>
        <v>0</v>
      </c>
      <c r="Z22" s="309"/>
      <c r="AA22" s="301">
        <f>Plot10!U$40</f>
        <v>0</v>
      </c>
      <c r="AB22" s="301">
        <f>Plot10!V$40</f>
        <v>0</v>
      </c>
      <c r="AD22" s="301">
        <f>Plot10!X$40</f>
        <v>0</v>
      </c>
      <c r="AE22" s="310">
        <f>Plot10!O$45</f>
        <v>0</v>
      </c>
      <c r="AF22" s="312"/>
    </row>
    <row r="23" spans="1:32" s="311" customFormat="1" ht="20.149999999999999" customHeight="1" x14ac:dyDescent="0.25">
      <c r="A23" s="300">
        <v>11</v>
      </c>
      <c r="B23" s="301">
        <f>Plot11!B$40</f>
        <v>0</v>
      </c>
      <c r="C23" s="301">
        <f>Plot11!C$40</f>
        <v>0</v>
      </c>
      <c r="D23" s="301">
        <f>Plot11!D$40</f>
        <v>0</v>
      </c>
      <c r="E23" s="301">
        <f>Plot11!E$40</f>
        <v>0</v>
      </c>
      <c r="F23" s="301">
        <f>Plot11!F$40</f>
        <v>0</v>
      </c>
      <c r="G23" s="301">
        <f>Plot11!G$40</f>
        <v>0</v>
      </c>
      <c r="H23" s="301">
        <f>Plot11!H$40</f>
        <v>0</v>
      </c>
      <c r="I23" s="301">
        <f>Plot11!I$40</f>
        <v>0</v>
      </c>
      <c r="J23" s="301">
        <f>Plot11!J$40</f>
        <v>0</v>
      </c>
      <c r="K23" s="301">
        <f>Plot11!K$40</f>
        <v>0</v>
      </c>
      <c r="L23" s="301">
        <f>Plot11!L$40</f>
        <v>0</v>
      </c>
      <c r="M23" s="301">
        <f>Plot11!M$40</f>
        <v>0</v>
      </c>
      <c r="N23" s="301">
        <f>Plot11!N$40</f>
        <v>0</v>
      </c>
      <c r="O23" s="301">
        <f>Plot11!O$40</f>
        <v>0</v>
      </c>
      <c r="P23" s="301">
        <f>Plot11!P$40</f>
        <v>0</v>
      </c>
      <c r="Q23" s="302">
        <f t="shared" si="0"/>
        <v>0</v>
      </c>
      <c r="R23" s="303">
        <f>Plot11!Q$40</f>
        <v>0</v>
      </c>
      <c r="S23" s="304"/>
      <c r="T23" s="305">
        <f>Plot11!$E$43</f>
        <v>0</v>
      </c>
      <c r="U23" s="306">
        <f>Plot11!O$43</f>
        <v>0</v>
      </c>
      <c r="W23" s="301">
        <f>Plot11!S$40</f>
        <v>0</v>
      </c>
      <c r="X23" s="301">
        <f>Plot11!T$40</f>
        <v>0</v>
      </c>
      <c r="Y23" s="308">
        <f>Plot11!E$45</f>
        <v>0</v>
      </c>
      <c r="Z23" s="309"/>
      <c r="AA23" s="301">
        <f>Plot11!U$40</f>
        <v>0</v>
      </c>
      <c r="AB23" s="301">
        <f>Plot11!V$40</f>
        <v>0</v>
      </c>
      <c r="AD23" s="301">
        <f>Plot11!X$40</f>
        <v>0</v>
      </c>
      <c r="AE23" s="310">
        <f>Plot11!O$45</f>
        <v>0</v>
      </c>
      <c r="AF23" s="312"/>
    </row>
    <row r="24" spans="1:32" s="311" customFormat="1" ht="20.149999999999999" customHeight="1" x14ac:dyDescent="0.25">
      <c r="A24" s="300">
        <v>12</v>
      </c>
      <c r="B24" s="301">
        <f>Plot12!B$40</f>
        <v>0</v>
      </c>
      <c r="C24" s="301">
        <f>Plot12!C$40</f>
        <v>0</v>
      </c>
      <c r="D24" s="301">
        <f>Plot12!D$40</f>
        <v>0</v>
      </c>
      <c r="E24" s="301">
        <f>Plot12!E$40</f>
        <v>0</v>
      </c>
      <c r="F24" s="301">
        <f>Plot12!F$40</f>
        <v>0</v>
      </c>
      <c r="G24" s="301">
        <f>Plot12!G$40</f>
        <v>0</v>
      </c>
      <c r="H24" s="301">
        <f>Plot12!H$40</f>
        <v>0</v>
      </c>
      <c r="I24" s="301">
        <f>Plot12!I$40</f>
        <v>0</v>
      </c>
      <c r="J24" s="301">
        <f>Plot12!J$40</f>
        <v>0</v>
      </c>
      <c r="K24" s="301">
        <f>Plot12!K$40</f>
        <v>0</v>
      </c>
      <c r="L24" s="301">
        <f>Plot12!L$40</f>
        <v>0</v>
      </c>
      <c r="M24" s="301">
        <f>Plot12!M$40</f>
        <v>0</v>
      </c>
      <c r="N24" s="301">
        <f>Plot12!N$40</f>
        <v>0</v>
      </c>
      <c r="O24" s="301">
        <f>Plot12!O$40</f>
        <v>0</v>
      </c>
      <c r="P24" s="301">
        <f>Plot12!P$40</f>
        <v>0</v>
      </c>
      <c r="Q24" s="302">
        <f t="shared" si="0"/>
        <v>0</v>
      </c>
      <c r="R24" s="303">
        <f>Plot12!Q$40</f>
        <v>0</v>
      </c>
      <c r="S24" s="304"/>
      <c r="T24" s="305">
        <f>Plot12!$E$43</f>
        <v>0</v>
      </c>
      <c r="U24" s="306">
        <f>Plot12!O$43</f>
        <v>0</v>
      </c>
      <c r="W24" s="301">
        <f>Plot12!S$40</f>
        <v>0</v>
      </c>
      <c r="X24" s="301">
        <f>Plot12!T$40</f>
        <v>0</v>
      </c>
      <c r="Y24" s="308">
        <f>Plot12!E$45</f>
        <v>0</v>
      </c>
      <c r="Z24" s="309"/>
      <c r="AA24" s="301">
        <f>Plot12!U$40</f>
        <v>0</v>
      </c>
      <c r="AB24" s="301">
        <f>Plot12!V$40</f>
        <v>0</v>
      </c>
      <c r="AD24" s="301">
        <f>Plot12!X$40</f>
        <v>0</v>
      </c>
      <c r="AE24" s="310">
        <f>Plot12!O$45</f>
        <v>0</v>
      </c>
      <c r="AF24" s="312"/>
    </row>
    <row r="25" spans="1:32" s="311" customFormat="1" ht="20.149999999999999" customHeight="1" x14ac:dyDescent="0.25">
      <c r="A25" s="300">
        <v>13</v>
      </c>
      <c r="B25" s="301">
        <f>Plot13!B$40</f>
        <v>0</v>
      </c>
      <c r="C25" s="301">
        <f>Plot13!C$40</f>
        <v>0</v>
      </c>
      <c r="D25" s="301">
        <f>Plot13!D$40</f>
        <v>0</v>
      </c>
      <c r="E25" s="301">
        <f>Plot13!E$40</f>
        <v>0</v>
      </c>
      <c r="F25" s="301">
        <f>Plot13!F$40</f>
        <v>0</v>
      </c>
      <c r="G25" s="301">
        <f>Plot13!G$40</f>
        <v>0</v>
      </c>
      <c r="H25" s="301">
        <f>Plot13!H$40</f>
        <v>0</v>
      </c>
      <c r="I25" s="301">
        <f>Plot13!I$40</f>
        <v>0</v>
      </c>
      <c r="J25" s="301">
        <f>Plot13!J$40</f>
        <v>0</v>
      </c>
      <c r="K25" s="301">
        <f>Plot13!K$40</f>
        <v>0</v>
      </c>
      <c r="L25" s="301">
        <f>Plot13!L$40</f>
        <v>0</v>
      </c>
      <c r="M25" s="301">
        <f>Plot13!M$40</f>
        <v>0</v>
      </c>
      <c r="N25" s="301">
        <f>Plot13!N$40</f>
        <v>0</v>
      </c>
      <c r="O25" s="301">
        <f>Plot13!O$40</f>
        <v>0</v>
      </c>
      <c r="P25" s="301">
        <f>Plot13!P$40</f>
        <v>0</v>
      </c>
      <c r="Q25" s="302">
        <f t="shared" si="0"/>
        <v>0</v>
      </c>
      <c r="R25" s="303">
        <f>Plot13!Q$40</f>
        <v>0</v>
      </c>
      <c r="S25" s="304"/>
      <c r="T25" s="305">
        <f>Plot13!$E$43</f>
        <v>0</v>
      </c>
      <c r="U25" s="306">
        <f>Plot13!O$43</f>
        <v>0</v>
      </c>
      <c r="W25" s="301">
        <f>Plot13!S$40</f>
        <v>0</v>
      </c>
      <c r="X25" s="301">
        <f>Plot13!T$40</f>
        <v>0</v>
      </c>
      <c r="Y25" s="308">
        <f>Plot13!E$45</f>
        <v>0</v>
      </c>
      <c r="Z25" s="309"/>
      <c r="AA25" s="301">
        <f>Plot13!U$40</f>
        <v>0</v>
      </c>
      <c r="AB25" s="301">
        <f>Plot13!V$40</f>
        <v>0</v>
      </c>
      <c r="AD25" s="301">
        <f>Plot13!X$40</f>
        <v>0</v>
      </c>
      <c r="AE25" s="310">
        <f>Plot13!O$45</f>
        <v>0</v>
      </c>
      <c r="AF25" s="312"/>
    </row>
    <row r="26" spans="1:32" s="311" customFormat="1" ht="20.149999999999999" customHeight="1" x14ac:dyDescent="0.25">
      <c r="A26" s="300">
        <v>14</v>
      </c>
      <c r="B26" s="301">
        <f>Plot14!B$40</f>
        <v>0</v>
      </c>
      <c r="C26" s="301">
        <f>Plot14!C$40</f>
        <v>0</v>
      </c>
      <c r="D26" s="301">
        <f>Plot14!D$40</f>
        <v>0</v>
      </c>
      <c r="E26" s="301">
        <f>Plot14!E$40</f>
        <v>0</v>
      </c>
      <c r="F26" s="301">
        <f>Plot14!F$40</f>
        <v>0</v>
      </c>
      <c r="G26" s="301">
        <f>Plot14!G$40</f>
        <v>0</v>
      </c>
      <c r="H26" s="301">
        <f>Plot14!H$40</f>
        <v>0</v>
      </c>
      <c r="I26" s="301">
        <f>Plot14!I$40</f>
        <v>0</v>
      </c>
      <c r="J26" s="301">
        <f>Plot14!J$40</f>
        <v>0</v>
      </c>
      <c r="K26" s="301">
        <f>Plot14!K$40</f>
        <v>0</v>
      </c>
      <c r="L26" s="301">
        <f>Plot14!L$40</f>
        <v>0</v>
      </c>
      <c r="M26" s="301">
        <f>Plot14!M$40</f>
        <v>0</v>
      </c>
      <c r="N26" s="301">
        <f>Plot14!N$40</f>
        <v>0</v>
      </c>
      <c r="O26" s="301">
        <f>Plot14!O$40</f>
        <v>0</v>
      </c>
      <c r="P26" s="301">
        <f>Plot14!P$40</f>
        <v>0</v>
      </c>
      <c r="Q26" s="302">
        <f t="shared" si="0"/>
        <v>0</v>
      </c>
      <c r="R26" s="303">
        <f>Plot14!Q$40</f>
        <v>0</v>
      </c>
      <c r="S26" s="304"/>
      <c r="T26" s="305">
        <f>Plot14!$E$43</f>
        <v>0</v>
      </c>
      <c r="U26" s="306">
        <f>Plot14!O$43</f>
        <v>0</v>
      </c>
      <c r="W26" s="301">
        <f>Plot14!S$40</f>
        <v>0</v>
      </c>
      <c r="X26" s="301">
        <f>Plot14!T$40</f>
        <v>0</v>
      </c>
      <c r="Y26" s="308">
        <f>Plot14!E$45</f>
        <v>0</v>
      </c>
      <c r="Z26" s="313"/>
      <c r="AA26" s="301">
        <f>Plot14!U$40</f>
        <v>0</v>
      </c>
      <c r="AB26" s="301">
        <f>Plot14!V$40</f>
        <v>0</v>
      </c>
      <c r="AD26" s="301">
        <f>Plot14!X$40</f>
        <v>0</v>
      </c>
      <c r="AE26" s="310">
        <f>Plot14!O$45</f>
        <v>0</v>
      </c>
      <c r="AF26" s="312"/>
    </row>
    <row r="27" spans="1:32" s="311" customFormat="1" ht="20.149999999999999" customHeight="1" x14ac:dyDescent="0.25">
      <c r="A27" s="300">
        <v>15</v>
      </c>
      <c r="B27" s="301">
        <f>Plot15!B$40</f>
        <v>0</v>
      </c>
      <c r="C27" s="301">
        <f>Plot15!C$40</f>
        <v>0</v>
      </c>
      <c r="D27" s="301">
        <f>Plot15!D$40</f>
        <v>0</v>
      </c>
      <c r="E27" s="301">
        <f>Plot15!E$40</f>
        <v>0</v>
      </c>
      <c r="F27" s="301">
        <f>Plot15!F$40</f>
        <v>0</v>
      </c>
      <c r="G27" s="301">
        <f>Plot15!G$40</f>
        <v>0</v>
      </c>
      <c r="H27" s="301">
        <f>Plot15!H$40</f>
        <v>0</v>
      </c>
      <c r="I27" s="301">
        <f>Plot15!I$40</f>
        <v>0</v>
      </c>
      <c r="J27" s="301">
        <f>Plot15!J$40</f>
        <v>0</v>
      </c>
      <c r="K27" s="301">
        <f>Plot15!K$40</f>
        <v>0</v>
      </c>
      <c r="L27" s="301">
        <f>Plot15!L$40</f>
        <v>0</v>
      </c>
      <c r="M27" s="301">
        <f>Plot15!M$40</f>
        <v>0</v>
      </c>
      <c r="N27" s="301">
        <f>Plot15!N$40</f>
        <v>0</v>
      </c>
      <c r="O27" s="301">
        <f>Plot15!O$40</f>
        <v>0</v>
      </c>
      <c r="P27" s="301">
        <f>Plot15!P$40</f>
        <v>0</v>
      </c>
      <c r="Q27" s="302">
        <f t="shared" si="0"/>
        <v>0</v>
      </c>
      <c r="R27" s="303">
        <f>Plot15!Q$40</f>
        <v>0</v>
      </c>
      <c r="S27" s="304"/>
      <c r="T27" s="305">
        <f>Plot15!$E$43</f>
        <v>0</v>
      </c>
      <c r="U27" s="306">
        <f>Plot15!O$43</f>
        <v>0</v>
      </c>
      <c r="W27" s="301">
        <f>Plot15!S$40</f>
        <v>0</v>
      </c>
      <c r="X27" s="301">
        <f>Plot15!T$40</f>
        <v>0</v>
      </c>
      <c r="Y27" s="308">
        <f>Plot15!E$45</f>
        <v>0</v>
      </c>
      <c r="Z27" s="313"/>
      <c r="AA27" s="301">
        <f>Plot15!U$40</f>
        <v>0</v>
      </c>
      <c r="AB27" s="301">
        <f>Plot15!V$40</f>
        <v>0</v>
      </c>
      <c r="AD27" s="301">
        <f>Plot15!X$40</f>
        <v>0</v>
      </c>
      <c r="AE27" s="310">
        <f>Plot15!O$45</f>
        <v>0</v>
      </c>
      <c r="AF27" s="312"/>
    </row>
    <row r="28" spans="1:32" s="311" customFormat="1" ht="20.149999999999999" customHeight="1" x14ac:dyDescent="0.25">
      <c r="A28" s="300">
        <v>16</v>
      </c>
      <c r="B28" s="301">
        <f>Plot16!B$40</f>
        <v>0</v>
      </c>
      <c r="C28" s="301">
        <f>Plot16!C$40</f>
        <v>0</v>
      </c>
      <c r="D28" s="301">
        <f>Plot16!D$40</f>
        <v>0</v>
      </c>
      <c r="E28" s="301">
        <f>Plot16!E$40</f>
        <v>0</v>
      </c>
      <c r="F28" s="301">
        <f>Plot16!F$40</f>
        <v>0</v>
      </c>
      <c r="G28" s="301">
        <f>Plot16!G$40</f>
        <v>0</v>
      </c>
      <c r="H28" s="301">
        <f>Plot16!H$40</f>
        <v>0</v>
      </c>
      <c r="I28" s="301">
        <f>Plot16!I$40</f>
        <v>0</v>
      </c>
      <c r="J28" s="301">
        <f>Plot16!J$40</f>
        <v>0</v>
      </c>
      <c r="K28" s="301">
        <f>Plot16!K$40</f>
        <v>0</v>
      </c>
      <c r="L28" s="301">
        <f>Plot16!L$40</f>
        <v>0</v>
      </c>
      <c r="M28" s="301">
        <f>Plot16!M$40</f>
        <v>0</v>
      </c>
      <c r="N28" s="301">
        <f>Plot16!N$40</f>
        <v>0</v>
      </c>
      <c r="O28" s="301">
        <f>Plot16!O$40</f>
        <v>0</v>
      </c>
      <c r="P28" s="301">
        <f>Plot16!P$40</f>
        <v>0</v>
      </c>
      <c r="Q28" s="302">
        <f t="shared" si="0"/>
        <v>0</v>
      </c>
      <c r="R28" s="303">
        <f>Plot16!Q$40</f>
        <v>0</v>
      </c>
      <c r="S28" s="304"/>
      <c r="T28" s="305">
        <f>Plot16!$E$43</f>
        <v>0</v>
      </c>
      <c r="U28" s="306">
        <f>Plot16!O$43</f>
        <v>0</v>
      </c>
      <c r="W28" s="301">
        <f>Plot16!S$40</f>
        <v>0</v>
      </c>
      <c r="X28" s="301">
        <f>Plot16!T$40</f>
        <v>0</v>
      </c>
      <c r="Y28" s="308">
        <f>Plot16!E$45</f>
        <v>0</v>
      </c>
      <c r="Z28" s="313"/>
      <c r="AA28" s="301">
        <f>Plot16!U$40</f>
        <v>0</v>
      </c>
      <c r="AB28" s="301">
        <f>Plot16!V$40</f>
        <v>0</v>
      </c>
      <c r="AD28" s="301">
        <f>Plot16!X$40</f>
        <v>0</v>
      </c>
      <c r="AE28" s="310">
        <f>Plot16!O$45</f>
        <v>0</v>
      </c>
      <c r="AF28" s="312"/>
    </row>
    <row r="29" spans="1:32" s="311" customFormat="1" ht="20.149999999999999" customHeight="1" x14ac:dyDescent="0.25">
      <c r="A29" s="300">
        <v>17</v>
      </c>
      <c r="B29" s="301">
        <f>Plot17!B$40</f>
        <v>0</v>
      </c>
      <c r="C29" s="301">
        <f>Plot17!C$40</f>
        <v>0</v>
      </c>
      <c r="D29" s="301">
        <f>Plot17!D$40</f>
        <v>0</v>
      </c>
      <c r="E29" s="301">
        <f>Plot17!E$40</f>
        <v>0</v>
      </c>
      <c r="F29" s="301">
        <f>Plot17!F$40</f>
        <v>0</v>
      </c>
      <c r="G29" s="301">
        <f>Plot17!G$40</f>
        <v>0</v>
      </c>
      <c r="H29" s="301">
        <f>Plot17!H$40</f>
        <v>0</v>
      </c>
      <c r="I29" s="301">
        <f>Plot17!I$40</f>
        <v>0</v>
      </c>
      <c r="J29" s="301">
        <f>Plot17!J$40</f>
        <v>0</v>
      </c>
      <c r="K29" s="301">
        <f>Plot17!K$40</f>
        <v>0</v>
      </c>
      <c r="L29" s="301">
        <f>Plot17!L$40</f>
        <v>0</v>
      </c>
      <c r="M29" s="301">
        <f>Plot17!M$40</f>
        <v>0</v>
      </c>
      <c r="N29" s="301">
        <f>Plot17!N$40</f>
        <v>0</v>
      </c>
      <c r="O29" s="301">
        <f>Plot17!O$40</f>
        <v>0</v>
      </c>
      <c r="P29" s="301">
        <f>Plot17!P$40</f>
        <v>0</v>
      </c>
      <c r="Q29" s="302">
        <f t="shared" si="0"/>
        <v>0</v>
      </c>
      <c r="R29" s="303">
        <f>Plot17!Q$40</f>
        <v>0</v>
      </c>
      <c r="S29" s="304"/>
      <c r="T29" s="305">
        <f>Plot17!$E$43</f>
        <v>0</v>
      </c>
      <c r="U29" s="306">
        <f>Plot17!O$43</f>
        <v>0</v>
      </c>
      <c r="W29" s="301">
        <f>Plot17!S$40</f>
        <v>0</v>
      </c>
      <c r="X29" s="301">
        <f>Plot17!T$40</f>
        <v>0</v>
      </c>
      <c r="Y29" s="308">
        <f>Plot17!E$45</f>
        <v>0</v>
      </c>
      <c r="Z29" s="313"/>
      <c r="AA29" s="301">
        <f>Plot17!U$40</f>
        <v>0</v>
      </c>
      <c r="AB29" s="301">
        <f>Plot17!V$40</f>
        <v>0</v>
      </c>
      <c r="AD29" s="301">
        <f>Plot17!X$40</f>
        <v>0</v>
      </c>
      <c r="AE29" s="310">
        <f>Plot17!O$45</f>
        <v>0</v>
      </c>
      <c r="AF29" s="312"/>
    </row>
    <row r="30" spans="1:32" s="311" customFormat="1" ht="20.149999999999999" customHeight="1" x14ac:dyDescent="0.25">
      <c r="A30" s="300">
        <v>18</v>
      </c>
      <c r="B30" s="301">
        <f>Plot18!B$40</f>
        <v>0</v>
      </c>
      <c r="C30" s="301">
        <f>Plot18!C$40</f>
        <v>0</v>
      </c>
      <c r="D30" s="301">
        <f>Plot18!D$40</f>
        <v>0</v>
      </c>
      <c r="E30" s="301">
        <f>Plot18!E$40</f>
        <v>0</v>
      </c>
      <c r="F30" s="301">
        <f>Plot18!F$40</f>
        <v>0</v>
      </c>
      <c r="G30" s="301">
        <f>Plot18!G$40</f>
        <v>0</v>
      </c>
      <c r="H30" s="301">
        <f>Plot18!H$40</f>
        <v>0</v>
      </c>
      <c r="I30" s="301">
        <f>Plot18!I$40</f>
        <v>0</v>
      </c>
      <c r="J30" s="301">
        <f>Plot18!J$40</f>
        <v>0</v>
      </c>
      <c r="K30" s="301">
        <f>Plot18!K$40</f>
        <v>0</v>
      </c>
      <c r="L30" s="301">
        <f>Plot18!L$40</f>
        <v>0</v>
      </c>
      <c r="M30" s="301">
        <f>Plot18!M$40</f>
        <v>0</v>
      </c>
      <c r="N30" s="301">
        <f>Plot18!N$40</f>
        <v>0</v>
      </c>
      <c r="O30" s="301">
        <f>Plot18!O$40</f>
        <v>0</v>
      </c>
      <c r="P30" s="301">
        <f>Plot18!P$40</f>
        <v>0</v>
      </c>
      <c r="Q30" s="302">
        <f t="shared" si="0"/>
        <v>0</v>
      </c>
      <c r="R30" s="303">
        <f>Plot18!Q$40</f>
        <v>0</v>
      </c>
      <c r="S30" s="304"/>
      <c r="T30" s="305">
        <f>Plot18!$E$43</f>
        <v>0</v>
      </c>
      <c r="U30" s="306">
        <f>Plot18!O$43</f>
        <v>0</v>
      </c>
      <c r="W30" s="301">
        <f>Plot18!S$40</f>
        <v>0</v>
      </c>
      <c r="X30" s="301">
        <f>Plot18!T$40</f>
        <v>0</v>
      </c>
      <c r="Y30" s="308">
        <f>Plot18!E$45</f>
        <v>0</v>
      </c>
      <c r="Z30" s="313"/>
      <c r="AA30" s="301">
        <f>Plot18!U$40</f>
        <v>0</v>
      </c>
      <c r="AB30" s="301">
        <f>Plot18!V$40</f>
        <v>0</v>
      </c>
      <c r="AD30" s="301">
        <f>Plot18!X$40</f>
        <v>0</v>
      </c>
      <c r="AE30" s="310">
        <f>Plot18!O$45</f>
        <v>0</v>
      </c>
      <c r="AF30" s="312"/>
    </row>
    <row r="31" spans="1:32" s="311" customFormat="1" ht="20.149999999999999" customHeight="1" x14ac:dyDescent="0.25">
      <c r="A31" s="300">
        <v>19</v>
      </c>
      <c r="B31" s="301">
        <f>Plot19!B$40</f>
        <v>0</v>
      </c>
      <c r="C31" s="301">
        <f>Plot19!C$40</f>
        <v>0</v>
      </c>
      <c r="D31" s="301">
        <f>Plot19!D$40</f>
        <v>0</v>
      </c>
      <c r="E31" s="301">
        <f>Plot19!E$40</f>
        <v>0</v>
      </c>
      <c r="F31" s="301">
        <f>Plot19!F$40</f>
        <v>0</v>
      </c>
      <c r="G31" s="301">
        <f>Plot19!G$40</f>
        <v>0</v>
      </c>
      <c r="H31" s="301">
        <f>Plot19!H$40</f>
        <v>0</v>
      </c>
      <c r="I31" s="301">
        <f>Plot19!I$40</f>
        <v>0</v>
      </c>
      <c r="J31" s="301">
        <f>Plot19!J$40</f>
        <v>0</v>
      </c>
      <c r="K31" s="301">
        <f>Plot19!K$40</f>
        <v>0</v>
      </c>
      <c r="L31" s="301">
        <f>Plot19!L$40</f>
        <v>0</v>
      </c>
      <c r="M31" s="301">
        <f>Plot19!M$40</f>
        <v>0</v>
      </c>
      <c r="N31" s="301">
        <f>Plot19!N$40</f>
        <v>0</v>
      </c>
      <c r="O31" s="301">
        <f>Plot19!O$40</f>
        <v>0</v>
      </c>
      <c r="P31" s="301">
        <f>Plot19!P$40</f>
        <v>0</v>
      </c>
      <c r="Q31" s="302">
        <f t="shared" si="0"/>
        <v>0</v>
      </c>
      <c r="R31" s="303">
        <f>Plot19!Q$40</f>
        <v>0</v>
      </c>
      <c r="S31" s="304"/>
      <c r="T31" s="305">
        <f>Plot19!$E$43</f>
        <v>0</v>
      </c>
      <c r="U31" s="306">
        <f>Plot19!O$43</f>
        <v>0</v>
      </c>
      <c r="W31" s="301">
        <f>Plot19!S$40</f>
        <v>0</v>
      </c>
      <c r="X31" s="301">
        <f>Plot19!T$40</f>
        <v>0</v>
      </c>
      <c r="Y31" s="308">
        <f>Plot19!E$45</f>
        <v>0</v>
      </c>
      <c r="Z31" s="313"/>
      <c r="AA31" s="301">
        <f>Plot19!U$40</f>
        <v>0</v>
      </c>
      <c r="AB31" s="301">
        <f>Plot19!V$40</f>
        <v>0</v>
      </c>
      <c r="AD31" s="301">
        <f>Plot19!X$40</f>
        <v>0</v>
      </c>
      <c r="AE31" s="310">
        <f>Plot19!O$45</f>
        <v>0</v>
      </c>
      <c r="AF31" s="312"/>
    </row>
    <row r="32" spans="1:32" s="311" customFormat="1" ht="20.149999999999999" customHeight="1" x14ac:dyDescent="0.25">
      <c r="A32" s="300">
        <v>20</v>
      </c>
      <c r="B32" s="301">
        <f>Plot20!B$40</f>
        <v>0</v>
      </c>
      <c r="C32" s="301">
        <f>Plot20!C$40</f>
        <v>0</v>
      </c>
      <c r="D32" s="301">
        <f>Plot20!D$40</f>
        <v>0</v>
      </c>
      <c r="E32" s="301">
        <f>Plot20!E$40</f>
        <v>0</v>
      </c>
      <c r="F32" s="301">
        <f>Plot20!F$40</f>
        <v>0</v>
      </c>
      <c r="G32" s="301">
        <f>Plot20!G$40</f>
        <v>0</v>
      </c>
      <c r="H32" s="301">
        <f>Plot20!H$40</f>
        <v>0</v>
      </c>
      <c r="I32" s="301">
        <f>Plot20!I$40</f>
        <v>0</v>
      </c>
      <c r="J32" s="301">
        <f>Plot20!J$40</f>
        <v>0</v>
      </c>
      <c r="K32" s="301">
        <f>Plot20!K$40</f>
        <v>0</v>
      </c>
      <c r="L32" s="301">
        <f>Plot20!L$40</f>
        <v>0</v>
      </c>
      <c r="M32" s="301">
        <f>Plot20!M$40</f>
        <v>0</v>
      </c>
      <c r="N32" s="301">
        <f>Plot20!N$40</f>
        <v>0</v>
      </c>
      <c r="O32" s="301">
        <f>Plot20!O$40</f>
        <v>0</v>
      </c>
      <c r="P32" s="301">
        <f>Plot20!P$40</f>
        <v>0</v>
      </c>
      <c r="Q32" s="302">
        <f t="shared" si="0"/>
        <v>0</v>
      </c>
      <c r="R32" s="303">
        <f>Plot20!Q$40</f>
        <v>0</v>
      </c>
      <c r="S32" s="304"/>
      <c r="T32" s="305">
        <f>Plot20!$E$43</f>
        <v>0</v>
      </c>
      <c r="U32" s="306">
        <f>Plot20!O$43</f>
        <v>0</v>
      </c>
      <c r="W32" s="301">
        <f>Plot20!S$40</f>
        <v>0</v>
      </c>
      <c r="X32" s="301">
        <f>Plot20!T$40</f>
        <v>0</v>
      </c>
      <c r="Y32" s="308">
        <f>Plot20!E$45</f>
        <v>0</v>
      </c>
      <c r="Z32" s="309"/>
      <c r="AA32" s="301">
        <f>Plot20!U$40</f>
        <v>0</v>
      </c>
      <c r="AB32" s="301">
        <f>Plot20!V$40</f>
        <v>0</v>
      </c>
      <c r="AD32" s="301">
        <f>Plot20!X$40</f>
        <v>0</v>
      </c>
      <c r="AE32" s="310">
        <f>Plot20!O$45</f>
        <v>0</v>
      </c>
      <c r="AF32" s="312"/>
    </row>
    <row r="33" spans="1:38" s="311" customFormat="1" ht="20.149999999999999" customHeight="1" thickBot="1" x14ac:dyDescent="0.3">
      <c r="A33" s="314">
        <v>21</v>
      </c>
      <c r="B33" s="301">
        <f>Plot21!B$40</f>
        <v>0</v>
      </c>
      <c r="C33" s="301">
        <f>Plot21!C$40</f>
        <v>0</v>
      </c>
      <c r="D33" s="301">
        <f>Plot21!D$40</f>
        <v>0</v>
      </c>
      <c r="E33" s="301">
        <f>Plot21!E$40</f>
        <v>0</v>
      </c>
      <c r="F33" s="301">
        <f>Plot21!F$40</f>
        <v>0</v>
      </c>
      <c r="G33" s="301">
        <f>Plot21!G$40</f>
        <v>0</v>
      </c>
      <c r="H33" s="301">
        <f>Plot21!H$40</f>
        <v>0</v>
      </c>
      <c r="I33" s="301">
        <f>Plot21!I$40</f>
        <v>0</v>
      </c>
      <c r="J33" s="301">
        <f>Plot21!J$40</f>
        <v>0</v>
      </c>
      <c r="K33" s="301">
        <f>Plot21!K$40</f>
        <v>0</v>
      </c>
      <c r="L33" s="301">
        <f>Plot21!L$40</f>
        <v>0</v>
      </c>
      <c r="M33" s="301">
        <f>Plot21!M$40</f>
        <v>0</v>
      </c>
      <c r="N33" s="301">
        <f>Plot21!N$40</f>
        <v>0</v>
      </c>
      <c r="O33" s="301">
        <f>Plot21!O$40</f>
        <v>0</v>
      </c>
      <c r="P33" s="301">
        <f>Plot21!P$40</f>
        <v>0</v>
      </c>
      <c r="Q33" s="302">
        <f t="shared" si="0"/>
        <v>0</v>
      </c>
      <c r="R33" s="303">
        <f>Plot21!Q$40</f>
        <v>0</v>
      </c>
      <c r="S33" s="304"/>
      <c r="T33" s="305">
        <f>Plot21!$E$43</f>
        <v>0</v>
      </c>
      <c r="U33" s="306">
        <f>Plot21!O$43</f>
        <v>0</v>
      </c>
      <c r="W33" s="301">
        <f>Plot21!S$40</f>
        <v>0</v>
      </c>
      <c r="X33" s="301">
        <f>Plot21!T$40</f>
        <v>0</v>
      </c>
      <c r="Y33" s="308">
        <f>Plot21!E$45</f>
        <v>0</v>
      </c>
      <c r="Z33" s="313"/>
      <c r="AA33" s="301">
        <f>Plot21!U$40</f>
        <v>0</v>
      </c>
      <c r="AB33" s="301">
        <f>Plot21!V$40</f>
        <v>0</v>
      </c>
      <c r="AD33" s="301">
        <f>Plot21!X$40</f>
        <v>0</v>
      </c>
      <c r="AE33" s="310">
        <f>Plot21!O$45</f>
        <v>0</v>
      </c>
      <c r="AF33" s="312"/>
    </row>
    <row r="34" spans="1:38" s="324" customFormat="1" ht="20.149999999999999" customHeight="1" x14ac:dyDescent="0.2">
      <c r="A34" s="315" t="s">
        <v>9</v>
      </c>
      <c r="B34" s="398">
        <f t="shared" ref="B34:P34" si="1">(SUM(B13:B33)/$B$7)/$B$9</f>
        <v>205.16066882939634</v>
      </c>
      <c r="C34" s="398">
        <f t="shared" si="1"/>
        <v>68.386889609798786</v>
      </c>
      <c r="D34" s="398">
        <f t="shared" si="1"/>
        <v>31.08494982263581</v>
      </c>
      <c r="E34" s="398">
        <f t="shared" si="1"/>
        <v>24.867959858108648</v>
      </c>
      <c r="F34" s="398">
        <f t="shared" si="1"/>
        <v>99.471839432434592</v>
      </c>
      <c r="G34" s="398">
        <f t="shared" si="1"/>
        <v>99.471839432434592</v>
      </c>
      <c r="H34" s="398">
        <f t="shared" si="1"/>
        <v>12.433979929054324</v>
      </c>
      <c r="I34" s="398">
        <f t="shared" si="1"/>
        <v>68.386889609798786</v>
      </c>
      <c r="J34" s="398">
        <f t="shared" si="1"/>
        <v>0</v>
      </c>
      <c r="K34" s="398">
        <f t="shared" si="1"/>
        <v>0</v>
      </c>
      <c r="L34" s="398">
        <f t="shared" si="1"/>
        <v>0</v>
      </c>
      <c r="M34" s="398">
        <f t="shared" si="1"/>
        <v>0</v>
      </c>
      <c r="N34" s="398">
        <f t="shared" si="1"/>
        <v>0</v>
      </c>
      <c r="O34" s="398">
        <f t="shared" si="1"/>
        <v>0</v>
      </c>
      <c r="P34" s="398">
        <f t="shared" si="1"/>
        <v>0</v>
      </c>
      <c r="Q34" s="399">
        <f>SUM(Q13:Q33)/($B$7*$B$9)</f>
        <v>609.26501652366187</v>
      </c>
      <c r="R34" s="400">
        <f>SUM(R13:R33)/($B$7*$B$9)</f>
        <v>0</v>
      </c>
      <c r="S34" s="401"/>
      <c r="T34" s="402">
        <f>(SUM(T13:T33)/$B$7)/$B$9</f>
        <v>267.33056847466798</v>
      </c>
      <c r="U34" s="318"/>
      <c r="V34" s="317"/>
      <c r="W34" s="319">
        <f>(SUM(W13:W33)/$B$7)/$B$9</f>
        <v>0</v>
      </c>
      <c r="X34" s="320">
        <f>(SUM(X13:X33)/$B$7)/$B$9</f>
        <v>0</v>
      </c>
      <c r="Y34" s="321">
        <f>SUM(Y13:Y33)/B7</f>
        <v>1.0899344405594407</v>
      </c>
      <c r="Z34" s="322"/>
      <c r="AA34" s="319">
        <f>(SUM(AA13:AA33)/$B$7)/$B$9</f>
        <v>0</v>
      </c>
      <c r="AB34" s="323">
        <f>(SUM(AB13:AB33)/$B$7)/$B$9</f>
        <v>0</v>
      </c>
      <c r="AC34" s="317"/>
      <c r="AD34" s="316">
        <f>(SUM(AD13:AD33)/$B$7)/$B$9</f>
        <v>0</v>
      </c>
    </row>
    <row r="35" spans="1:38" s="324" customFormat="1" ht="20.149999999999999" customHeight="1" x14ac:dyDescent="0.2">
      <c r="A35" s="325" t="s">
        <v>10</v>
      </c>
      <c r="B35" s="403">
        <f t="shared" ref="B35:R35" si="2">B34*$B$6</f>
        <v>375.44402395779531</v>
      </c>
      <c r="C35" s="403">
        <f t="shared" si="2"/>
        <v>125.14800798593178</v>
      </c>
      <c r="D35" s="403">
        <f t="shared" si="2"/>
        <v>56.885458175423537</v>
      </c>
      <c r="E35" s="403">
        <f t="shared" si="2"/>
        <v>45.508366540338827</v>
      </c>
      <c r="F35" s="403">
        <f t="shared" si="2"/>
        <v>182.03346616135531</v>
      </c>
      <c r="G35" s="403">
        <f t="shared" si="2"/>
        <v>182.03346616135531</v>
      </c>
      <c r="H35" s="403">
        <f t="shared" si="2"/>
        <v>22.754183270169413</v>
      </c>
      <c r="I35" s="403">
        <f t="shared" si="2"/>
        <v>125.14800798593178</v>
      </c>
      <c r="J35" s="403">
        <f t="shared" si="2"/>
        <v>0</v>
      </c>
      <c r="K35" s="403">
        <f t="shared" si="2"/>
        <v>0</v>
      </c>
      <c r="L35" s="403">
        <f t="shared" si="2"/>
        <v>0</v>
      </c>
      <c r="M35" s="403">
        <f t="shared" si="2"/>
        <v>0</v>
      </c>
      <c r="N35" s="403">
        <f t="shared" si="2"/>
        <v>0</v>
      </c>
      <c r="O35" s="403">
        <f t="shared" si="2"/>
        <v>0</v>
      </c>
      <c r="P35" s="403">
        <f t="shared" si="2"/>
        <v>0</v>
      </c>
      <c r="Q35" s="404">
        <f t="shared" si="2"/>
        <v>1114.9549802383012</v>
      </c>
      <c r="R35" s="405">
        <f t="shared" si="2"/>
        <v>0</v>
      </c>
      <c r="S35" s="401"/>
      <c r="T35" s="406">
        <f>T34*$B$6</f>
        <v>489.21494030864244</v>
      </c>
      <c r="U35" s="327"/>
      <c r="V35" s="317"/>
      <c r="W35" s="328">
        <f>W34*$B$6</f>
        <v>0</v>
      </c>
      <c r="X35" s="326">
        <f>X34*$B$6</f>
        <v>0</v>
      </c>
      <c r="Y35" s="329"/>
      <c r="Z35" s="322"/>
      <c r="AA35" s="330">
        <f>AA34*$B$6</f>
        <v>0</v>
      </c>
      <c r="AB35" s="331">
        <f>AB34*$B$6</f>
        <v>0</v>
      </c>
      <c r="AC35" s="317"/>
      <c r="AD35" s="326">
        <f>AD34*$B$6</f>
        <v>0</v>
      </c>
    </row>
    <row r="36" spans="1:38" s="345" customFormat="1" ht="20.149999999999999" customHeight="1" thickBot="1" x14ac:dyDescent="0.25">
      <c r="A36" s="332" t="s">
        <v>81</v>
      </c>
      <c r="B36" s="333">
        <f t="shared" ref="B36:P36" si="3">B35/$Q$35</f>
        <v>0.33673469387755101</v>
      </c>
      <c r="C36" s="333">
        <f t="shared" si="3"/>
        <v>0.11224489795918369</v>
      </c>
      <c r="D36" s="333">
        <f t="shared" si="3"/>
        <v>5.1020408163265307E-2</v>
      </c>
      <c r="E36" s="333">
        <f t="shared" si="3"/>
        <v>4.0816326530612249E-2</v>
      </c>
      <c r="F36" s="333">
        <f t="shared" si="3"/>
        <v>0.16326530612244899</v>
      </c>
      <c r="G36" s="333">
        <f t="shared" si="3"/>
        <v>0.16326530612244899</v>
      </c>
      <c r="H36" s="333">
        <f t="shared" si="3"/>
        <v>2.0408163265306124E-2</v>
      </c>
      <c r="I36" s="333">
        <f t="shared" si="3"/>
        <v>0.11224489795918369</v>
      </c>
      <c r="J36" s="333">
        <f t="shared" si="3"/>
        <v>0</v>
      </c>
      <c r="K36" s="333">
        <f t="shared" si="3"/>
        <v>0</v>
      </c>
      <c r="L36" s="333">
        <f t="shared" si="3"/>
        <v>0</v>
      </c>
      <c r="M36" s="333">
        <f t="shared" si="3"/>
        <v>0</v>
      </c>
      <c r="N36" s="333">
        <f t="shared" si="3"/>
        <v>0</v>
      </c>
      <c r="O36" s="333">
        <f t="shared" si="3"/>
        <v>0</v>
      </c>
      <c r="P36" s="334">
        <f t="shared" si="3"/>
        <v>0</v>
      </c>
      <c r="Q36" s="335">
        <f>SUM(B36:P36)</f>
        <v>1</v>
      </c>
      <c r="R36" s="336">
        <f>R35/$Q$35</f>
        <v>0</v>
      </c>
      <c r="S36" s="337"/>
      <c r="T36" s="338">
        <f>T35/$Q$35</f>
        <v>0.43877551020408168</v>
      </c>
      <c r="U36" s="339"/>
      <c r="V36" s="340"/>
      <c r="W36" s="341">
        <f>W35/$Q$35</f>
        <v>0</v>
      </c>
      <c r="X36" s="342">
        <f>X35/$Q$35</f>
        <v>0</v>
      </c>
      <c r="Y36" s="343"/>
      <c r="Z36" s="337"/>
      <c r="AA36" s="341">
        <f>AA35/$Q$35</f>
        <v>0</v>
      </c>
      <c r="AB36" s="344">
        <f>AB35/$Q$35</f>
        <v>0</v>
      </c>
      <c r="AC36" s="340"/>
      <c r="AD36" s="342">
        <f>AD35/$Q$35</f>
        <v>0</v>
      </c>
    </row>
    <row r="37" spans="1:38" ht="25.5" customHeight="1" thickBot="1" x14ac:dyDescent="0.4">
      <c r="A37" s="407" t="s">
        <v>74</v>
      </c>
      <c r="B37" s="232">
        <v>0.1</v>
      </c>
      <c r="C37" s="232">
        <v>0.1</v>
      </c>
      <c r="D37" s="232">
        <v>0.2</v>
      </c>
      <c r="E37" s="232">
        <v>0.1</v>
      </c>
      <c r="F37" s="232">
        <v>0.1</v>
      </c>
      <c r="G37" s="232">
        <v>0.15</v>
      </c>
      <c r="H37" s="232">
        <v>0.15</v>
      </c>
      <c r="I37" s="232">
        <v>0.1</v>
      </c>
      <c r="J37" s="232">
        <v>0</v>
      </c>
      <c r="K37" s="232">
        <v>0</v>
      </c>
      <c r="L37" s="232">
        <v>0</v>
      </c>
      <c r="M37" s="232">
        <v>0</v>
      </c>
      <c r="N37" s="232">
        <v>0</v>
      </c>
      <c r="O37" s="232">
        <v>0</v>
      </c>
      <c r="P37" s="232">
        <v>0</v>
      </c>
      <c r="Q37" s="346">
        <f>SUM(B37:P37)</f>
        <v>1</v>
      </c>
      <c r="R37" s="347"/>
      <c r="S37" s="4"/>
      <c r="T37" s="348" t="s">
        <v>104</v>
      </c>
      <c r="U37" s="58"/>
      <c r="Y37" s="3"/>
      <c r="Z37" s="3"/>
      <c r="AA37" s="3"/>
      <c r="AB37" s="3"/>
    </row>
    <row r="38" spans="1:38" ht="20.149999999999999" customHeight="1" thickBot="1" x14ac:dyDescent="0.35">
      <c r="A38" s="407" t="s">
        <v>134</v>
      </c>
      <c r="B38" s="233">
        <v>0.183</v>
      </c>
      <c r="C38" s="233">
        <v>0.183</v>
      </c>
      <c r="D38" s="233">
        <v>0.36599999999999999</v>
      </c>
      <c r="E38" s="233">
        <v>0.183</v>
      </c>
      <c r="F38" s="233">
        <v>0.183</v>
      </c>
      <c r="G38" s="234">
        <v>0.27500000000000002</v>
      </c>
      <c r="H38" s="233">
        <v>0.27500000000000002</v>
      </c>
      <c r="I38" s="233">
        <v>0.183</v>
      </c>
      <c r="J38" s="233"/>
      <c r="K38" s="233"/>
      <c r="L38" s="233"/>
      <c r="M38" s="233"/>
      <c r="N38" s="233"/>
      <c r="O38" s="233"/>
      <c r="P38" s="233"/>
      <c r="Q38" s="349">
        <f>SUM(B38:P38)</f>
        <v>1.8310000000000002</v>
      </c>
      <c r="R38" s="35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I38" s="3"/>
      <c r="AJ38" s="3"/>
      <c r="AK38" s="3"/>
      <c r="AL38" s="3"/>
    </row>
    <row r="39" spans="1:38" ht="20.149999999999999" customHeight="1" thickBot="1" x14ac:dyDescent="0.35">
      <c r="A39" s="351" t="s">
        <v>82</v>
      </c>
      <c r="B39" s="352">
        <f t="shared" ref="B39:Q39" si="4">B36-B37</f>
        <v>0.236734693877551</v>
      </c>
      <c r="C39" s="352">
        <f t="shared" si="4"/>
        <v>1.2244897959183682E-2</v>
      </c>
      <c r="D39" s="352">
        <f t="shared" si="4"/>
        <v>-0.1489795918367347</v>
      </c>
      <c r="E39" s="352">
        <f t="shared" si="4"/>
        <v>-5.9183673469387757E-2</v>
      </c>
      <c r="F39" s="352">
        <f t="shared" si="4"/>
        <v>6.3265306122448989E-2</v>
      </c>
      <c r="G39" s="352">
        <f t="shared" si="4"/>
        <v>1.3265306122449E-2</v>
      </c>
      <c r="H39" s="352">
        <f t="shared" si="4"/>
        <v>-0.12959183673469388</v>
      </c>
      <c r="I39" s="352">
        <f t="shared" si="4"/>
        <v>1.2244897959183682E-2</v>
      </c>
      <c r="J39" s="352">
        <f t="shared" si="4"/>
        <v>0</v>
      </c>
      <c r="K39" s="352">
        <f t="shared" si="4"/>
        <v>0</v>
      </c>
      <c r="L39" s="352">
        <f t="shared" si="4"/>
        <v>0</v>
      </c>
      <c r="M39" s="352">
        <f t="shared" si="4"/>
        <v>0</v>
      </c>
      <c r="N39" s="352">
        <f t="shared" si="4"/>
        <v>0</v>
      </c>
      <c r="O39" s="352">
        <f t="shared" si="4"/>
        <v>0</v>
      </c>
      <c r="P39" s="352">
        <f t="shared" si="4"/>
        <v>0</v>
      </c>
      <c r="Q39" s="352">
        <f t="shared" si="4"/>
        <v>0</v>
      </c>
      <c r="R39" s="35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I39" s="3"/>
      <c r="AJ39" s="3"/>
      <c r="AK39" s="3"/>
      <c r="AL39" s="3"/>
    </row>
    <row r="40" spans="1:38" ht="20.149999999999999" customHeight="1" thickBot="1" x14ac:dyDescent="0.35">
      <c r="A40" s="5"/>
      <c r="B40" s="354"/>
      <c r="C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5"/>
      <c r="R40" s="355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I40" s="3"/>
      <c r="AJ40" s="3"/>
      <c r="AK40" s="3"/>
      <c r="AL40" s="3"/>
    </row>
    <row r="41" spans="1:38" s="1" customFormat="1" ht="20.149999999999999" customHeight="1" x14ac:dyDescent="0.35">
      <c r="A41" s="356" t="s">
        <v>22</v>
      </c>
      <c r="B41" s="357" t="s">
        <v>25</v>
      </c>
      <c r="C41" s="357"/>
      <c r="D41" s="358"/>
      <c r="E41" s="357" t="s">
        <v>23</v>
      </c>
      <c r="F41" s="357"/>
      <c r="G41" s="357"/>
      <c r="H41" s="357"/>
      <c r="I41" s="357"/>
      <c r="J41" s="357"/>
      <c r="K41" s="357"/>
      <c r="L41" s="357"/>
      <c r="M41" s="357"/>
      <c r="N41" s="357"/>
      <c r="O41" s="358"/>
      <c r="P41" s="357" t="s">
        <v>1</v>
      </c>
      <c r="Q41" s="357"/>
      <c r="R41" s="357"/>
      <c r="S41" s="359"/>
      <c r="T41" s="359"/>
      <c r="U41" s="359"/>
      <c r="V41" s="359"/>
      <c r="W41" s="359"/>
      <c r="X41" s="359"/>
      <c r="Y41" s="359"/>
      <c r="Z41" s="359"/>
      <c r="AA41" s="359"/>
      <c r="AB41" s="359"/>
      <c r="AC41" s="359"/>
      <c r="AD41" s="359"/>
      <c r="AE41" s="360"/>
    </row>
    <row r="42" spans="1:38" s="2" customFormat="1" ht="20.149999999999999" customHeight="1" x14ac:dyDescent="0.35">
      <c r="A42" s="277" t="s">
        <v>26</v>
      </c>
      <c r="B42" s="488" t="s">
        <v>32</v>
      </c>
      <c r="C42" s="475"/>
      <c r="D42" s="489"/>
      <c r="E42" s="493" t="s">
        <v>28</v>
      </c>
      <c r="F42" s="475"/>
      <c r="G42" s="475"/>
      <c r="H42" s="475"/>
      <c r="I42" s="475"/>
      <c r="J42" s="475"/>
      <c r="K42" s="475"/>
      <c r="L42" s="475"/>
      <c r="M42" s="475"/>
      <c r="N42" s="475"/>
      <c r="O42" s="489"/>
      <c r="P42" s="235" t="s">
        <v>168</v>
      </c>
      <c r="Q42" s="157"/>
      <c r="R42" s="157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222"/>
    </row>
    <row r="43" spans="1:38" s="2" customFormat="1" ht="20.149999999999999" customHeight="1" thickBot="1" x14ac:dyDescent="0.4">
      <c r="A43" s="361" t="s">
        <v>24</v>
      </c>
      <c r="B43" s="490" t="s">
        <v>32</v>
      </c>
      <c r="C43" s="491"/>
      <c r="D43" s="492"/>
      <c r="E43" s="494" t="s">
        <v>30</v>
      </c>
      <c r="F43" s="491"/>
      <c r="G43" s="491"/>
      <c r="H43" s="491"/>
      <c r="I43" s="491"/>
      <c r="J43" s="491"/>
      <c r="K43" s="491"/>
      <c r="L43" s="491"/>
      <c r="M43" s="491"/>
      <c r="N43" s="491"/>
      <c r="O43" s="492"/>
      <c r="P43" s="236"/>
      <c r="Q43" s="223"/>
      <c r="R43" s="223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5"/>
    </row>
    <row r="44" spans="1:38" ht="20.149999999999999" customHeight="1" thickBot="1" x14ac:dyDescent="0.35"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I44" s="3"/>
      <c r="AJ44" s="3"/>
      <c r="AK44" s="3"/>
      <c r="AL44" s="3"/>
    </row>
    <row r="45" spans="1:38" s="2" customFormat="1" ht="20.149999999999999" customHeight="1" thickBot="1" x14ac:dyDescent="0.4">
      <c r="A45" s="170" t="s">
        <v>111</v>
      </c>
      <c r="B45" s="171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3"/>
      <c r="T45" s="173"/>
      <c r="U45" s="173"/>
      <c r="V45" s="173"/>
      <c r="W45" s="173"/>
      <c r="X45" s="173"/>
      <c r="Y45" s="173"/>
      <c r="Z45" s="173"/>
      <c r="AA45" s="362"/>
      <c r="AB45" s="362"/>
      <c r="AC45" s="362"/>
      <c r="AD45" s="362"/>
      <c r="AE45" s="363"/>
      <c r="AF45" s="44"/>
    </row>
    <row r="46" spans="1:38" s="2" customFormat="1" ht="20.149999999999999" customHeight="1" x14ac:dyDescent="0.35">
      <c r="A46" s="150" t="s">
        <v>176</v>
      </c>
      <c r="B46" s="151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3"/>
      <c r="T46" s="153"/>
      <c r="U46" s="153"/>
      <c r="V46" s="153"/>
      <c r="W46" s="153"/>
      <c r="X46" s="153"/>
      <c r="Y46" s="153"/>
      <c r="Z46" s="153"/>
      <c r="AA46" s="158"/>
      <c r="AB46" s="158"/>
      <c r="AC46" s="158"/>
      <c r="AD46" s="158"/>
      <c r="AE46" s="159"/>
      <c r="AF46" s="30"/>
    </row>
    <row r="47" spans="1:38" s="2" customFormat="1" ht="20.149999999999999" customHeight="1" x14ac:dyDescent="0.35">
      <c r="A47" s="431" t="s">
        <v>177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3"/>
      <c r="T47" s="153"/>
      <c r="U47" s="153"/>
      <c r="V47" s="153"/>
      <c r="W47" s="153"/>
      <c r="X47" s="153"/>
      <c r="Y47" s="153"/>
      <c r="Z47" s="153"/>
      <c r="AA47" s="158"/>
      <c r="AB47" s="158"/>
      <c r="AC47" s="158"/>
      <c r="AD47" s="158"/>
      <c r="AE47" s="159"/>
      <c r="AF47" s="30"/>
    </row>
    <row r="48" spans="1:38" s="2" customFormat="1" ht="20.149999999999999" customHeight="1" x14ac:dyDescent="0.35">
      <c r="A48" s="150" t="s">
        <v>158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3"/>
      <c r="T48" s="153"/>
      <c r="U48" s="153"/>
      <c r="V48" s="153"/>
      <c r="W48" s="153"/>
      <c r="X48" s="153"/>
      <c r="Y48" s="153"/>
      <c r="Z48" s="153"/>
      <c r="AA48" s="158"/>
      <c r="AB48" s="158"/>
      <c r="AC48" s="158"/>
      <c r="AD48" s="158"/>
      <c r="AE48" s="159"/>
      <c r="AF48" s="30"/>
    </row>
    <row r="49" spans="1:32" s="2" customFormat="1" ht="20.149999999999999" customHeight="1" thickBot="1" x14ac:dyDescent="0.4">
      <c r="A49" s="154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6"/>
      <c r="T49" s="156"/>
      <c r="U49" s="156"/>
      <c r="V49" s="156"/>
      <c r="W49" s="156"/>
      <c r="X49" s="156"/>
      <c r="Y49" s="156"/>
      <c r="Z49" s="156"/>
      <c r="AA49" s="160"/>
      <c r="AB49" s="160"/>
      <c r="AC49" s="160"/>
      <c r="AD49" s="160"/>
      <c r="AE49" s="161"/>
      <c r="AF49" s="44"/>
    </row>
  </sheetData>
  <sheetProtection password="C395" sheet="1" objects="1" scenarios="1" formatCells="0" formatColumns="0"/>
  <mergeCells count="35">
    <mergeCell ref="W7:X7"/>
    <mergeCell ref="W8:X8"/>
    <mergeCell ref="U2:V2"/>
    <mergeCell ref="U3:V3"/>
    <mergeCell ref="U4:V4"/>
    <mergeCell ref="U5:V5"/>
    <mergeCell ref="U6:V6"/>
    <mergeCell ref="U7:V7"/>
    <mergeCell ref="U8:V8"/>
    <mergeCell ref="W2:X2"/>
    <mergeCell ref="W3:X3"/>
    <mergeCell ref="W4:X4"/>
    <mergeCell ref="W5:X5"/>
    <mergeCell ref="W6:X6"/>
    <mergeCell ref="K8:L8"/>
    <mergeCell ref="B42:D42"/>
    <mergeCell ref="B43:D43"/>
    <mergeCell ref="E42:O42"/>
    <mergeCell ref="E43:O43"/>
    <mergeCell ref="K2:L3"/>
    <mergeCell ref="K4:L5"/>
    <mergeCell ref="H8:I8"/>
    <mergeCell ref="C6:I6"/>
    <mergeCell ref="M2:R3"/>
    <mergeCell ref="M4:R5"/>
    <mergeCell ref="M7:R7"/>
    <mergeCell ref="M8:R8"/>
    <mergeCell ref="B2:I2"/>
    <mergeCell ref="B3:I3"/>
    <mergeCell ref="B4:I4"/>
    <mergeCell ref="B5:I5"/>
    <mergeCell ref="B7:I7"/>
    <mergeCell ref="D8:G8"/>
    <mergeCell ref="B8:C8"/>
    <mergeCell ref="K7:L7"/>
  </mergeCells>
  <pageMargins left="0.25" right="0.24" top="0.45" bottom="0.14000000000000001" header="0.13" footer="0.24"/>
  <pageSetup paperSize="8" scale="61" orientation="landscape" r:id="rId1"/>
  <headerFooter alignWithMargins="0">
    <oddHeader>&amp;CWCC Year 5 Survey Stratum Summary Sheet V2.1          March 2021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from list" xr:uid="{00000000-0002-0000-0200-000000000000}">
          <x14:formula1>
            <xm:f>Lookups!$H$3:$H$5</xm:f>
          </x14:formula1>
          <xm:sqref>E43:O43</xm:sqref>
        </x14:dataValidation>
        <x14:dataValidation type="list" allowBlank="1" showInputMessage="1" showErrorMessage="1" xr:uid="{00000000-0002-0000-0200-000001000000}">
          <x14:formula1>
            <xm:f>Lookups!$B$3:$B$7</xm:f>
          </x14:formula1>
          <xm:sqref>E42:O42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7"/>
  <sheetViews>
    <sheetView workbookViewId="0">
      <selection activeCell="L44" sqref="L44"/>
    </sheetView>
  </sheetViews>
  <sheetFormatPr defaultRowHeight="12.5" x14ac:dyDescent="0.25"/>
  <sheetData>
    <row r="2" spans="2:17" ht="15.5" x14ac:dyDescent="0.35">
      <c r="B2" s="162" t="s">
        <v>26</v>
      </c>
      <c r="C2" s="162"/>
      <c r="D2" s="162"/>
      <c r="E2" s="162"/>
      <c r="F2" s="162"/>
      <c r="G2" s="162"/>
      <c r="H2" s="162" t="s">
        <v>24</v>
      </c>
      <c r="I2" s="162"/>
      <c r="J2" s="162"/>
      <c r="K2" s="162"/>
      <c r="L2" s="162"/>
      <c r="M2" s="162"/>
      <c r="N2" s="162"/>
      <c r="O2" s="162"/>
      <c r="P2" s="162"/>
      <c r="Q2" s="162"/>
    </row>
    <row r="3" spans="2:17" ht="15.5" x14ac:dyDescent="0.35">
      <c r="B3" s="162" t="s">
        <v>72</v>
      </c>
      <c r="C3" s="162"/>
      <c r="D3" s="162"/>
      <c r="E3" s="162"/>
      <c r="F3" s="162"/>
      <c r="G3" s="162"/>
      <c r="H3" s="162" t="s">
        <v>72</v>
      </c>
      <c r="I3" s="162"/>
      <c r="J3" s="162"/>
      <c r="K3" s="162"/>
      <c r="L3" s="162"/>
      <c r="M3" s="162"/>
      <c r="N3" s="162"/>
      <c r="O3" s="162"/>
      <c r="P3" s="162"/>
      <c r="Q3" s="162"/>
    </row>
    <row r="4" spans="2:17" ht="15.5" x14ac:dyDescent="0.35">
      <c r="B4" s="163" t="s">
        <v>27</v>
      </c>
      <c r="C4" s="163"/>
      <c r="D4" s="163"/>
      <c r="E4" s="163"/>
      <c r="F4" s="163"/>
      <c r="G4" s="163"/>
      <c r="H4" s="163" t="s">
        <v>30</v>
      </c>
      <c r="I4" s="163"/>
      <c r="J4" s="163"/>
      <c r="K4" s="163"/>
      <c r="L4" s="163"/>
      <c r="M4" s="163"/>
      <c r="N4" s="163"/>
      <c r="O4" s="163"/>
      <c r="P4" s="163"/>
      <c r="Q4" s="163"/>
    </row>
    <row r="5" spans="2:17" ht="15.5" x14ac:dyDescent="0.35">
      <c r="B5" s="163" t="s">
        <v>28</v>
      </c>
      <c r="C5" s="163"/>
      <c r="D5" s="163"/>
      <c r="E5" s="163"/>
      <c r="F5" s="163"/>
      <c r="G5" s="163"/>
      <c r="H5" s="163" t="s">
        <v>31</v>
      </c>
      <c r="I5" s="163"/>
      <c r="J5" s="163"/>
      <c r="K5" s="163"/>
      <c r="L5" s="163"/>
      <c r="M5" s="163"/>
      <c r="N5" s="163"/>
      <c r="O5" s="163"/>
      <c r="P5" s="163"/>
      <c r="Q5" s="163"/>
    </row>
    <row r="6" spans="2:17" x14ac:dyDescent="0.25">
      <c r="B6" s="164" t="s">
        <v>29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</row>
    <row r="7" spans="2:17" x14ac:dyDescent="0.25">
      <c r="B7" s="243" t="s">
        <v>109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</row>
  </sheetData>
  <sheetProtection password="C395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H58"/>
  <sheetViews>
    <sheetView showGridLines="0" zoomScaleNormal="100" zoomScalePageLayoutView="115" workbookViewId="0">
      <selection activeCell="O45" sqref="O45:X45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19" width="7.1796875" customWidth="1"/>
    <col min="20" max="20" width="11.7265625" customWidth="1"/>
    <col min="21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 t="s">
        <v>159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1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 t="s">
        <v>161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 t="s">
        <v>162</v>
      </c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 t="s">
        <v>163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>
        <v>2</v>
      </c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>
        <v>0.9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>
        <v>1.2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>
        <v>1.5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>
        <v>1.2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>
        <v>0.9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>
        <v>1.5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>
        <v>1.2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>
        <v>1.5</v>
      </c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>
        <v>0.8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>
        <v>1.5</v>
      </c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>
        <v>1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>
        <v>1.5</v>
      </c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>
        <v>1.5</v>
      </c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>
        <v>2</v>
      </c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12</v>
      </c>
      <c r="C40" s="126">
        <f t="shared" ref="C40:P40" si="0">COUNT(C10:C39)</f>
        <v>2</v>
      </c>
      <c r="D40" s="126">
        <f t="shared" si="0"/>
        <v>0</v>
      </c>
      <c r="E40" s="126">
        <f t="shared" si="0"/>
        <v>0</v>
      </c>
      <c r="F40" s="126">
        <f t="shared" ref="F40:J40" si="1">COUNT(F10:F39)</f>
        <v>0</v>
      </c>
      <c r="G40" s="126">
        <f t="shared" si="1"/>
        <v>1</v>
      </c>
      <c r="H40" s="126">
        <f t="shared" si="1"/>
        <v>0</v>
      </c>
      <c r="I40" s="126">
        <f t="shared" si="1"/>
        <v>0</v>
      </c>
      <c r="J40" s="126">
        <f t="shared" si="1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2">COUNTIF(T10:T39,"Y")</f>
        <v>0</v>
      </c>
      <c r="U40" s="181">
        <f t="shared" si="2"/>
        <v>0</v>
      </c>
      <c r="V40" s="182">
        <f t="shared" si="2"/>
        <v>0</v>
      </c>
      <c r="X40" s="185">
        <f t="shared" si="2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1.2250000000000001</v>
      </c>
      <c r="C41" s="166">
        <f t="shared" ref="C41:P41" si="3">IF(COUNT(C10:C39)&gt;0,AVERAGE(C10:C39),0)</f>
        <v>1.75</v>
      </c>
      <c r="D41" s="166">
        <f t="shared" si="3"/>
        <v>0</v>
      </c>
      <c r="E41" s="166">
        <f t="shared" si="3"/>
        <v>0</v>
      </c>
      <c r="F41" s="166">
        <f t="shared" si="3"/>
        <v>0</v>
      </c>
      <c r="G41" s="166">
        <f t="shared" si="3"/>
        <v>2</v>
      </c>
      <c r="H41" s="166">
        <f t="shared" si="3"/>
        <v>0</v>
      </c>
      <c r="I41" s="166">
        <f t="shared" si="3"/>
        <v>0</v>
      </c>
      <c r="J41" s="166">
        <f t="shared" si="3"/>
        <v>0</v>
      </c>
      <c r="K41" s="166">
        <f t="shared" si="3"/>
        <v>0</v>
      </c>
      <c r="L41" s="166">
        <f t="shared" si="3"/>
        <v>0</v>
      </c>
      <c r="M41" s="166">
        <f t="shared" si="3"/>
        <v>0</v>
      </c>
      <c r="N41" s="166">
        <f t="shared" si="3"/>
        <v>0</v>
      </c>
      <c r="O41" s="166">
        <f t="shared" si="3"/>
        <v>0</v>
      </c>
      <c r="P41" s="166">
        <f t="shared" si="3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>
        <v>2</v>
      </c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1.3466666666666667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 t="s">
        <v>165</v>
      </c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164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E45:F45"/>
    <mergeCell ref="E43:F43"/>
    <mergeCell ref="A6:B6"/>
    <mergeCell ref="C2:M2"/>
    <mergeCell ref="C3:M3"/>
    <mergeCell ref="C4:E4"/>
    <mergeCell ref="K4:M4"/>
    <mergeCell ref="C5:E5"/>
    <mergeCell ref="K5:M5"/>
    <mergeCell ref="C6:M6"/>
    <mergeCell ref="F4:J4"/>
    <mergeCell ref="F5:J5"/>
    <mergeCell ref="H45:N45"/>
    <mergeCell ref="H43:N43"/>
    <mergeCell ref="O2:R2"/>
    <mergeCell ref="O45:X45"/>
    <mergeCell ref="O43:X43"/>
    <mergeCell ref="O6:R6"/>
    <mergeCell ref="X8:X9"/>
    <mergeCell ref="O3:R3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58"/>
  <sheetViews>
    <sheetView showGridLines="0" zoomScaleNormal="100" workbookViewId="0">
      <selection activeCell="T2" sqref="T2:T5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 t="s">
        <v>159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2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 t="s">
        <v>160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 t="s">
        <v>166</v>
      </c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 t="s">
        <v>167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>
        <v>0.7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>
        <v>0.7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>
        <v>1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>
        <v>1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>
        <v>1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>
        <v>0.8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>
        <v>1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>
        <v>1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>
        <v>0.7</v>
      </c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>
        <v>1</v>
      </c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>
        <v>1</v>
      </c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>
        <v>0.8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>
        <v>0.8</v>
      </c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>
        <v>1</v>
      </c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>
        <v>0.7</v>
      </c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8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7</v>
      </c>
      <c r="G40" s="126">
        <f t="shared" si="0"/>
        <v>0</v>
      </c>
      <c r="H40" s="126">
        <f t="shared" si="0"/>
        <v>0</v>
      </c>
      <c r="I40" s="126">
        <f t="shared" si="0"/>
        <v>0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0.9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0.8571428571428571</v>
      </c>
      <c r="G41" s="166">
        <f t="shared" si="2"/>
        <v>0</v>
      </c>
      <c r="H41" s="166">
        <f t="shared" si="2"/>
        <v>0</v>
      </c>
      <c r="I41" s="166">
        <f t="shared" si="2"/>
        <v>0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/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0.88000000000000012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169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H58"/>
  <sheetViews>
    <sheetView showGridLines="0" topLeftCell="A9" zoomScale="115" zoomScaleNormal="115" workbookViewId="0">
      <selection activeCell="O43" sqref="O43:X43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 t="s">
        <v>159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3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 t="s">
        <v>160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 t="s">
        <v>170</v>
      </c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 t="s">
        <v>171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>
        <v>1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>
        <v>1.5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>
        <v>1.5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>
        <v>0.9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/>
      <c r="D14" s="147"/>
      <c r="E14" s="147"/>
      <c r="F14" s="147"/>
      <c r="G14" s="147"/>
      <c r="H14" s="147">
        <v>1</v>
      </c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/>
      <c r="H15" s="147"/>
      <c r="I15" s="147">
        <v>1.5</v>
      </c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/>
      <c r="H16" s="147"/>
      <c r="I16" s="147">
        <v>0.8</v>
      </c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/>
      <c r="E17" s="147"/>
      <c r="F17" s="147"/>
      <c r="G17" s="147"/>
      <c r="H17" s="147"/>
      <c r="I17" s="147">
        <v>0.8</v>
      </c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/>
      <c r="G18" s="147">
        <v>0.8</v>
      </c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/>
      <c r="G19" s="147">
        <v>1</v>
      </c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/>
      <c r="G20" s="147">
        <v>1</v>
      </c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>
        <v>0.7</v>
      </c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3</v>
      </c>
      <c r="C40" s="126">
        <f t="shared" ref="C40:P40" si="0">COUNT(C10:C39)</f>
        <v>0</v>
      </c>
      <c r="D40" s="126">
        <f t="shared" si="0"/>
        <v>0</v>
      </c>
      <c r="E40" s="126">
        <f t="shared" si="0"/>
        <v>0</v>
      </c>
      <c r="F40" s="126">
        <f t="shared" si="0"/>
        <v>1</v>
      </c>
      <c r="G40" s="126">
        <f t="shared" si="0"/>
        <v>4</v>
      </c>
      <c r="H40" s="126">
        <f t="shared" si="0"/>
        <v>1</v>
      </c>
      <c r="I40" s="126">
        <f t="shared" si="0"/>
        <v>3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1.3333333333333333</v>
      </c>
      <c r="C41" s="166">
        <f t="shared" ref="C41:P41" si="2">IF(COUNT(C10:C39)&gt;0,AVERAGE(C10:C39),0)</f>
        <v>0</v>
      </c>
      <c r="D41" s="166">
        <f t="shared" si="2"/>
        <v>0</v>
      </c>
      <c r="E41" s="166">
        <f t="shared" si="2"/>
        <v>0</v>
      </c>
      <c r="F41" s="166">
        <f t="shared" si="2"/>
        <v>0.9</v>
      </c>
      <c r="G41" s="166">
        <f t="shared" si="2"/>
        <v>0.875</v>
      </c>
      <c r="H41" s="166">
        <f t="shared" si="2"/>
        <v>1</v>
      </c>
      <c r="I41" s="166">
        <f t="shared" si="2"/>
        <v>1.0333333333333332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>
        <v>5</v>
      </c>
      <c r="F43" s="526"/>
      <c r="H43" s="550" t="s">
        <v>113</v>
      </c>
      <c r="I43" s="551"/>
      <c r="J43" s="551"/>
      <c r="K43" s="551"/>
      <c r="L43" s="551"/>
      <c r="M43" s="551"/>
      <c r="N43" s="552"/>
      <c r="O43" s="514" t="s">
        <v>173</v>
      </c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1.0416666666666667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 t="s">
        <v>172</v>
      </c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H58"/>
  <sheetViews>
    <sheetView showGridLines="0" zoomScale="115" zoomScaleNormal="115" workbookViewId="0">
      <selection activeCell="V41" sqref="V41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 t="s">
        <v>159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4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 t="s">
        <v>160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 t="s">
        <v>174</v>
      </c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 t="s">
        <v>175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>
        <v>1.5</v>
      </c>
      <c r="H10" s="144"/>
      <c r="I10" s="144"/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/>
      <c r="C11" s="147"/>
      <c r="D11" s="147"/>
      <c r="E11" s="147"/>
      <c r="F11" s="147"/>
      <c r="G11" s="147">
        <v>1.5</v>
      </c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/>
      <c r="C12" s="147"/>
      <c r="D12" s="147"/>
      <c r="E12" s="147"/>
      <c r="F12" s="147"/>
      <c r="G12" s="147">
        <v>0.6</v>
      </c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/>
      <c r="C13" s="147"/>
      <c r="D13" s="147"/>
      <c r="E13" s="147"/>
      <c r="F13" s="147"/>
      <c r="G13" s="147">
        <v>1.5</v>
      </c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/>
      <c r="C14" s="147">
        <v>1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>
        <v>1</v>
      </c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>
        <v>1</v>
      </c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>
        <v>1.5</v>
      </c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>
        <v>1.5</v>
      </c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>
        <v>1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>
        <v>1</v>
      </c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/>
      <c r="G21" s="147"/>
      <c r="H21" s="147"/>
      <c r="I21" s="147">
        <v>1</v>
      </c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/>
      <c r="I22" s="147">
        <v>1</v>
      </c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>
        <v>1</v>
      </c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>
        <v>0.9</v>
      </c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0</v>
      </c>
      <c r="C40" s="126">
        <f t="shared" ref="C40:P40" si="0">COUNT(C10:C39)</f>
        <v>3</v>
      </c>
      <c r="D40" s="126">
        <f t="shared" si="0"/>
        <v>4</v>
      </c>
      <c r="E40" s="126">
        <f t="shared" si="0"/>
        <v>0</v>
      </c>
      <c r="F40" s="126">
        <f t="shared" si="0"/>
        <v>2</v>
      </c>
      <c r="G40" s="126">
        <f t="shared" si="0"/>
        <v>4</v>
      </c>
      <c r="H40" s="126">
        <f t="shared" si="0"/>
        <v>0</v>
      </c>
      <c r="I40" s="126">
        <f t="shared" si="0"/>
        <v>2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</v>
      </c>
      <c r="C41" s="166">
        <f t="shared" ref="C41:P41" si="2">IF(COUNT(C10:C39)&gt;0,AVERAGE(C10:C39),0)</f>
        <v>1</v>
      </c>
      <c r="D41" s="166">
        <f t="shared" si="2"/>
        <v>1.25</v>
      </c>
      <c r="E41" s="166">
        <f t="shared" si="2"/>
        <v>0</v>
      </c>
      <c r="F41" s="166">
        <f t="shared" si="2"/>
        <v>0.95</v>
      </c>
      <c r="G41" s="166">
        <f t="shared" si="2"/>
        <v>1.2749999999999999</v>
      </c>
      <c r="H41" s="166">
        <f t="shared" si="2"/>
        <v>0</v>
      </c>
      <c r="I41" s="166">
        <f t="shared" si="2"/>
        <v>1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>
        <v>4</v>
      </c>
      <c r="F43" s="526"/>
      <c r="H43" s="550" t="s">
        <v>113</v>
      </c>
      <c r="I43" s="551"/>
      <c r="J43" s="551"/>
      <c r="K43" s="551"/>
      <c r="L43" s="551"/>
      <c r="M43" s="551"/>
      <c r="N43" s="552"/>
      <c r="O43" s="514"/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1.1333333333333333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/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H58"/>
  <sheetViews>
    <sheetView showGridLines="0" topLeftCell="A34" zoomScale="115" zoomScaleNormal="115" workbookViewId="0">
      <selection activeCell="O43" sqref="O43:X43"/>
    </sheetView>
  </sheetViews>
  <sheetFormatPr defaultColWidth="0" defaultRowHeight="13" x14ac:dyDescent="0.3"/>
  <cols>
    <col min="1" max="1" width="13.453125" customWidth="1"/>
    <col min="2" max="16" width="7.1796875" customWidth="1"/>
    <col min="17" max="17" width="7.1796875" style="4" customWidth="1"/>
    <col min="18" max="18" width="1.453125" customWidth="1"/>
    <col min="19" max="22" width="7.1796875" customWidth="1"/>
    <col min="23" max="23" width="1.453125" customWidth="1"/>
    <col min="24" max="24" width="7.1796875" customWidth="1"/>
    <col min="25" max="25" width="7.54296875" customWidth="1"/>
    <col min="26" max="35" width="5.7265625" customWidth="1"/>
    <col min="36" max="36" width="3.7265625" customWidth="1"/>
  </cols>
  <sheetData>
    <row r="1" spans="1:29" ht="16" thickBot="1" x14ac:dyDescent="0.3">
      <c r="A1" s="206" t="s">
        <v>66</v>
      </c>
      <c r="B1" s="207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  <c r="R1" s="176"/>
      <c r="S1" s="176"/>
      <c r="T1" s="176"/>
      <c r="U1" s="176"/>
      <c r="V1" s="175"/>
    </row>
    <row r="2" spans="1:29" s="2" customFormat="1" ht="15.75" customHeight="1" x14ac:dyDescent="0.35">
      <c r="A2" s="208" t="s">
        <v>8</v>
      </c>
      <c r="B2" s="209"/>
      <c r="C2" s="529" t="str">
        <f>'Stratum Summary Sheet_V2.1'!B2</f>
        <v>Bridge End Farm 2017</v>
      </c>
      <c r="D2" s="530"/>
      <c r="E2" s="530"/>
      <c r="F2" s="530"/>
      <c r="G2" s="530"/>
      <c r="H2" s="530"/>
      <c r="I2" s="530"/>
      <c r="J2" s="530"/>
      <c r="K2" s="530"/>
      <c r="L2" s="530"/>
      <c r="M2" s="531"/>
      <c r="N2" s="177"/>
      <c r="O2" s="512" t="s">
        <v>59</v>
      </c>
      <c r="P2" s="513"/>
      <c r="Q2" s="513"/>
      <c r="R2" s="513"/>
      <c r="S2" s="370"/>
      <c r="T2" s="375" t="s">
        <v>159</v>
      </c>
      <c r="U2" s="375"/>
      <c r="V2" s="375"/>
      <c r="W2" s="375"/>
      <c r="X2" s="376"/>
      <c r="AC2" s="1"/>
    </row>
    <row r="3" spans="1:29" s="2" customFormat="1" ht="16" thickBot="1" x14ac:dyDescent="0.4">
      <c r="A3" s="210" t="s">
        <v>45</v>
      </c>
      <c r="B3" s="211"/>
      <c r="C3" s="532">
        <f>'Stratum Summary Sheet_V2.1'!B3</f>
        <v>104000000012690</v>
      </c>
      <c r="D3" s="533"/>
      <c r="E3" s="533"/>
      <c r="F3" s="533"/>
      <c r="G3" s="533"/>
      <c r="H3" s="533"/>
      <c r="I3" s="533"/>
      <c r="J3" s="533"/>
      <c r="K3" s="533"/>
      <c r="L3" s="533"/>
      <c r="M3" s="534"/>
      <c r="N3" s="177"/>
      <c r="O3" s="521" t="s">
        <v>60</v>
      </c>
      <c r="P3" s="522"/>
      <c r="Q3" s="522"/>
      <c r="R3" s="522"/>
      <c r="S3" s="371"/>
      <c r="T3" s="430">
        <v>44901</v>
      </c>
      <c r="U3" s="239"/>
      <c r="V3" s="239"/>
      <c r="W3" s="239"/>
      <c r="X3" s="240"/>
      <c r="AC3" s="1"/>
    </row>
    <row r="4" spans="1:29" s="2" customFormat="1" ht="18.75" customHeight="1" thickBot="1" x14ac:dyDescent="0.4">
      <c r="A4" s="210" t="s">
        <v>16</v>
      </c>
      <c r="B4" s="212"/>
      <c r="C4" s="535">
        <f>'Stratum Summary Sheet_V2.1'!B4</f>
        <v>1</v>
      </c>
      <c r="D4" s="533"/>
      <c r="E4" s="536"/>
      <c r="F4" s="547" t="s">
        <v>58</v>
      </c>
      <c r="G4" s="548"/>
      <c r="H4" s="548"/>
      <c r="I4" s="548"/>
      <c r="J4" s="549"/>
      <c r="K4" s="537">
        <v>5</v>
      </c>
      <c r="L4" s="538"/>
      <c r="M4" s="539"/>
      <c r="N4" s="177"/>
      <c r="O4" s="249" t="s">
        <v>112</v>
      </c>
      <c r="P4" s="248"/>
      <c r="Q4" s="248"/>
      <c r="R4" s="248"/>
      <c r="S4" s="372"/>
      <c r="T4" s="368" t="s">
        <v>160</v>
      </c>
      <c r="U4" s="368"/>
      <c r="V4" s="368"/>
      <c r="W4" s="368"/>
      <c r="X4" s="250"/>
      <c r="AC4" s="1"/>
    </row>
    <row r="5" spans="1:29" s="2" customFormat="1" ht="15.5" x14ac:dyDescent="0.35">
      <c r="A5" s="210" t="s">
        <v>12</v>
      </c>
      <c r="B5" s="213"/>
      <c r="C5" s="540">
        <f>'Stratum Summary Sheet_V2.1'!B8</f>
        <v>8</v>
      </c>
      <c r="D5" s="541"/>
      <c r="E5" s="542"/>
      <c r="F5" s="547" t="s">
        <v>56</v>
      </c>
      <c r="G5" s="548"/>
      <c r="H5" s="548"/>
      <c r="I5" s="548"/>
      <c r="J5" s="549"/>
      <c r="K5" s="540">
        <f>'Stratum Summary Sheet_V2.1'!H8</f>
        <v>0</v>
      </c>
      <c r="L5" s="541"/>
      <c r="M5" s="543"/>
      <c r="N5" s="177"/>
      <c r="O5" s="237" t="s">
        <v>108</v>
      </c>
      <c r="P5" s="238"/>
      <c r="Q5" s="238"/>
      <c r="R5" s="369"/>
      <c r="S5" s="373"/>
      <c r="T5" s="251" t="s">
        <v>178</v>
      </c>
      <c r="U5" s="251"/>
      <c r="V5" s="251"/>
      <c r="W5" s="251"/>
      <c r="X5" s="252"/>
    </row>
    <row r="6" spans="1:29" s="2" customFormat="1" ht="39.75" customHeight="1" thickBot="1" x14ac:dyDescent="0.4">
      <c r="A6" s="527" t="s">
        <v>101</v>
      </c>
      <c r="B6" s="528"/>
      <c r="C6" s="544"/>
      <c r="D6" s="545"/>
      <c r="E6" s="545"/>
      <c r="F6" s="545"/>
      <c r="G6" s="545"/>
      <c r="H6" s="545"/>
      <c r="I6" s="545"/>
      <c r="J6" s="545"/>
      <c r="K6" s="545"/>
      <c r="L6" s="545"/>
      <c r="M6" s="546"/>
      <c r="N6" s="177"/>
      <c r="O6" s="517" t="s">
        <v>73</v>
      </c>
      <c r="P6" s="518"/>
      <c r="Q6" s="518"/>
      <c r="R6" s="518"/>
      <c r="S6" s="374"/>
      <c r="T6" s="377" t="s">
        <v>179</v>
      </c>
      <c r="U6" s="377"/>
      <c r="V6" s="377"/>
      <c r="W6" s="377"/>
      <c r="X6" s="378"/>
      <c r="AC6" s="1"/>
    </row>
    <row r="7" spans="1:29" s="2" customFormat="1" ht="16" thickBot="1" x14ac:dyDescent="0.4">
      <c r="A7" s="1"/>
      <c r="B7" s="14"/>
      <c r="Q7" s="1"/>
      <c r="R7" s="1"/>
      <c r="S7" s="1"/>
      <c r="T7" s="1"/>
      <c r="U7" s="1"/>
      <c r="V7" s="6"/>
    </row>
    <row r="8" spans="1:29" s="2" customFormat="1" ht="16" thickBot="1" x14ac:dyDescent="0.4">
      <c r="A8" s="189"/>
      <c r="B8" s="197" t="s">
        <v>94</v>
      </c>
      <c r="C8" s="173"/>
      <c r="D8" s="198"/>
      <c r="E8" s="198"/>
      <c r="F8" s="198"/>
      <c r="G8" s="198"/>
      <c r="H8" s="198"/>
      <c r="I8" s="198"/>
      <c r="J8" s="198"/>
      <c r="K8" s="173"/>
      <c r="L8" s="198"/>
      <c r="M8" s="198"/>
      <c r="N8" s="198"/>
      <c r="O8" s="198"/>
      <c r="P8" s="198"/>
      <c r="Q8" s="199"/>
      <c r="R8" s="6"/>
      <c r="S8" s="201" t="s">
        <v>115</v>
      </c>
      <c r="T8" s="202"/>
      <c r="U8" s="202"/>
      <c r="V8" s="201"/>
      <c r="X8" s="519" t="s">
        <v>116</v>
      </c>
    </row>
    <row r="9" spans="1:29" s="2" customFormat="1" ht="121.5" customHeight="1" thickBot="1" x14ac:dyDescent="0.4">
      <c r="A9" s="193" t="s">
        <v>93</v>
      </c>
      <c r="B9" s="242" t="str">
        <f>'Stratum Summary Sheet_V2.1'!B12</f>
        <v>Hawthorn</v>
      </c>
      <c r="C9" s="242" t="str">
        <f>'Stratum Summary Sheet_V2.1'!C12</f>
        <v>Rowan</v>
      </c>
      <c r="D9" s="242" t="str">
        <f>'Stratum Summary Sheet_V2.1'!D12</f>
        <v>Alder</v>
      </c>
      <c r="E9" s="242" t="str">
        <f>'Stratum Summary Sheet_V2.1'!E12</f>
        <v>Willow</v>
      </c>
      <c r="F9" s="242" t="str">
        <f>'Stratum Summary Sheet_V2.1'!F12</f>
        <v>Sessile Oak</v>
      </c>
      <c r="G9" s="242" t="str">
        <f>'Stratum Summary Sheet_V2.1'!G12</f>
        <v>Silver Birch</v>
      </c>
      <c r="H9" s="242" t="str">
        <f>'Stratum Summary Sheet_V2.1'!H12</f>
        <v>Wild Cherry</v>
      </c>
      <c r="I9" s="242" t="str">
        <f>'Stratum Summary Sheet_V2.1'!I12</f>
        <v>Sycamore</v>
      </c>
      <c r="J9" s="242" t="str">
        <f>'Stratum Summary Sheet_V2.1'!J12</f>
        <v>Species 9</v>
      </c>
      <c r="K9" s="242" t="str">
        <f>'Stratum Summary Sheet_V2.1'!K12</f>
        <v>Species 10</v>
      </c>
      <c r="L9" s="242" t="str">
        <f>'Stratum Summary Sheet_V2.1'!L12</f>
        <v>Species 11</v>
      </c>
      <c r="M9" s="242" t="str">
        <f>'Stratum Summary Sheet_V2.1'!M12</f>
        <v>Species 12</v>
      </c>
      <c r="N9" s="242" t="str">
        <f>'Stratum Summary Sheet_V2.1'!N12</f>
        <v>Species 13</v>
      </c>
      <c r="O9" s="242" t="str">
        <f>'Stratum Summary Sheet_V2.1'!O12</f>
        <v>Species 14</v>
      </c>
      <c r="P9" s="242" t="str">
        <f>'Stratum Summary Sheet_V2.1'!P12</f>
        <v>Species 15</v>
      </c>
      <c r="Q9" s="200" t="s">
        <v>114</v>
      </c>
      <c r="S9" s="200" t="s">
        <v>96</v>
      </c>
      <c r="T9" s="203" t="s">
        <v>95</v>
      </c>
      <c r="U9" s="204" t="s">
        <v>98</v>
      </c>
      <c r="V9" s="205" t="s">
        <v>97</v>
      </c>
      <c r="X9" s="520"/>
    </row>
    <row r="10" spans="1:29" s="10" customFormat="1" ht="24" customHeight="1" x14ac:dyDescent="0.25">
      <c r="A10" s="194">
        <v>1</v>
      </c>
      <c r="B10" s="144"/>
      <c r="C10" s="144"/>
      <c r="D10" s="144"/>
      <c r="E10" s="144"/>
      <c r="F10" s="144"/>
      <c r="G10" s="144"/>
      <c r="H10" s="144"/>
      <c r="I10" s="144">
        <v>0.8</v>
      </c>
      <c r="J10" s="144"/>
      <c r="K10" s="144"/>
      <c r="L10" s="144"/>
      <c r="M10" s="144"/>
      <c r="N10" s="144"/>
      <c r="O10" s="144"/>
      <c r="P10" s="145"/>
      <c r="Q10" s="191"/>
      <c r="S10" s="214"/>
      <c r="T10" s="215"/>
      <c r="U10" s="215"/>
      <c r="V10" s="192"/>
      <c r="X10" s="186"/>
    </row>
    <row r="11" spans="1:29" s="10" customFormat="1" ht="24" customHeight="1" x14ac:dyDescent="0.25">
      <c r="A11" s="195">
        <v>2</v>
      </c>
      <c r="B11" s="147">
        <v>0.7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146"/>
      <c r="S11" s="216"/>
      <c r="T11" s="217"/>
      <c r="U11" s="217"/>
      <c r="V11" s="183"/>
      <c r="X11" s="186"/>
    </row>
    <row r="12" spans="1:29" s="10" customFormat="1" ht="24" customHeight="1" x14ac:dyDescent="0.25">
      <c r="A12" s="195">
        <v>3</v>
      </c>
      <c r="B12" s="147">
        <v>1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Q12" s="146"/>
      <c r="S12" s="216"/>
      <c r="T12" s="217"/>
      <c r="U12" s="217"/>
      <c r="V12" s="183"/>
      <c r="X12" s="186"/>
    </row>
    <row r="13" spans="1:29" s="10" customFormat="1" ht="24" customHeight="1" x14ac:dyDescent="0.25">
      <c r="A13" s="195">
        <v>4</v>
      </c>
      <c r="B13" s="147">
        <v>0.5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8"/>
      <c r="Q13" s="146"/>
      <c r="S13" s="216"/>
      <c r="T13" s="217"/>
      <c r="U13" s="217"/>
      <c r="V13" s="183"/>
      <c r="X13" s="186"/>
    </row>
    <row r="14" spans="1:29" s="10" customFormat="1" ht="24" customHeight="1" x14ac:dyDescent="0.25">
      <c r="A14" s="195">
        <v>5</v>
      </c>
      <c r="B14" s="147">
        <v>0.6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8"/>
      <c r="Q14" s="146"/>
      <c r="S14" s="216"/>
      <c r="T14" s="217"/>
      <c r="U14" s="217"/>
      <c r="V14" s="183"/>
      <c r="X14" s="186"/>
    </row>
    <row r="15" spans="1:29" s="2" customFormat="1" ht="24" customHeight="1" x14ac:dyDescent="0.35">
      <c r="A15" s="195">
        <v>6</v>
      </c>
      <c r="B15" s="147"/>
      <c r="C15" s="147"/>
      <c r="D15" s="147"/>
      <c r="E15" s="147"/>
      <c r="F15" s="147"/>
      <c r="G15" s="147">
        <v>1</v>
      </c>
      <c r="H15" s="147"/>
      <c r="I15" s="147"/>
      <c r="J15" s="147"/>
      <c r="K15" s="147"/>
      <c r="L15" s="147"/>
      <c r="M15" s="147"/>
      <c r="N15" s="147"/>
      <c r="O15" s="147"/>
      <c r="P15" s="148"/>
      <c r="Q15" s="146"/>
      <c r="S15" s="216"/>
      <c r="T15" s="217"/>
      <c r="U15" s="217"/>
      <c r="V15" s="183"/>
      <c r="X15" s="186"/>
    </row>
    <row r="16" spans="1:29" s="2" customFormat="1" ht="24" customHeight="1" x14ac:dyDescent="0.35">
      <c r="A16" s="195">
        <v>7</v>
      </c>
      <c r="B16" s="147"/>
      <c r="C16" s="147"/>
      <c r="D16" s="147"/>
      <c r="E16" s="147"/>
      <c r="F16" s="147"/>
      <c r="G16" s="147">
        <v>1</v>
      </c>
      <c r="H16" s="147"/>
      <c r="I16" s="147"/>
      <c r="J16" s="147"/>
      <c r="K16" s="147"/>
      <c r="L16" s="147"/>
      <c r="M16" s="147"/>
      <c r="N16" s="147"/>
      <c r="O16" s="147"/>
      <c r="P16" s="148"/>
      <c r="Q16" s="146"/>
      <c r="S16" s="216"/>
      <c r="T16" s="217"/>
      <c r="U16" s="217"/>
      <c r="V16" s="183"/>
      <c r="X16" s="186"/>
    </row>
    <row r="17" spans="1:24" s="2" customFormat="1" ht="24" customHeight="1" x14ac:dyDescent="0.35">
      <c r="A17" s="195">
        <v>8</v>
      </c>
      <c r="B17" s="147"/>
      <c r="C17" s="147"/>
      <c r="D17" s="147">
        <v>0.5</v>
      </c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  <c r="Q17" s="146"/>
      <c r="S17" s="216"/>
      <c r="T17" s="217"/>
      <c r="U17" s="217"/>
      <c r="V17" s="183"/>
      <c r="X17" s="186"/>
    </row>
    <row r="18" spans="1:24" s="2" customFormat="1" ht="24" customHeight="1" x14ac:dyDescent="0.35">
      <c r="A18" s="195">
        <v>9</v>
      </c>
      <c r="B18" s="147"/>
      <c r="C18" s="147"/>
      <c r="D18" s="147"/>
      <c r="E18" s="147"/>
      <c r="F18" s="147">
        <v>0.8</v>
      </c>
      <c r="G18" s="147"/>
      <c r="H18" s="147"/>
      <c r="I18" s="147"/>
      <c r="J18" s="147"/>
      <c r="K18" s="147"/>
      <c r="L18" s="147"/>
      <c r="M18" s="147"/>
      <c r="N18" s="147"/>
      <c r="O18" s="147"/>
      <c r="P18" s="148"/>
      <c r="Q18" s="146"/>
      <c r="S18" s="216"/>
      <c r="T18" s="217"/>
      <c r="U18" s="217"/>
      <c r="V18" s="183"/>
      <c r="X18" s="186"/>
    </row>
    <row r="19" spans="1:24" s="2" customFormat="1" ht="24" customHeight="1" x14ac:dyDescent="0.35">
      <c r="A19" s="195">
        <v>10</v>
      </c>
      <c r="B19" s="147"/>
      <c r="C19" s="147"/>
      <c r="D19" s="147"/>
      <c r="E19" s="147"/>
      <c r="F19" s="147">
        <v>0.5</v>
      </c>
      <c r="G19" s="147"/>
      <c r="H19" s="147"/>
      <c r="I19" s="147"/>
      <c r="J19" s="147"/>
      <c r="K19" s="147"/>
      <c r="L19" s="147"/>
      <c r="M19" s="147"/>
      <c r="N19" s="147"/>
      <c r="O19" s="147"/>
      <c r="P19" s="148"/>
      <c r="Q19" s="146"/>
      <c r="S19" s="216"/>
      <c r="T19" s="217"/>
      <c r="U19" s="217"/>
      <c r="V19" s="183"/>
      <c r="X19" s="186"/>
    </row>
    <row r="20" spans="1:24" s="2" customFormat="1" ht="24" customHeight="1" x14ac:dyDescent="0.35">
      <c r="A20" s="195">
        <v>11</v>
      </c>
      <c r="B20" s="147"/>
      <c r="C20" s="147"/>
      <c r="D20" s="147"/>
      <c r="E20" s="147"/>
      <c r="F20" s="147">
        <v>0.5</v>
      </c>
      <c r="G20" s="147"/>
      <c r="H20" s="147"/>
      <c r="I20" s="147"/>
      <c r="J20" s="147"/>
      <c r="K20" s="147"/>
      <c r="L20" s="147"/>
      <c r="M20" s="147"/>
      <c r="N20" s="147"/>
      <c r="O20" s="147"/>
      <c r="P20" s="148"/>
      <c r="Q20" s="146"/>
      <c r="S20" s="216"/>
      <c r="T20" s="217"/>
      <c r="U20" s="217"/>
      <c r="V20" s="183"/>
      <c r="X20" s="186"/>
    </row>
    <row r="21" spans="1:24" s="2" customFormat="1" ht="24" customHeight="1" x14ac:dyDescent="0.35">
      <c r="A21" s="195">
        <v>12</v>
      </c>
      <c r="B21" s="147"/>
      <c r="C21" s="147"/>
      <c r="D21" s="147"/>
      <c r="E21" s="147"/>
      <c r="F21" s="147">
        <v>0.6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8"/>
      <c r="Q21" s="146"/>
      <c r="S21" s="216"/>
      <c r="T21" s="217"/>
      <c r="U21" s="217"/>
      <c r="V21" s="183"/>
      <c r="X21" s="186"/>
    </row>
    <row r="22" spans="1:24" s="2" customFormat="1" ht="24" customHeight="1" x14ac:dyDescent="0.35">
      <c r="A22" s="195">
        <v>13</v>
      </c>
      <c r="B22" s="147"/>
      <c r="C22" s="147"/>
      <c r="D22" s="147"/>
      <c r="E22" s="147"/>
      <c r="F22" s="147"/>
      <c r="G22" s="147"/>
      <c r="H22" s="147">
        <v>0.8</v>
      </c>
      <c r="I22" s="147"/>
      <c r="J22" s="147"/>
      <c r="K22" s="147"/>
      <c r="L22" s="147"/>
      <c r="M22" s="147"/>
      <c r="N22" s="147"/>
      <c r="O22" s="147"/>
      <c r="P22" s="148"/>
      <c r="Q22" s="146"/>
      <c r="S22" s="216"/>
      <c r="T22" s="217"/>
      <c r="U22" s="217"/>
      <c r="V22" s="183"/>
      <c r="X22" s="186"/>
    </row>
    <row r="23" spans="1:24" s="2" customFormat="1" ht="24" customHeight="1" x14ac:dyDescent="0.35">
      <c r="A23" s="195">
        <v>14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  <c r="Q23" s="146"/>
      <c r="S23" s="216"/>
      <c r="T23" s="217"/>
      <c r="U23" s="217"/>
      <c r="V23" s="183"/>
      <c r="X23" s="186"/>
    </row>
    <row r="24" spans="1:24" s="2" customFormat="1" ht="24" customHeight="1" x14ac:dyDescent="0.35">
      <c r="A24" s="195">
        <v>15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8"/>
      <c r="Q24" s="146"/>
      <c r="S24" s="216"/>
      <c r="T24" s="217"/>
      <c r="U24" s="217"/>
      <c r="V24" s="183"/>
      <c r="X24" s="186"/>
    </row>
    <row r="25" spans="1:24" s="2" customFormat="1" ht="24" customHeight="1" x14ac:dyDescent="0.35">
      <c r="A25" s="196">
        <v>16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8"/>
      <c r="Q25" s="146"/>
      <c r="S25" s="216"/>
      <c r="T25" s="217"/>
      <c r="U25" s="217"/>
      <c r="V25" s="183"/>
      <c r="X25" s="186"/>
    </row>
    <row r="26" spans="1:24" s="2" customFormat="1" ht="24" customHeight="1" x14ac:dyDescent="0.35">
      <c r="A26" s="195">
        <v>17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8"/>
      <c r="Q26" s="146"/>
      <c r="S26" s="216"/>
      <c r="T26" s="217"/>
      <c r="U26" s="217"/>
      <c r="V26" s="183"/>
      <c r="X26" s="186"/>
    </row>
    <row r="27" spans="1:24" s="2" customFormat="1" ht="24" customHeight="1" x14ac:dyDescent="0.35">
      <c r="A27" s="196">
        <v>18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8"/>
      <c r="Q27" s="146"/>
      <c r="S27" s="216"/>
      <c r="T27" s="217"/>
      <c r="U27" s="217"/>
      <c r="V27" s="183"/>
      <c r="X27" s="186"/>
    </row>
    <row r="28" spans="1:24" s="2" customFormat="1" ht="24" customHeight="1" x14ac:dyDescent="0.35">
      <c r="A28" s="195">
        <v>19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8"/>
      <c r="Q28" s="146"/>
      <c r="S28" s="216"/>
      <c r="T28" s="217"/>
      <c r="U28" s="217"/>
      <c r="V28" s="183"/>
      <c r="X28" s="186"/>
    </row>
    <row r="29" spans="1:24" s="2" customFormat="1" ht="24" customHeight="1" x14ac:dyDescent="0.35">
      <c r="A29" s="196">
        <v>20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8"/>
      <c r="Q29" s="146"/>
      <c r="S29" s="216"/>
      <c r="T29" s="217"/>
      <c r="U29" s="217"/>
      <c r="V29" s="183"/>
      <c r="X29" s="186"/>
    </row>
    <row r="30" spans="1:24" s="2" customFormat="1" ht="24" customHeight="1" x14ac:dyDescent="0.35">
      <c r="A30" s="195">
        <v>21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8"/>
      <c r="Q30" s="146"/>
      <c r="S30" s="216"/>
      <c r="T30" s="217"/>
      <c r="U30" s="217"/>
      <c r="V30" s="183"/>
      <c r="X30" s="186"/>
    </row>
    <row r="31" spans="1:24" s="2" customFormat="1" ht="24" customHeight="1" x14ac:dyDescent="0.35">
      <c r="A31" s="196">
        <v>22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8"/>
      <c r="Q31" s="146"/>
      <c r="S31" s="216"/>
      <c r="T31" s="217"/>
      <c r="U31" s="217"/>
      <c r="V31" s="183"/>
      <c r="X31" s="186"/>
    </row>
    <row r="32" spans="1:24" s="2" customFormat="1" ht="24" customHeight="1" x14ac:dyDescent="0.35">
      <c r="A32" s="195">
        <v>23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8"/>
      <c r="Q32" s="146"/>
      <c r="S32" s="216"/>
      <c r="T32" s="217"/>
      <c r="U32" s="217"/>
      <c r="V32" s="183"/>
      <c r="X32" s="186"/>
    </row>
    <row r="33" spans="1:24" s="2" customFormat="1" ht="24" customHeight="1" x14ac:dyDescent="0.35">
      <c r="A33" s="196">
        <v>24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8"/>
      <c r="Q33" s="146"/>
      <c r="S33" s="216"/>
      <c r="T33" s="217"/>
      <c r="U33" s="217"/>
      <c r="V33" s="183"/>
      <c r="X33" s="186"/>
    </row>
    <row r="34" spans="1:24" s="2" customFormat="1" ht="24" customHeight="1" x14ac:dyDescent="0.35">
      <c r="A34" s="195">
        <v>25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8"/>
      <c r="Q34" s="146"/>
      <c r="S34" s="216"/>
      <c r="T34" s="217"/>
      <c r="U34" s="217"/>
      <c r="V34" s="183"/>
      <c r="X34" s="186"/>
    </row>
    <row r="35" spans="1:24" s="2" customFormat="1" ht="24" customHeight="1" x14ac:dyDescent="0.35">
      <c r="A35" s="196">
        <v>26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  <c r="Q35" s="146"/>
      <c r="S35" s="216"/>
      <c r="T35" s="217"/>
      <c r="U35" s="217"/>
      <c r="V35" s="183"/>
      <c r="X35" s="186"/>
    </row>
    <row r="36" spans="1:24" s="2" customFormat="1" ht="24" customHeight="1" x14ac:dyDescent="0.35">
      <c r="A36" s="195">
        <v>27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  <c r="Q36" s="146"/>
      <c r="S36" s="216"/>
      <c r="T36" s="217"/>
      <c r="U36" s="217"/>
      <c r="V36" s="183"/>
      <c r="X36" s="186"/>
    </row>
    <row r="37" spans="1:24" s="2" customFormat="1" ht="24" customHeight="1" x14ac:dyDescent="0.35">
      <c r="A37" s="196">
        <v>28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8"/>
      <c r="Q37" s="146"/>
      <c r="S37" s="216"/>
      <c r="T37" s="217"/>
      <c r="U37" s="217"/>
      <c r="V37" s="183"/>
      <c r="X37" s="186"/>
    </row>
    <row r="38" spans="1:24" s="2" customFormat="1" ht="24" customHeight="1" x14ac:dyDescent="0.35">
      <c r="A38" s="195">
        <v>29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146"/>
      <c r="S38" s="216"/>
      <c r="T38" s="217"/>
      <c r="U38" s="217"/>
      <c r="V38" s="183"/>
      <c r="X38" s="186"/>
    </row>
    <row r="39" spans="1:24" s="2" customFormat="1" ht="24" customHeight="1" thickBot="1" x14ac:dyDescent="0.4">
      <c r="A39" s="196">
        <v>30</v>
      </c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8"/>
      <c r="Q39" s="190"/>
      <c r="S39" s="218"/>
      <c r="T39" s="219"/>
      <c r="U39" s="219"/>
      <c r="V39" s="184"/>
      <c r="X39" s="187"/>
    </row>
    <row r="40" spans="1:24" s="131" customFormat="1" ht="24" customHeight="1" thickBot="1" x14ac:dyDescent="0.4">
      <c r="A40" s="125" t="s">
        <v>61</v>
      </c>
      <c r="B40" s="126">
        <f>COUNT(B10:B39)</f>
        <v>4</v>
      </c>
      <c r="C40" s="126">
        <f t="shared" ref="C40:P40" si="0">COUNT(C10:C39)</f>
        <v>0</v>
      </c>
      <c r="D40" s="126">
        <f t="shared" si="0"/>
        <v>1</v>
      </c>
      <c r="E40" s="126">
        <f t="shared" si="0"/>
        <v>0</v>
      </c>
      <c r="F40" s="126">
        <f t="shared" si="0"/>
        <v>4</v>
      </c>
      <c r="G40" s="126">
        <f t="shared" si="0"/>
        <v>2</v>
      </c>
      <c r="H40" s="126">
        <f t="shared" si="0"/>
        <v>1</v>
      </c>
      <c r="I40" s="126">
        <f t="shared" si="0"/>
        <v>1</v>
      </c>
      <c r="J40" s="126">
        <f t="shared" si="0"/>
        <v>0</v>
      </c>
      <c r="K40" s="126">
        <f t="shared" si="0"/>
        <v>0</v>
      </c>
      <c r="L40" s="126">
        <f t="shared" si="0"/>
        <v>0</v>
      </c>
      <c r="M40" s="126">
        <f t="shared" si="0"/>
        <v>0</v>
      </c>
      <c r="N40" s="126">
        <f t="shared" si="0"/>
        <v>0</v>
      </c>
      <c r="O40" s="126">
        <f t="shared" si="0"/>
        <v>0</v>
      </c>
      <c r="P40" s="141">
        <f t="shared" si="0"/>
        <v>0</v>
      </c>
      <c r="Q40" s="180">
        <f>COUNTIF(Q10:Q39,"Y")</f>
        <v>0</v>
      </c>
      <c r="S40" s="180">
        <f>COUNTIF(S10:S39,"Y")</f>
        <v>0</v>
      </c>
      <c r="T40" s="181">
        <f t="shared" ref="T40:X40" si="1">COUNTIF(T10:T39,"Y")</f>
        <v>0</v>
      </c>
      <c r="U40" s="181">
        <f t="shared" si="1"/>
        <v>0</v>
      </c>
      <c r="V40" s="182">
        <f t="shared" si="1"/>
        <v>0</v>
      </c>
      <c r="X40" s="185">
        <f t="shared" si="1"/>
        <v>0</v>
      </c>
    </row>
    <row r="41" spans="1:24" s="131" customFormat="1" ht="33" customHeight="1" thickBot="1" x14ac:dyDescent="0.4">
      <c r="A41" s="167" t="s">
        <v>87</v>
      </c>
      <c r="B41" s="166">
        <f>IF(COUNT(B10:B39)&gt;0,AVERAGE(B10:B39),0)</f>
        <v>0.70000000000000007</v>
      </c>
      <c r="C41" s="166">
        <f t="shared" ref="C41:P41" si="2">IF(COUNT(C10:C39)&gt;0,AVERAGE(C10:C39),0)</f>
        <v>0</v>
      </c>
      <c r="D41" s="166">
        <f t="shared" si="2"/>
        <v>0.5</v>
      </c>
      <c r="E41" s="166">
        <f t="shared" si="2"/>
        <v>0</v>
      </c>
      <c r="F41" s="166">
        <f t="shared" si="2"/>
        <v>0.6</v>
      </c>
      <c r="G41" s="166">
        <f t="shared" si="2"/>
        <v>1</v>
      </c>
      <c r="H41" s="166">
        <f t="shared" si="2"/>
        <v>0.8</v>
      </c>
      <c r="I41" s="166">
        <f t="shared" si="2"/>
        <v>0.8</v>
      </c>
      <c r="J41" s="166">
        <f t="shared" si="2"/>
        <v>0</v>
      </c>
      <c r="K41" s="166">
        <f t="shared" si="2"/>
        <v>0</v>
      </c>
      <c r="L41" s="166">
        <f t="shared" si="2"/>
        <v>0</v>
      </c>
      <c r="M41" s="166">
        <f t="shared" si="2"/>
        <v>0</v>
      </c>
      <c r="N41" s="166">
        <f t="shared" si="2"/>
        <v>0</v>
      </c>
      <c r="O41" s="166">
        <f t="shared" si="2"/>
        <v>0</v>
      </c>
      <c r="P41" s="166">
        <f t="shared" si="2"/>
        <v>0</v>
      </c>
      <c r="Q41" s="178"/>
      <c r="V41" s="179"/>
    </row>
    <row r="42" spans="1:24" ht="10" customHeight="1" thickBot="1" x14ac:dyDescent="0.4">
      <c r="A42" s="5"/>
      <c r="R42" s="4"/>
      <c r="S42" s="4"/>
      <c r="T42" s="4"/>
      <c r="U42" s="4"/>
      <c r="V42" s="58"/>
    </row>
    <row r="43" spans="1:24" ht="62.25" customHeight="1" thickBot="1" x14ac:dyDescent="0.4">
      <c r="A43" s="365" t="s">
        <v>110</v>
      </c>
      <c r="B43" s="245"/>
      <c r="C43" s="245"/>
      <c r="D43" s="245"/>
      <c r="E43" s="525">
        <v>9</v>
      </c>
      <c r="F43" s="526"/>
      <c r="H43" s="550" t="s">
        <v>113</v>
      </c>
      <c r="I43" s="551"/>
      <c r="J43" s="551"/>
      <c r="K43" s="551"/>
      <c r="L43" s="551"/>
      <c r="M43" s="551"/>
      <c r="N43" s="552"/>
      <c r="O43" s="514" t="s">
        <v>181</v>
      </c>
      <c r="P43" s="515"/>
      <c r="Q43" s="515"/>
      <c r="R43" s="515"/>
      <c r="S43" s="515"/>
      <c r="T43" s="515"/>
      <c r="U43" s="515"/>
      <c r="V43" s="515"/>
      <c r="W43" s="515"/>
      <c r="X43" s="516"/>
    </row>
    <row r="44" spans="1:24" ht="10" customHeight="1" thickBot="1" x14ac:dyDescent="0.4">
      <c r="A44" s="366"/>
      <c r="E44" s="364"/>
      <c r="F44" s="364"/>
      <c r="R44" s="4"/>
      <c r="S44" s="4"/>
      <c r="T44" s="4"/>
      <c r="U44" s="4"/>
      <c r="V44" s="58"/>
    </row>
    <row r="45" spans="1:24" s="2" customFormat="1" ht="50.15" customHeight="1" thickBot="1" x14ac:dyDescent="0.4">
      <c r="A45" s="367" t="s">
        <v>75</v>
      </c>
      <c r="B45" s="246"/>
      <c r="C45" s="246"/>
      <c r="D45" s="247"/>
      <c r="E45" s="523">
        <f>IF(COUNT(B10:P39)&gt;0,AVERAGE(B10:P39),0)</f>
        <v>0.7153846153846154</v>
      </c>
      <c r="F45" s="524"/>
      <c r="H45" s="550" t="s">
        <v>100</v>
      </c>
      <c r="I45" s="551"/>
      <c r="J45" s="551"/>
      <c r="K45" s="551"/>
      <c r="L45" s="551"/>
      <c r="M45" s="551"/>
      <c r="N45" s="552"/>
      <c r="O45" s="514"/>
      <c r="P45" s="515"/>
      <c r="Q45" s="515"/>
      <c r="R45" s="515"/>
      <c r="S45" s="515"/>
      <c r="T45" s="515"/>
      <c r="U45" s="515"/>
      <c r="V45" s="515"/>
      <c r="W45" s="515"/>
      <c r="X45" s="516"/>
    </row>
    <row r="46" spans="1:24" s="2" customFormat="1" ht="10" customHeight="1" thickBot="1" x14ac:dyDescent="0.4">
      <c r="A46" s="58"/>
    </row>
    <row r="47" spans="1:24" s="2" customFormat="1" ht="16" thickBot="1" x14ac:dyDescent="0.4">
      <c r="A47" s="170" t="s">
        <v>111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3"/>
      <c r="S47" s="173"/>
      <c r="T47" s="173"/>
      <c r="U47" s="173"/>
      <c r="V47" s="173"/>
      <c r="W47" s="173"/>
      <c r="X47" s="174"/>
    </row>
    <row r="48" spans="1:24" s="2" customFormat="1" ht="30" customHeight="1" x14ac:dyDescent="0.35">
      <c r="A48" s="150" t="s">
        <v>180</v>
      </c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3"/>
      <c r="S48" s="153"/>
      <c r="T48" s="153"/>
      <c r="U48" s="153"/>
      <c r="V48" s="153"/>
      <c r="W48" s="220"/>
      <c r="X48" s="221"/>
    </row>
    <row r="49" spans="1:34" s="2" customFormat="1" ht="30" customHeight="1" x14ac:dyDescent="0.35">
      <c r="A49" s="150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3"/>
      <c r="S49" s="153"/>
      <c r="T49" s="153"/>
      <c r="U49" s="153"/>
      <c r="V49" s="153"/>
      <c r="W49" s="153"/>
      <c r="X49" s="168"/>
    </row>
    <row r="50" spans="1:34" s="2" customFormat="1" ht="30" customHeight="1" x14ac:dyDescent="0.35">
      <c r="A50" s="150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3"/>
      <c r="S50" s="153"/>
      <c r="T50" s="153"/>
      <c r="U50" s="153"/>
      <c r="V50" s="153"/>
      <c r="W50" s="153"/>
      <c r="X50" s="168"/>
    </row>
    <row r="51" spans="1:34" s="2" customFormat="1" ht="30" customHeight="1" thickBot="1" x14ac:dyDescent="0.4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6"/>
      <c r="S51" s="156"/>
      <c r="T51" s="156"/>
      <c r="U51" s="156"/>
      <c r="V51" s="156"/>
      <c r="W51" s="156"/>
      <c r="X51" s="169"/>
    </row>
    <row r="54" spans="1:34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34" s="2" customFormat="1" ht="15.5" x14ac:dyDescent="0.35"/>
    <row r="56" spans="1:34" s="4" customFormat="1" ht="15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4" customFormat="1" ht="15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4" customFormat="1" ht="15.5" x14ac:dyDescent="0.35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sheetProtection password="C395" sheet="1" objects="1" scenarios="1" formatCells="0" formatColumns="0" formatRows="0"/>
  <mergeCells count="20">
    <mergeCell ref="C5:E5"/>
    <mergeCell ref="F5:J5"/>
    <mergeCell ref="K5:M5"/>
    <mergeCell ref="C2:M2"/>
    <mergeCell ref="O2:R2"/>
    <mergeCell ref="C3:M3"/>
    <mergeCell ref="O3:R3"/>
    <mergeCell ref="C4:E4"/>
    <mergeCell ref="F4:J4"/>
    <mergeCell ref="K4:M4"/>
    <mergeCell ref="E45:F45"/>
    <mergeCell ref="H45:N45"/>
    <mergeCell ref="O45:X45"/>
    <mergeCell ref="A6:B6"/>
    <mergeCell ref="C6:M6"/>
    <mergeCell ref="X8:X9"/>
    <mergeCell ref="E43:F43"/>
    <mergeCell ref="H43:N43"/>
    <mergeCell ref="O43:X43"/>
    <mergeCell ref="O6:R6"/>
  </mergeCells>
  <pageMargins left="0.23622047244094491" right="0.23622047244094491" top="0.43307086614173229" bottom="0.15748031496062992" header="0.11811023622047245" footer="0.23622047244094491"/>
  <pageSetup paperSize="9" scale="60" orientation="portrait" r:id="rId1"/>
  <headerFooter alignWithMargins="0">
    <oddHeader>&amp;CWCC Year 5 Survey Stratum Summary Sheet V2.1          March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22C477DD4724B9A20DAAF519B4607" ma:contentTypeVersion="24" ma:contentTypeDescription="Create a new document." ma:contentTypeScope="" ma:versionID="c21aea50f252d97beb07b1129bc5dcf3">
  <xsd:schema xmlns:xsd="http://www.w3.org/2001/XMLSchema" xmlns:xs="http://www.w3.org/2001/XMLSchema" xmlns:p="http://schemas.microsoft.com/office/2006/metadata/properties" xmlns:ns2="15e3f3d1-7ee4-43c1-92ff-03830773a15c" xmlns:ns3="f4a418c2-4e03-44d5-bed0-1de4c83ce439" xmlns:ns4="ca5fabf0-5b0d-496a-8af0-bc68c2654070" xmlns:ns5="9bbb3114-4e03-4e32-87e8-cf08ec10d8ff" targetNamespace="http://schemas.microsoft.com/office/2006/metadata/properties" ma:root="true" ma:fieldsID="58e727d08e5fe42c9359a883b6e7a70f" ns2:_="" ns3:_="" ns4:_="" ns5:_="">
    <xsd:import namespace="15e3f3d1-7ee4-43c1-92ff-03830773a15c"/>
    <xsd:import namespace="f4a418c2-4e03-44d5-bed0-1de4c83ce439"/>
    <xsd:import namespace="ca5fabf0-5b0d-496a-8af0-bc68c2654070"/>
    <xsd:import namespace="9bbb3114-4e03-4e32-87e8-cf08ec10d8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3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5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3f3d1-7ee4-43c1-92ff-03830773a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418c2-4e03-44d5-bed0-1de4c83ce43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6f79bde-b34b-4e33-a562-f79c102b9a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fabf0-5b0d-496a-8af0-bc68c2654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b3114-4e03-4e32-87e8-cf08ec10d8ff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0b879dbc-cd1f-4056-bd54-31d4c4f2c649}" ma:internalName="TaxCatchAll" ma:showField="CatchAllData" ma:web="9bbb3114-4e03-4e32-87e8-cf08ec10d8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bb3114-4e03-4e32-87e8-cf08ec10d8ff" xsi:nil="true"/>
    <lcf76f155ced4ddcb4097134ff3c332f xmlns="f4a418c2-4e03-44d5-bed0-1de4c83ce43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164010C-B6AD-4BE1-8921-4AF0C38B3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AFE520-4603-4B2C-A6A6-6E30B82CFC97}"/>
</file>

<file path=customXml/itemProps3.xml><?xml version="1.0" encoding="utf-8"?>
<ds:datastoreItem xmlns:ds="http://schemas.openxmlformats.org/officeDocument/2006/customXml" ds:itemID="{27D74FB9-6A0C-4DCE-861B-716EF6B956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23</vt:i4>
      </vt:variant>
    </vt:vector>
  </HeadingPairs>
  <TitlesOfParts>
    <vt:vector size="50" baseType="lpstr">
      <vt:lpstr>Plot Survey Sheet_option 1</vt:lpstr>
      <vt:lpstr>Planning - Stratification</vt:lpstr>
      <vt:lpstr>Stratum Summary Sheet_V2.1</vt:lpstr>
      <vt:lpstr>Lookups</vt:lpstr>
      <vt:lpstr>Plot1</vt:lpstr>
      <vt:lpstr>Plot2</vt:lpstr>
      <vt:lpstr>Plot3</vt:lpstr>
      <vt:lpstr>Plot4</vt:lpstr>
      <vt:lpstr>Plot5</vt:lpstr>
      <vt:lpstr>Plot6</vt:lpstr>
      <vt:lpstr>Plot7</vt:lpstr>
      <vt:lpstr>Plot8</vt:lpstr>
      <vt:lpstr>Plot9</vt:lpstr>
      <vt:lpstr>Plot10</vt:lpstr>
      <vt:lpstr>Plot11</vt:lpstr>
      <vt:lpstr>Plot12</vt:lpstr>
      <vt:lpstr>Plot13</vt:lpstr>
      <vt:lpstr>Plot14</vt:lpstr>
      <vt:lpstr>Plot15</vt:lpstr>
      <vt:lpstr>Plot16</vt:lpstr>
      <vt:lpstr>Plot17</vt:lpstr>
      <vt:lpstr>Plot18</vt:lpstr>
      <vt:lpstr>Plot19</vt:lpstr>
      <vt:lpstr>Plot20</vt:lpstr>
      <vt:lpstr>Plot21</vt:lpstr>
      <vt:lpstr>Plot Size and Area </vt:lpstr>
      <vt:lpstr>Version Control</vt:lpstr>
      <vt:lpstr>'Plot Survey Sheet_option 1'!Print_Area</vt:lpstr>
      <vt:lpstr>Plot1!Print_Area</vt:lpstr>
      <vt:lpstr>Plot10!Print_Area</vt:lpstr>
      <vt:lpstr>Plot11!Print_Area</vt:lpstr>
      <vt:lpstr>Plot12!Print_Area</vt:lpstr>
      <vt:lpstr>Plot13!Print_Area</vt:lpstr>
      <vt:lpstr>Plot14!Print_Area</vt:lpstr>
      <vt:lpstr>Plot15!Print_Area</vt:lpstr>
      <vt:lpstr>Plot16!Print_Area</vt:lpstr>
      <vt:lpstr>Plot17!Print_Area</vt:lpstr>
      <vt:lpstr>Plot18!Print_Area</vt:lpstr>
      <vt:lpstr>Plot19!Print_Area</vt:lpstr>
      <vt:lpstr>Plot2!Print_Area</vt:lpstr>
      <vt:lpstr>Plot20!Print_Area</vt:lpstr>
      <vt:lpstr>Plot21!Print_Area</vt:lpstr>
      <vt:lpstr>Plot3!Print_Area</vt:lpstr>
      <vt:lpstr>Plot4!Print_Area</vt:lpstr>
      <vt:lpstr>Plot5!Print_Area</vt:lpstr>
      <vt:lpstr>Plot6!Print_Area</vt:lpstr>
      <vt:lpstr>Plot7!Print_Area</vt:lpstr>
      <vt:lpstr>Plot8!Print_Area</vt:lpstr>
      <vt:lpstr>Plot9!Print_Area</vt:lpstr>
      <vt:lpstr>'Stratum Summary Sheet_V2.1'!Print_Area</vt:lpstr>
    </vt:vector>
  </TitlesOfParts>
  <Company>Forestry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Williams</dc:creator>
  <cp:lastModifiedBy>Rebecca Haskell</cp:lastModifiedBy>
  <cp:lastPrinted>2021-04-15T07:52:38Z</cp:lastPrinted>
  <dcterms:created xsi:type="dcterms:W3CDTF">2003-11-25T13:33:26Z</dcterms:created>
  <dcterms:modified xsi:type="dcterms:W3CDTF">2023-06-04T08:36:07Z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0x0101003ED22C477DD4724B9A20DAAF519B4607</vt:lpwstr>
  </property>
  <property fmtid="{D5CDD505-2E9C-101B-9397-08002B2CF9AE}" pid="3" name="Order">
    <vt:r8>1301800</vt:r8>
  </property>
</Properties>
</file>