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320a8ac547114/Documentos/"/>
    </mc:Choice>
  </mc:AlternateContent>
  <xr:revisionPtr revIDLastSave="0" documentId="8_{98F11B05-8B56-412E-B6CE-8AB961BAB271}" xr6:coauthVersionLast="47" xr6:coauthVersionMax="47" xr10:uidLastSave="{00000000-0000-0000-0000-000000000000}"/>
  <bookViews>
    <workbookView xWindow="-120" yWindow="-120" windowWidth="29040" windowHeight="16440" firstSheet="4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F15" i="10"/>
  <c r="E15" i="10"/>
  <c r="C15" i="10"/>
  <c r="C16" i="10" s="1"/>
  <c r="D15" i="10"/>
  <c r="D9" i="1"/>
  <c r="D10" i="1" s="1"/>
  <c r="C9" i="1"/>
  <c r="I9" i="2"/>
  <c r="C3" i="10"/>
  <c r="F5" i="8"/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6" i="10"/>
  <c r="F16" i="10"/>
  <c r="E16" i="10"/>
  <c r="D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H9" i="2"/>
  <c r="G9" i="2"/>
  <c r="F9" i="2"/>
  <c r="E9" i="2"/>
  <c r="D9" i="2"/>
  <c r="F8" i="8" l="1"/>
  <c r="F9" i="8" l="1"/>
  <c r="Q4" i="1" s="1"/>
  <c r="Q9" i="1" s="1"/>
  <c r="Q10" i="1" s="1"/>
  <c r="O4" i="1" l="1"/>
  <c r="O9" i="1" s="1"/>
  <c r="O10" i="1" s="1"/>
  <c r="K4" i="1"/>
  <c r="K9" i="1" s="1"/>
  <c r="K10" i="1" s="1"/>
  <c r="E4" i="1"/>
  <c r="E9" i="1" s="1"/>
  <c r="E10" i="1" s="1"/>
  <c r="M4" i="1"/>
  <c r="M9" i="1" s="1"/>
  <c r="M10" i="1" s="1"/>
  <c r="I4" i="1"/>
  <c r="I9" i="1" s="1"/>
  <c r="I10" i="1" s="1"/>
  <c r="F4" i="1"/>
  <c r="F9" i="1" s="1"/>
  <c r="F10" i="1" s="1"/>
  <c r="N4" i="1"/>
  <c r="N9" i="1" s="1"/>
  <c r="N10" i="1" s="1"/>
  <c r="L4" i="1"/>
  <c r="L9" i="1" s="1"/>
  <c r="L10" i="1" s="1"/>
  <c r="G4" i="1"/>
  <c r="G9" i="1" s="1"/>
  <c r="G10" i="1" s="1"/>
  <c r="D4" i="1"/>
  <c r="J4" i="1"/>
  <c r="J9" i="1" s="1"/>
  <c r="J10" i="1" s="1"/>
  <c r="P4" i="1"/>
  <c r="P9" i="1" s="1"/>
  <c r="P10" i="1" s="1"/>
  <c r="C4" i="1"/>
  <c r="C10" i="1" s="1"/>
  <c r="H4" i="1"/>
  <c r="H9" i="1" s="1"/>
  <c r="H10" i="1" s="1"/>
  <c r="R4" i="1" l="1"/>
</calcChain>
</file>

<file path=xl/sharedStrings.xml><?xml version="1.0" encoding="utf-8"?>
<sst xmlns="http://schemas.openxmlformats.org/spreadsheetml/2006/main" count="324" uniqueCount="169">
  <si>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</si>
  <si>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</si>
  <si>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</si>
  <si>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</si>
  <si>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</si>
  <si>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</si>
  <si>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</si>
  <si>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</si>
  <si>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</si>
  <si>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</si>
  <si>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</si>
  <si>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</si>
  <si>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</si>
  <si>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</si>
  <si>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</si>
  <si>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</si>
  <si>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</si>
  <si>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</si>
  <si>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</si>
  <si>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</si>
  <si>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</si>
  <si>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</si>
  <si>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</si>
  <si>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</si>
  <si>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</si>
  <si>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</si>
  <si>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</si>
  <si>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</si>
  <si>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</si>
  <si>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</si>
  <si>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</si>
  <si>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</si>
  <si>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</si>
  <si>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</si>
  <si>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</si>
  <si>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</si>
  <si>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</si>
  <si>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</si>
  <si>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</si>
  <si>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</si>
  <si>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</si>
  <si>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</si>
  <si>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</si>
  <si>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</si>
  <si>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</si>
  <si>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US301</t>
  </si>
  <si>
    <t>The students  have exceeded expectations </t>
  </si>
  <si>
    <t>US302</t>
  </si>
  <si>
    <t>US303</t>
  </si>
  <si>
    <t>US304</t>
  </si>
  <si>
    <t>US305</t>
  </si>
  <si>
    <t>US306</t>
  </si>
  <si>
    <t>US307</t>
  </si>
  <si>
    <t>US308</t>
  </si>
  <si>
    <t>US309</t>
  </si>
  <si>
    <t>US310</t>
  </si>
  <si>
    <t>US311</t>
  </si>
  <si>
    <t>Indicado não fazer US</t>
  </si>
  <si>
    <t>US312</t>
  </si>
  <si>
    <t>US313</t>
  </si>
  <si>
    <t>US314</t>
  </si>
  <si>
    <t>US315</t>
  </si>
  <si>
    <t>US316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</si>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</sst>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7" workbookViewId="0">
      <selection activeCell="H22" sqref="H22"/>
    </sheetView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5" t="s">
        <v>0</v>
      </c>
      <c r="B1" s="1"/>
      <c r="C1" s="1"/>
    </row>
    <row r="2" spans="1:20">
      <c r="A2" s="37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128</v>
      </c>
      <c r="C4" s="1" t="s">
        <v>3</v>
      </c>
    </row>
    <row r="6" spans="1:20">
      <c r="A6" s="4" t="s">
        <v>4</v>
      </c>
    </row>
    <row r="7" spans="1:20" ht="16.5" thickBot="1"/>
    <row r="8" spans="1:20" ht="15.95" customHeight="1" thickBot="1">
      <c r="B8" s="1"/>
      <c r="C8" s="1"/>
      <c r="E8" s="78" t="s">
        <v>5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>
      <c r="B9" s="1"/>
      <c r="C9" s="1"/>
      <c r="D9" s="45">
        <f>C10</f>
        <v>1190610</v>
      </c>
      <c r="E9" s="46">
        <f>C11</f>
        <v>1210824</v>
      </c>
      <c r="F9" s="46">
        <f>C12</f>
        <v>1200627</v>
      </c>
      <c r="G9" s="46">
        <f>C13</f>
        <v>1210802</v>
      </c>
      <c r="H9" s="46">
        <f>C14</f>
        <v>1210810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6</v>
      </c>
    </row>
    <row r="10" spans="1:20" ht="16.5" thickBot="1">
      <c r="B10" s="75" t="s">
        <v>7</v>
      </c>
      <c r="C10" s="40">
        <v>1190610</v>
      </c>
      <c r="D10" s="39">
        <v>5</v>
      </c>
      <c r="E10" s="41">
        <v>5</v>
      </c>
      <c r="F10" s="42">
        <v>5</v>
      </c>
      <c r="G10" s="42">
        <v>5</v>
      </c>
      <c r="H10" s="42">
        <v>5</v>
      </c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>
      <c r="B11" s="76"/>
      <c r="C11" s="8">
        <v>1210824</v>
      </c>
      <c r="D11" s="9">
        <v>5</v>
      </c>
      <c r="E11" s="39">
        <v>5</v>
      </c>
      <c r="F11" s="38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>
      <c r="B12" s="76"/>
      <c r="C12" s="8">
        <v>1200627</v>
      </c>
      <c r="D12" s="8">
        <v>5</v>
      </c>
      <c r="E12" s="9">
        <v>5</v>
      </c>
      <c r="F12" s="39">
        <v>5</v>
      </c>
      <c r="G12" s="38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>
      <c r="B13" s="76"/>
      <c r="C13" s="8">
        <v>1210802</v>
      </c>
      <c r="D13" s="8">
        <v>5</v>
      </c>
      <c r="E13" s="8">
        <v>5</v>
      </c>
      <c r="F13" s="9">
        <v>5</v>
      </c>
      <c r="G13" s="39">
        <v>5</v>
      </c>
      <c r="H13" s="38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>
      <c r="B14" s="76"/>
      <c r="C14" s="8">
        <v>1210810</v>
      </c>
      <c r="D14" s="8">
        <v>5</v>
      </c>
      <c r="E14" s="8">
        <v>5</v>
      </c>
      <c r="F14" s="8">
        <v>5</v>
      </c>
      <c r="G14" s="9">
        <v>5</v>
      </c>
      <c r="H14" s="39">
        <v>5</v>
      </c>
      <c r="I14" s="38"/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5</v>
      </c>
    </row>
    <row r="15" spans="1:20" ht="16.5" thickBot="1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>
      <c r="B25" s="1"/>
      <c r="C25" s="48" t="s">
        <v>6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>
        <f t="shared" si="1"/>
        <v>5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7" workbookViewId="0">
      <selection activeCell="D17" sqref="D17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3" t="s">
        <v>28</v>
      </c>
    </row>
    <row r="2" spans="1:10" ht="16.5" thickBot="1"/>
    <row r="3" spans="1:10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>
      <c r="A6" s="15" t="s">
        <v>45</v>
      </c>
      <c r="B6" s="8">
        <v>1200627</v>
      </c>
      <c r="C6" s="8">
        <v>5</v>
      </c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46</v>
      </c>
    </row>
    <row r="7" spans="1:10" ht="47.25">
      <c r="A7" s="15" t="s">
        <v>47</v>
      </c>
      <c r="B7" s="8">
        <v>1210802</v>
      </c>
      <c r="C7" s="8">
        <v>4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46</v>
      </c>
    </row>
    <row r="8" spans="1:10" ht="47.25">
      <c r="A8" s="15" t="s">
        <v>48</v>
      </c>
      <c r="B8" s="8">
        <v>1210802</v>
      </c>
      <c r="C8" s="8">
        <v>4</v>
      </c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46</v>
      </c>
    </row>
    <row r="9" spans="1:10" ht="47.25">
      <c r="A9" s="15" t="s">
        <v>49</v>
      </c>
      <c r="B9" s="8">
        <v>1210810</v>
      </c>
      <c r="C9" s="8">
        <v>4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46</v>
      </c>
    </row>
    <row r="10" spans="1:10" ht="47.25">
      <c r="A10" s="15" t="s">
        <v>50</v>
      </c>
      <c r="B10" s="8">
        <v>1210810</v>
      </c>
      <c r="C10" s="8">
        <v>4</v>
      </c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46</v>
      </c>
    </row>
    <row r="11" spans="1:10" ht="47.25">
      <c r="A11" s="15" t="s">
        <v>51</v>
      </c>
      <c r="B11" s="8">
        <v>1190610</v>
      </c>
      <c r="C11" s="8">
        <v>4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46</v>
      </c>
    </row>
    <row r="12" spans="1:10" ht="47.25">
      <c r="A12" s="15" t="s">
        <v>52</v>
      </c>
      <c r="B12" s="8">
        <v>1190610</v>
      </c>
      <c r="C12" s="8">
        <v>5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46</v>
      </c>
    </row>
    <row r="13" spans="1:10" ht="47.25">
      <c r="A13" s="15" t="s">
        <v>53</v>
      </c>
      <c r="B13" s="8">
        <v>1190610</v>
      </c>
      <c r="C13" s="8">
        <v>5</v>
      </c>
      <c r="D13" s="13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46</v>
      </c>
    </row>
    <row r="14" spans="1:10" ht="47.25">
      <c r="A14" s="15" t="s">
        <v>54</v>
      </c>
      <c r="B14" s="8">
        <v>1210810</v>
      </c>
      <c r="C14" s="8">
        <v>4</v>
      </c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46</v>
      </c>
    </row>
    <row r="15" spans="1:10" ht="47.25">
      <c r="A15" s="15" t="s">
        <v>55</v>
      </c>
      <c r="B15" s="8">
        <v>1210792</v>
      </c>
      <c r="C15" s="8">
        <v>4</v>
      </c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46</v>
      </c>
    </row>
    <row r="16" spans="1:10" ht="47.25">
      <c r="A16" s="15" t="s">
        <v>56</v>
      </c>
      <c r="B16" s="8">
        <v>1210792</v>
      </c>
      <c r="C16" s="8"/>
      <c r="D16" s="13" t="s">
        <v>57</v>
      </c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46</v>
      </c>
    </row>
    <row r="17" spans="1:10" ht="47.25">
      <c r="A17" s="15" t="s">
        <v>58</v>
      </c>
      <c r="B17" s="13">
        <v>1210792</v>
      </c>
      <c r="C17" s="8">
        <v>4</v>
      </c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46</v>
      </c>
    </row>
    <row r="18" spans="1:10" ht="47.25">
      <c r="A18" s="15" t="s">
        <v>59</v>
      </c>
      <c r="B18" s="8">
        <v>1200627</v>
      </c>
      <c r="C18" s="8">
        <v>5</v>
      </c>
      <c r="D18" s="13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46</v>
      </c>
    </row>
    <row r="19" spans="1:10" ht="47.25">
      <c r="A19" s="15" t="s">
        <v>60</v>
      </c>
      <c r="B19" s="13">
        <v>1210824</v>
      </c>
      <c r="C19" s="13">
        <v>5</v>
      </c>
      <c r="D19" s="13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46</v>
      </c>
    </row>
    <row r="20" spans="1:10" ht="47.25">
      <c r="A20" s="15" t="s">
        <v>61</v>
      </c>
      <c r="B20" s="13">
        <v>1210824</v>
      </c>
      <c r="C20" s="13">
        <v>5</v>
      </c>
      <c r="D20" s="13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46</v>
      </c>
    </row>
    <row r="21" spans="1:10" ht="47.25">
      <c r="A21" s="15" t="s">
        <v>62</v>
      </c>
      <c r="B21" s="13">
        <v>1210824</v>
      </c>
      <c r="C21" s="13">
        <v>5</v>
      </c>
      <c r="D21" s="13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46</v>
      </c>
    </row>
    <row r="22" spans="1:10" ht="47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46</v>
      </c>
    </row>
    <row r="23" spans="1:10" ht="47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46</v>
      </c>
    </row>
    <row r="24" spans="1:10" ht="47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46</v>
      </c>
    </row>
    <row r="25" spans="1:10" ht="48" thickBot="1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46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22:C25" xr:uid="{81F67E9C-AEB8-4240-A844-E8F88E9A36EA}">
      <formula1>$E$40:$J$40</formula1>
    </dataValidation>
    <dataValidation type="list" allowBlank="1" showInputMessage="1" showErrorMessage="1" sqref="C6:C18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B22:B25 B6:B16 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E13" sqref="E13"/>
    </sheetView>
  </sheetViews>
  <sheetFormatPr defaultColWidth="30.875" defaultRowHeight="15.75"/>
  <cols>
    <col min="1" max="1" width="37.5" customWidth="1"/>
    <col min="2" max="6" width="14.875" customWidth="1"/>
  </cols>
  <sheetData>
    <row r="1" spans="1:6" ht="21">
      <c r="A1" s="33" t="s">
        <v>63</v>
      </c>
    </row>
    <row r="2" spans="1:6" ht="16.5" thickBot="1"/>
    <row r="3" spans="1:6" ht="36" customHeight="1" thickBot="1">
      <c r="A3" s="60" t="s">
        <v>64</v>
      </c>
      <c r="B3" s="59" t="s">
        <v>65</v>
      </c>
      <c r="C3" s="57" t="s">
        <v>66</v>
      </c>
      <c r="D3" s="57" t="s">
        <v>67</v>
      </c>
      <c r="E3" s="57" t="s">
        <v>68</v>
      </c>
      <c r="F3" s="58" t="s">
        <v>69</v>
      </c>
    </row>
    <row r="4" spans="1:6" ht="36" customHeight="1">
      <c r="A4" s="61" t="s">
        <v>70</v>
      </c>
      <c r="B4" s="11">
        <v>34</v>
      </c>
      <c r="C4" s="64">
        <v>97.3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>
      <c r="A5" s="62" t="s">
        <v>71</v>
      </c>
      <c r="B5" s="15">
        <v>21</v>
      </c>
      <c r="C5" s="31">
        <v>82.6</v>
      </c>
      <c r="D5" s="7">
        <v>75</v>
      </c>
      <c r="E5" s="7">
        <v>85</v>
      </c>
      <c r="F5" s="16">
        <f>IF(((C5-D5)/(E5-D5)*100)&gt;100,100,(C5-D5)/(E5-D5)*100)</f>
        <v>75.999999999999943</v>
      </c>
    </row>
    <row r="6" spans="1:6" ht="36" customHeight="1">
      <c r="A6" s="62" t="s">
        <v>72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>
      <c r="A7" s="63" t="s">
        <v>73</v>
      </c>
      <c r="B7" s="23">
        <v>-13</v>
      </c>
      <c r="C7" s="65">
        <v>4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>
      <c r="A8" s="48" t="s">
        <v>74</v>
      </c>
      <c r="B8" s="57">
        <v>55</v>
      </c>
      <c r="C8" s="57"/>
      <c r="D8" s="57"/>
      <c r="E8" s="57"/>
      <c r="F8" s="58">
        <f>SUMPRODUCT(B4:B7,F4:F7)/100</f>
        <v>49.959999999999994</v>
      </c>
    </row>
    <row r="9" spans="1:6" ht="36" customHeight="1" thickBot="1">
      <c r="A9" s="66"/>
      <c r="B9" s="67"/>
      <c r="C9" s="67"/>
      <c r="D9" s="68"/>
      <c r="E9" s="48" t="s">
        <v>75</v>
      </c>
      <c r="F9" s="69">
        <f>IF((F8/B8)&lt;0,0,(F8/B8))</f>
        <v>0.90836363636363626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F12" sqref="F12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16" style="1" customWidth="1"/>
    <col min="4" max="4" width="22.25" style="1" customWidth="1"/>
    <col min="5" max="5" width="26.125" style="1" customWidth="1"/>
    <col min="6" max="6" width="22.5" style="1" customWidth="1"/>
    <col min="7" max="7" width="26.125" style="1" customWidth="1"/>
    <col min="8" max="8" width="20.5" style="1" customWidth="1"/>
    <col min="9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5" t="s">
        <v>76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/>
    <row r="3" spans="1:26" ht="57">
      <c r="A3" s="20" t="s">
        <v>77</v>
      </c>
      <c r="B3" s="21" t="s">
        <v>65</v>
      </c>
      <c r="C3" s="21">
        <f>'Group and Self Assessment'!C10</f>
        <v>1190610</v>
      </c>
      <c r="D3" s="21">
        <f>'Group and Self Assessment'!C11</f>
        <v>1210824</v>
      </c>
      <c r="E3" s="21">
        <f>'Group and Self Assessment'!C12</f>
        <v>1200627</v>
      </c>
      <c r="F3" s="21">
        <f>'Group and Self Assessment'!C13</f>
        <v>1210802</v>
      </c>
      <c r="G3" s="21">
        <f>'Group and Self Assessment'!C14</f>
        <v>1210810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78</v>
      </c>
      <c r="Z3" s="12" t="s">
        <v>32</v>
      </c>
    </row>
    <row r="4" spans="1:26" ht="31.5">
      <c r="A4" s="15" t="s">
        <v>79</v>
      </c>
      <c r="B4" s="18">
        <v>0.35</v>
      </c>
      <c r="C4" s="32">
        <f>'Code Quality'!$F$9*5</f>
        <v>4.5418181818181811</v>
      </c>
      <c r="D4" s="32">
        <f>'Code Quality'!$F$9*5</f>
        <v>4.5418181818181811</v>
      </c>
      <c r="E4" s="32">
        <f>'Code Quality'!$F$9*5</f>
        <v>4.5418181818181811</v>
      </c>
      <c r="F4" s="32">
        <f>'Code Quality'!$F$9*5</f>
        <v>4.5418181818181811</v>
      </c>
      <c r="G4" s="32">
        <f>'Code Quality'!$F$9*5</f>
        <v>4.5418181818181811</v>
      </c>
      <c r="H4" s="32">
        <f>'Code Quality'!$F$9*5</f>
        <v>4.5418181818181811</v>
      </c>
      <c r="I4" s="32">
        <f>'Code Quality'!$F$9*5</f>
        <v>4.5418181818181811</v>
      </c>
      <c r="J4" s="32">
        <f>'Code Quality'!$F$9*5</f>
        <v>4.5418181818181811</v>
      </c>
      <c r="K4" s="32">
        <f>'Code Quality'!$F$9*5</f>
        <v>4.5418181818181811</v>
      </c>
      <c r="L4" s="32">
        <f>'Code Quality'!$F$9*5</f>
        <v>4.5418181818181811</v>
      </c>
      <c r="M4" s="32">
        <f>'Code Quality'!$F$9*5</f>
        <v>4.5418181818181811</v>
      </c>
      <c r="N4" s="32">
        <f>'Code Quality'!$F$9*5</f>
        <v>4.5418181818181811</v>
      </c>
      <c r="O4" s="32">
        <f>'Code Quality'!$F$9*5</f>
        <v>4.5418181818181811</v>
      </c>
      <c r="P4" s="32">
        <f>'Code Quality'!$F$9*5</f>
        <v>4.5418181818181811</v>
      </c>
      <c r="Q4" s="32">
        <f>'Code Quality'!$F$9*5</f>
        <v>4.5418181818181811</v>
      </c>
      <c r="R4" s="28">
        <f>AVERAGE(C4:Q4)</f>
        <v>4.5418181818181802</v>
      </c>
      <c r="S4" s="7" t="s">
        <v>80</v>
      </c>
      <c r="T4" s="7" t="s">
        <v>80</v>
      </c>
      <c r="U4" s="7" t="s">
        <v>80</v>
      </c>
      <c r="V4" s="7" t="s">
        <v>80</v>
      </c>
      <c r="W4" s="7" t="s">
        <v>80</v>
      </c>
      <c r="X4" s="7" t="s">
        <v>80</v>
      </c>
      <c r="Y4" s="7"/>
      <c r="Z4" s="16"/>
    </row>
    <row r="5" spans="1:26" ht="63">
      <c r="A5" s="15" t="s">
        <v>81</v>
      </c>
      <c r="B5" s="18">
        <v>7.4999999999999997E-2</v>
      </c>
      <c r="C5" s="26">
        <v>5</v>
      </c>
      <c r="D5" s="26">
        <v>5</v>
      </c>
      <c r="E5" s="26">
        <v>5</v>
      </c>
      <c r="F5" s="26">
        <v>3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4.4000000000000004</v>
      </c>
      <c r="S5" s="7" t="s">
        <v>82</v>
      </c>
      <c r="T5" s="7" t="s">
        <v>83</v>
      </c>
      <c r="U5" s="7" t="s">
        <v>84</v>
      </c>
      <c r="V5" s="7" t="s">
        <v>85</v>
      </c>
      <c r="W5" s="7" t="s">
        <v>86</v>
      </c>
      <c r="X5" s="7" t="s">
        <v>87</v>
      </c>
      <c r="Y5" s="7"/>
      <c r="Z5" s="16"/>
    </row>
    <row r="6" spans="1:26" ht="110.25">
      <c r="A6" s="15" t="s">
        <v>88</v>
      </c>
      <c r="B6" s="18">
        <v>0.1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89</v>
      </c>
      <c r="T6" s="7" t="s">
        <v>90</v>
      </c>
      <c r="U6" s="7" t="s">
        <v>91</v>
      </c>
      <c r="V6" s="7" t="s">
        <v>92</v>
      </c>
      <c r="W6" s="7" t="s">
        <v>93</v>
      </c>
      <c r="X6" s="7" t="s">
        <v>94</v>
      </c>
      <c r="Y6" s="7"/>
      <c r="Z6" s="16"/>
    </row>
    <row r="7" spans="1:26" ht="78.75">
      <c r="A7" s="15" t="s">
        <v>95</v>
      </c>
      <c r="B7" s="18">
        <v>0.35</v>
      </c>
      <c r="C7" s="26">
        <v>5</v>
      </c>
      <c r="D7" s="26">
        <v>5</v>
      </c>
      <c r="E7" s="26">
        <v>5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4.5999999999999996</v>
      </c>
      <c r="S7" s="7" t="s">
        <v>96</v>
      </c>
      <c r="T7" s="7" t="s">
        <v>97</v>
      </c>
      <c r="U7" s="7" t="s">
        <v>98</v>
      </c>
      <c r="V7" s="7" t="s">
        <v>99</v>
      </c>
      <c r="W7" s="7" t="s">
        <v>100</v>
      </c>
      <c r="X7" s="7" t="s">
        <v>94</v>
      </c>
      <c r="Y7" s="7"/>
      <c r="Z7" s="16"/>
    </row>
    <row r="8" spans="1:26" ht="78.75">
      <c r="A8" s="15" t="s">
        <v>101</v>
      </c>
      <c r="B8" s="18">
        <v>0.125</v>
      </c>
      <c r="C8" s="26">
        <v>5</v>
      </c>
      <c r="D8" s="26">
        <v>4</v>
      </c>
      <c r="E8" s="26">
        <v>4</v>
      </c>
      <c r="F8" s="26">
        <v>4</v>
      </c>
      <c r="G8" s="26">
        <v>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4.2</v>
      </c>
      <c r="S8" s="7" t="s">
        <v>102</v>
      </c>
      <c r="T8" s="7" t="s">
        <v>103</v>
      </c>
      <c r="U8" s="7" t="s">
        <v>104</v>
      </c>
      <c r="V8" s="7" t="s">
        <v>105</v>
      </c>
      <c r="W8" s="7" t="s">
        <v>106</v>
      </c>
      <c r="X8" s="7" t="s">
        <v>94</v>
      </c>
      <c r="Y8" s="7"/>
      <c r="Z8" s="16"/>
    </row>
    <row r="9" spans="1:26">
      <c r="A9" s="15" t="s">
        <v>75</v>
      </c>
      <c r="B9" s="19">
        <f>SUM(B4:B8)</f>
        <v>1</v>
      </c>
      <c r="C9" s="7">
        <f>SUMPRODUCT(C4:C8,$B$4:$B$8)</f>
        <v>4.7396363636363628</v>
      </c>
      <c r="D9" s="7">
        <f>SUMPRODUCT(D4:D8,$B$4:$B$8)</f>
        <v>4.6146363636363628</v>
      </c>
      <c r="E9" s="7">
        <f t="shared" ref="D9:Q9" si="1">SUMPRODUCT(E4:E8,$B$4:$B$8)</f>
        <v>4.6146363636363628</v>
      </c>
      <c r="F9" s="7">
        <f t="shared" si="1"/>
        <v>4.1146363636363628</v>
      </c>
      <c r="G9" s="7">
        <f t="shared" si="1"/>
        <v>4.1896363636363638</v>
      </c>
      <c r="H9" s="7">
        <f t="shared" si="1"/>
        <v>1.5896363636363633</v>
      </c>
      <c r="I9" s="7">
        <f t="shared" si="1"/>
        <v>1.5896363636363633</v>
      </c>
      <c r="J9" s="7">
        <f t="shared" si="1"/>
        <v>1.5896363636363633</v>
      </c>
      <c r="K9" s="7">
        <f t="shared" si="1"/>
        <v>1.5896363636363633</v>
      </c>
      <c r="L9" s="7">
        <f t="shared" si="1"/>
        <v>1.5896363636363633</v>
      </c>
      <c r="M9" s="7">
        <f t="shared" si="1"/>
        <v>1.5896363636363633</v>
      </c>
      <c r="N9" s="7">
        <f t="shared" si="1"/>
        <v>1.5896363636363633</v>
      </c>
      <c r="O9" s="7">
        <f t="shared" si="1"/>
        <v>1.5896363636363633</v>
      </c>
      <c r="P9" s="7">
        <f t="shared" si="1"/>
        <v>1.5896363636363633</v>
      </c>
      <c r="Q9" s="7">
        <f t="shared" si="1"/>
        <v>1.5896363636363633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>
      <c r="A10" s="23" t="s">
        <v>107</v>
      </c>
      <c r="B10" s="24"/>
      <c r="C10" s="24">
        <f>C9/5*20</f>
        <v>18.958545454545451</v>
      </c>
      <c r="D10" s="24">
        <f>D9/5*20</f>
        <v>18.458545454545451</v>
      </c>
      <c r="E10" s="24">
        <f t="shared" ref="D10:Q10" si="2">E9/5*20</f>
        <v>18.458545454545451</v>
      </c>
      <c r="F10" s="24">
        <f t="shared" si="2"/>
        <v>16.458545454545451</v>
      </c>
      <c r="G10" s="24">
        <f t="shared" si="2"/>
        <v>16.758545454545455</v>
      </c>
      <c r="H10" s="24">
        <f t="shared" si="2"/>
        <v>6.3585454545454532</v>
      </c>
      <c r="I10" s="24">
        <f t="shared" si="2"/>
        <v>6.3585454545454532</v>
      </c>
      <c r="J10" s="24">
        <f t="shared" si="2"/>
        <v>6.3585454545454532</v>
      </c>
      <c r="K10" s="24">
        <f t="shared" si="2"/>
        <v>6.3585454545454532</v>
      </c>
      <c r="L10" s="24">
        <f t="shared" si="2"/>
        <v>6.3585454545454532</v>
      </c>
      <c r="M10" s="24">
        <f t="shared" si="2"/>
        <v>6.3585454545454532</v>
      </c>
      <c r="N10" s="24">
        <f t="shared" si="2"/>
        <v>6.3585454545454532</v>
      </c>
      <c r="O10" s="24">
        <f t="shared" si="2"/>
        <v>6.3585454545454532</v>
      </c>
      <c r="P10" s="24">
        <f t="shared" si="2"/>
        <v>6.3585454545454532</v>
      </c>
      <c r="Q10" s="24">
        <f t="shared" si="2"/>
        <v>6.3585454545454532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>
      <c r="A11" s="5" t="s">
        <v>108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topLeftCell="A4" workbookViewId="0">
      <selection activeCell="H8" sqref="H8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12.5" style="1" customWidth="1"/>
    <col min="4" max="4" width="16.625" style="1" customWidth="1"/>
    <col min="5" max="5" width="15.25" style="1" customWidth="1"/>
    <col min="6" max="6" width="11.75" style="1" customWidth="1"/>
    <col min="7" max="7" width="13.25" style="1" customWidth="1"/>
    <col min="8" max="8" width="12.625" style="1" customWidth="1"/>
    <col min="9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5" t="s">
        <v>109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>
      <c r="A3" s="20" t="s">
        <v>77</v>
      </c>
      <c r="B3" s="21" t="s">
        <v>65</v>
      </c>
      <c r="C3" s="21">
        <f>'Group and Self Assessment'!C10</f>
        <v>1190610</v>
      </c>
      <c r="D3" s="21">
        <f>'Group and Self Assessment'!C11</f>
        <v>1210824</v>
      </c>
      <c r="E3" s="21">
        <f>'Group and Self Assessment'!C12</f>
        <v>1200627</v>
      </c>
      <c r="F3" s="21">
        <f>'Group and Self Assessment'!C13</f>
        <v>1210802</v>
      </c>
      <c r="G3" s="21">
        <f>'Group and Self Assessment'!C14</f>
        <v>1210810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78</v>
      </c>
      <c r="Z3" s="12" t="s">
        <v>32</v>
      </c>
    </row>
    <row r="4" spans="1:26" ht="144.75" customHeight="1">
      <c r="A4" s="15" t="s">
        <v>110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5</v>
      </c>
      <c r="S4" s="74" t="s">
        <v>111</v>
      </c>
      <c r="T4" s="74" t="s">
        <v>112</v>
      </c>
      <c r="U4" s="74" t="s">
        <v>113</v>
      </c>
      <c r="V4" s="74" t="s">
        <v>114</v>
      </c>
      <c r="W4" s="74" t="s">
        <v>115</v>
      </c>
      <c r="X4" s="74" t="s">
        <v>116</v>
      </c>
      <c r="Y4" s="71"/>
      <c r="Z4" s="16"/>
    </row>
    <row r="5" spans="1:26" ht="101.25" customHeight="1">
      <c r="A5" s="15" t="s">
        <v>117</v>
      </c>
      <c r="B5" s="18">
        <v>0.1</v>
      </c>
      <c r="C5" s="26">
        <v>4</v>
      </c>
      <c r="D5" s="26">
        <v>4</v>
      </c>
      <c r="E5" s="26">
        <v>5</v>
      </c>
      <c r="F5" s="26">
        <v>4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4.2</v>
      </c>
      <c r="S5" s="74" t="s">
        <v>118</v>
      </c>
      <c r="T5" s="74" t="s">
        <v>119</v>
      </c>
      <c r="U5" s="74" t="s">
        <v>120</v>
      </c>
      <c r="V5" s="74" t="s">
        <v>121</v>
      </c>
      <c r="W5" s="74" t="s">
        <v>122</v>
      </c>
      <c r="X5" s="74" t="s">
        <v>123</v>
      </c>
      <c r="Y5" s="71"/>
      <c r="Z5" s="16"/>
    </row>
    <row r="6" spans="1:26" ht="31.5">
      <c r="A6" s="15" t="s">
        <v>124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125</v>
      </c>
      <c r="T6" s="74" t="s">
        <v>126</v>
      </c>
      <c r="U6" s="74" t="s">
        <v>127</v>
      </c>
      <c r="V6" s="74" t="s">
        <v>128</v>
      </c>
      <c r="W6" s="74" t="s">
        <v>129</v>
      </c>
      <c r="X6" s="74" t="s">
        <v>130</v>
      </c>
      <c r="Y6" s="71"/>
      <c r="Z6" s="16"/>
    </row>
    <row r="7" spans="1:26" ht="47.25">
      <c r="A7" s="15" t="s">
        <v>131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125</v>
      </c>
      <c r="T7" s="74" t="s">
        <v>132</v>
      </c>
      <c r="U7" s="74" t="s">
        <v>133</v>
      </c>
      <c r="V7" s="74" t="s">
        <v>134</v>
      </c>
      <c r="W7" s="74" t="s">
        <v>135</v>
      </c>
      <c r="X7" s="74" t="s">
        <v>136</v>
      </c>
      <c r="Y7" s="71"/>
      <c r="Z7" s="16"/>
    </row>
    <row r="8" spans="1:26" ht="63">
      <c r="A8" s="15" t="s">
        <v>137</v>
      </c>
      <c r="B8" s="18">
        <v>0.1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5</v>
      </c>
      <c r="S8" s="74" t="s">
        <v>125</v>
      </c>
      <c r="T8" s="74" t="s">
        <v>138</v>
      </c>
      <c r="U8" s="74" t="s">
        <v>139</v>
      </c>
      <c r="V8" s="74" t="s">
        <v>140</v>
      </c>
      <c r="W8" s="74" t="s">
        <v>141</v>
      </c>
      <c r="X8" s="74" t="s">
        <v>142</v>
      </c>
      <c r="Y8" s="71"/>
      <c r="Z8" s="16"/>
    </row>
    <row r="9" spans="1:26" ht="63">
      <c r="A9" s="15" t="s">
        <v>143</v>
      </c>
      <c r="B9" s="18">
        <v>0.05</v>
      </c>
      <c r="C9" s="26">
        <v>4</v>
      </c>
      <c r="D9" s="26">
        <v>4</v>
      </c>
      <c r="E9" s="26">
        <v>4</v>
      </c>
      <c r="F9" s="26">
        <v>4</v>
      </c>
      <c r="G9" s="26">
        <v>4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</v>
      </c>
      <c r="S9" s="74" t="s">
        <v>144</v>
      </c>
      <c r="T9" s="74" t="s">
        <v>145</v>
      </c>
      <c r="U9" s="74"/>
      <c r="V9" s="74" t="s">
        <v>146</v>
      </c>
      <c r="W9" s="74"/>
      <c r="X9" s="74" t="s">
        <v>147</v>
      </c>
      <c r="Y9" s="71"/>
      <c r="Z9" s="16"/>
    </row>
    <row r="10" spans="1:26" ht="78.75">
      <c r="A10" s="15" t="s">
        <v>148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>
        <v>4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144</v>
      </c>
      <c r="T10" s="74" t="s">
        <v>149</v>
      </c>
      <c r="U10" s="74" t="s">
        <v>150</v>
      </c>
      <c r="V10" s="74" t="s">
        <v>151</v>
      </c>
      <c r="W10" s="74" t="s">
        <v>152</v>
      </c>
      <c r="X10" s="74" t="s">
        <v>153</v>
      </c>
      <c r="Y10" s="71"/>
      <c r="Z10" s="16"/>
    </row>
    <row r="11" spans="1:26" ht="31.5">
      <c r="A11" s="15" t="s">
        <v>154</v>
      </c>
      <c r="B11" s="18">
        <v>0.1</v>
      </c>
      <c r="C11" s="26">
        <v>5</v>
      </c>
      <c r="D11" s="26">
        <v>5</v>
      </c>
      <c r="E11" s="26">
        <v>5</v>
      </c>
      <c r="F11" s="26">
        <v>5</v>
      </c>
      <c r="G11" s="26">
        <v>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5</v>
      </c>
      <c r="S11" s="74" t="s">
        <v>144</v>
      </c>
      <c r="T11" s="74" t="s">
        <v>155</v>
      </c>
      <c r="U11" s="74" t="s">
        <v>156</v>
      </c>
      <c r="V11" s="74" t="s">
        <v>157</v>
      </c>
      <c r="W11" s="74" t="s">
        <v>158</v>
      </c>
      <c r="X11" s="74" t="s">
        <v>159</v>
      </c>
      <c r="Y11" s="71"/>
      <c r="Z11" s="16"/>
    </row>
    <row r="12" spans="1:26" ht="31.5">
      <c r="A12" s="15" t="s">
        <v>160</v>
      </c>
      <c r="B12" s="18">
        <v>0.1</v>
      </c>
      <c r="C12" s="26">
        <v>4</v>
      </c>
      <c r="D12" s="26">
        <v>4</v>
      </c>
      <c r="E12" s="26">
        <v>4</v>
      </c>
      <c r="F12" s="26">
        <v>4</v>
      </c>
      <c r="G12" s="26">
        <v>4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144</v>
      </c>
      <c r="T12" s="74" t="s">
        <v>155</v>
      </c>
      <c r="U12" s="74" t="s">
        <v>156</v>
      </c>
      <c r="V12" s="74" t="s">
        <v>157</v>
      </c>
      <c r="W12" s="74" t="s">
        <v>158</v>
      </c>
      <c r="X12" s="74" t="s">
        <v>159</v>
      </c>
      <c r="Y12" s="71"/>
      <c r="Z12" s="16"/>
    </row>
    <row r="13" spans="1:26" ht="31.5">
      <c r="A13" s="15" t="s">
        <v>161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162</v>
      </c>
      <c r="T13" s="74" t="s">
        <v>163</v>
      </c>
      <c r="U13" s="74" t="s">
        <v>164</v>
      </c>
      <c r="V13" s="74" t="s">
        <v>165</v>
      </c>
      <c r="W13" s="74" t="s">
        <v>166</v>
      </c>
      <c r="X13" s="74" t="s">
        <v>167</v>
      </c>
      <c r="Y13" s="71"/>
      <c r="Z13" s="16"/>
    </row>
    <row r="14" spans="1:26" ht="31.5">
      <c r="A14" s="15" t="s">
        <v>168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144</v>
      </c>
      <c r="T14" s="74" t="s">
        <v>155</v>
      </c>
      <c r="U14" s="74" t="s">
        <v>156</v>
      </c>
      <c r="V14" s="74" t="s">
        <v>157</v>
      </c>
      <c r="W14" s="74" t="s">
        <v>158</v>
      </c>
      <c r="X14" s="74" t="s">
        <v>159</v>
      </c>
      <c r="Y14" s="71"/>
      <c r="Z14" s="16"/>
    </row>
    <row r="15" spans="1:26">
      <c r="A15" s="15" t="s">
        <v>75</v>
      </c>
      <c r="B15" s="19">
        <f>SUM(B4:B14)</f>
        <v>1</v>
      </c>
      <c r="C15" s="7">
        <f>SUMPRODUCT(C4:C14,$B$4:$B$14)</f>
        <v>4.55</v>
      </c>
      <c r="D15" s="7">
        <f>SUMPRODUCT(D4:D14,$B$4:$B$14)</f>
        <v>4.55</v>
      </c>
      <c r="E15" s="7">
        <f>SUMPRODUCT(E4:E14,$B$4:$B$14)</f>
        <v>4.6500000000000004</v>
      </c>
      <c r="F15" s="7">
        <f>SUMPRODUCT(F4:F14,$B$4:$B$14)</f>
        <v>4.55</v>
      </c>
      <c r="G15" s="7">
        <f>SUMPRODUCT(G4:G14,$B$4:$B$14)</f>
        <v>4.55</v>
      </c>
      <c r="H15" s="7">
        <f t="shared" ref="C15:Q15" si="4">SUMPRODUCT(H8:H14,$B$8:$B$14)</f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>
      <c r="A16" s="23" t="s">
        <v>107</v>
      </c>
      <c r="B16" s="24"/>
      <c r="C16" s="24">
        <f>C15/5*20</f>
        <v>18.2</v>
      </c>
      <c r="D16" s="24">
        <f t="shared" ref="D16:Q16" si="5">D15/5*20</f>
        <v>18.2</v>
      </c>
      <c r="E16" s="24">
        <f t="shared" si="5"/>
        <v>18.600000000000001</v>
      </c>
      <c r="F16" s="24">
        <f t="shared" si="5"/>
        <v>18.2</v>
      </c>
      <c r="G16" s="24">
        <f t="shared" si="5"/>
        <v>18.2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>
      <c r="A17" s="5" t="s">
        <v>108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/>
</file>

<file path=customXml/itemProps2.xml><?xml version="1.0" encoding="utf-8"?>
<ds:datastoreItem xmlns:ds="http://schemas.openxmlformats.org/officeDocument/2006/customXml" ds:itemID="{F61419B8-A98A-41CD-95EE-48A4F975B8D1}"/>
</file>

<file path=customXml/itemProps3.xml><?xml version="1.0" encoding="utf-8"?>
<ds:datastoreItem xmlns:ds="http://schemas.openxmlformats.org/officeDocument/2006/customXml" ds:itemID="{9CA1CEFC-B112-44A5-8B0C-097F64092D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Paulo Norton</cp:lastModifiedBy>
  <cp:revision/>
  <dcterms:created xsi:type="dcterms:W3CDTF">2021-10-23T17:18:59Z</dcterms:created>
  <dcterms:modified xsi:type="dcterms:W3CDTF">2022-01-03T16:52:13Z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