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fgo_atk\"/>
    </mc:Choice>
  </mc:AlternateContent>
  <bookViews>
    <workbookView xWindow="0" yWindow="0" windowWidth="23040" windowHeight="10644"/>
  </bookViews>
  <sheets>
    <sheet name="Sheet1" sheetId="1" r:id="rId1"/>
    <sheet name="Buff" sheetId="4" r:id="rId2"/>
    <sheet name="Sheet3" sheetId="3" r:id="rId3"/>
    <sheet name="Sheet2" sheetId="2" r:id="rId4"/>
  </sheets>
  <externalReferences>
    <externalReference r:id="rId5"/>
    <externalReference r:id="rId6"/>
  </externalReferences>
  <calcPr calcId="171027" refMode="R1C1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36" i="4" l="1"/>
  <c r="O236" i="4"/>
  <c r="N236" i="4"/>
  <c r="M236" i="4"/>
  <c r="L236" i="4"/>
  <c r="K236" i="4"/>
  <c r="AB235" i="4"/>
  <c r="O235" i="4"/>
  <c r="N235" i="4"/>
  <c r="M235" i="4"/>
  <c r="L235" i="4"/>
  <c r="K235" i="4"/>
  <c r="AB234" i="4"/>
  <c r="O234" i="4"/>
  <c r="N234" i="4"/>
  <c r="M234" i="4"/>
  <c r="L234" i="4"/>
  <c r="K234" i="4"/>
  <c r="AB233" i="4"/>
  <c r="O233" i="4"/>
  <c r="N233" i="4"/>
  <c r="M233" i="4"/>
  <c r="L233" i="4"/>
  <c r="K233" i="4"/>
  <c r="AB232" i="4"/>
  <c r="O232" i="4"/>
  <c r="N232" i="4"/>
  <c r="M232" i="4"/>
  <c r="L232" i="4"/>
  <c r="K232" i="4"/>
  <c r="AB231" i="4"/>
  <c r="O231" i="4"/>
  <c r="N231" i="4"/>
  <c r="M231" i="4"/>
  <c r="L231" i="4"/>
  <c r="K231" i="4"/>
  <c r="AB230" i="4"/>
  <c r="O230" i="4"/>
  <c r="N230" i="4"/>
  <c r="M230" i="4"/>
  <c r="L230" i="4"/>
  <c r="K230" i="4"/>
  <c r="AB229" i="4"/>
  <c r="O229" i="4"/>
  <c r="N229" i="4"/>
  <c r="M229" i="4"/>
  <c r="L229" i="4"/>
  <c r="K229" i="4"/>
  <c r="AB228" i="4"/>
  <c r="O228" i="4"/>
  <c r="N228" i="4"/>
  <c r="M228" i="4"/>
  <c r="L228" i="4"/>
  <c r="K228" i="4"/>
  <c r="AB227" i="4"/>
  <c r="O227" i="4"/>
  <c r="N227" i="4"/>
  <c r="M227" i="4"/>
  <c r="L227" i="4"/>
  <c r="K227" i="4"/>
  <c r="AB226" i="4"/>
  <c r="O226" i="4"/>
  <c r="N226" i="4"/>
  <c r="M226" i="4"/>
  <c r="L226" i="4"/>
  <c r="K226" i="4"/>
  <c r="AB225" i="4"/>
  <c r="O225" i="4"/>
  <c r="N225" i="4"/>
  <c r="M225" i="4"/>
  <c r="L225" i="4"/>
  <c r="K225" i="4"/>
  <c r="AB224" i="4"/>
  <c r="O224" i="4"/>
  <c r="N224" i="4"/>
  <c r="M224" i="4"/>
  <c r="L224" i="4"/>
  <c r="K224" i="4"/>
  <c r="AB223" i="4"/>
  <c r="O223" i="4"/>
  <c r="N223" i="4"/>
  <c r="M223" i="4"/>
  <c r="L223" i="4"/>
  <c r="K223" i="4"/>
  <c r="AB222" i="4"/>
  <c r="O222" i="4"/>
  <c r="N222" i="4"/>
  <c r="M222" i="4"/>
  <c r="L222" i="4"/>
  <c r="K222" i="4"/>
  <c r="AB221" i="4"/>
  <c r="O221" i="4"/>
  <c r="N221" i="4"/>
  <c r="M221" i="4"/>
  <c r="L221" i="4"/>
  <c r="K221" i="4"/>
  <c r="O220" i="4"/>
  <c r="N220" i="4"/>
  <c r="M220" i="4"/>
  <c r="L220" i="4"/>
  <c r="K220" i="4"/>
  <c r="AB219" i="4"/>
  <c r="O219" i="4"/>
  <c r="N219" i="4"/>
  <c r="M219" i="4"/>
  <c r="L219" i="4"/>
  <c r="K219" i="4"/>
  <c r="AB218" i="4"/>
  <c r="O218" i="4"/>
  <c r="N218" i="4"/>
  <c r="M218" i="4"/>
  <c r="L218" i="4"/>
  <c r="K218" i="4"/>
  <c r="AB217" i="4"/>
  <c r="O217" i="4"/>
  <c r="N217" i="4"/>
  <c r="M217" i="4"/>
  <c r="L217" i="4"/>
  <c r="K217" i="4"/>
  <c r="AB216" i="4"/>
  <c r="O216" i="4"/>
  <c r="N216" i="4"/>
  <c r="M216" i="4"/>
  <c r="L216" i="4"/>
  <c r="K216" i="4"/>
  <c r="AB215" i="4"/>
  <c r="O215" i="4"/>
  <c r="N215" i="4"/>
  <c r="M215" i="4"/>
  <c r="L215" i="4"/>
  <c r="K215" i="4"/>
  <c r="AB214" i="4"/>
  <c r="O214" i="4"/>
  <c r="N214" i="4"/>
  <c r="M214" i="4"/>
  <c r="L214" i="4"/>
  <c r="K214" i="4"/>
  <c r="AB213" i="4"/>
  <c r="O213" i="4"/>
  <c r="N213" i="4"/>
  <c r="M213" i="4"/>
  <c r="L213" i="4"/>
  <c r="K213" i="4"/>
  <c r="AB212" i="4"/>
  <c r="O212" i="4"/>
  <c r="N212" i="4"/>
  <c r="M212" i="4"/>
  <c r="L212" i="4"/>
  <c r="K212" i="4"/>
  <c r="AB211" i="4"/>
  <c r="O211" i="4"/>
  <c r="N211" i="4"/>
  <c r="M211" i="4"/>
  <c r="L211" i="4"/>
  <c r="K211" i="4"/>
  <c r="AB210" i="4"/>
  <c r="O210" i="4"/>
  <c r="N210" i="4"/>
  <c r="M210" i="4"/>
  <c r="L210" i="4"/>
  <c r="K210" i="4"/>
  <c r="AB209" i="4"/>
  <c r="O209" i="4"/>
  <c r="N209" i="4"/>
  <c r="M209" i="4"/>
  <c r="L209" i="4"/>
  <c r="K209" i="4"/>
  <c r="O208" i="4"/>
  <c r="N208" i="4"/>
  <c r="M208" i="4"/>
  <c r="L208" i="4"/>
  <c r="K208" i="4"/>
  <c r="I208" i="4"/>
  <c r="AB207" i="4"/>
  <c r="O207" i="4"/>
  <c r="N207" i="4"/>
  <c r="M207" i="4"/>
  <c r="L207" i="4"/>
  <c r="I207" i="4"/>
  <c r="K207" i="4" s="1"/>
  <c r="AB206" i="4"/>
  <c r="O206" i="4"/>
  <c r="N206" i="4"/>
  <c r="M206" i="4"/>
  <c r="L206" i="4"/>
  <c r="K206" i="4"/>
  <c r="AB205" i="4"/>
  <c r="O205" i="4"/>
  <c r="N205" i="4"/>
  <c r="M205" i="4"/>
  <c r="L205" i="4"/>
  <c r="K205" i="4"/>
  <c r="AB204" i="4"/>
  <c r="O204" i="4"/>
  <c r="N204" i="4"/>
  <c r="M204" i="4"/>
  <c r="L204" i="4"/>
  <c r="K204" i="4"/>
  <c r="AB203" i="4"/>
  <c r="O203" i="4"/>
  <c r="N203" i="4"/>
  <c r="M203" i="4"/>
  <c r="L203" i="4"/>
  <c r="K203" i="4"/>
  <c r="AB202" i="4"/>
  <c r="O202" i="4"/>
  <c r="N202" i="4"/>
  <c r="M202" i="4"/>
  <c r="L202" i="4"/>
  <c r="K202" i="4"/>
  <c r="AB201" i="4"/>
  <c r="O201" i="4"/>
  <c r="N201" i="4"/>
  <c r="M201" i="4"/>
  <c r="L201" i="4"/>
  <c r="K201" i="4"/>
  <c r="AB200" i="4"/>
  <c r="O200" i="4"/>
  <c r="N200" i="4"/>
  <c r="M200" i="4"/>
  <c r="L200" i="4"/>
  <c r="K200" i="4"/>
  <c r="AB199" i="4"/>
  <c r="O199" i="4"/>
  <c r="N199" i="4"/>
  <c r="M199" i="4"/>
  <c r="L199" i="4"/>
  <c r="K199" i="4"/>
  <c r="AB198" i="4"/>
  <c r="O198" i="4"/>
  <c r="N198" i="4"/>
  <c r="M198" i="4"/>
  <c r="L198" i="4"/>
  <c r="K198" i="4"/>
  <c r="AB197" i="4"/>
  <c r="O197" i="4"/>
  <c r="N197" i="4"/>
  <c r="M197" i="4"/>
  <c r="L197" i="4"/>
  <c r="K197" i="4"/>
  <c r="AB196" i="4"/>
  <c r="O196" i="4"/>
  <c r="N196" i="4"/>
  <c r="M196" i="4"/>
  <c r="L196" i="4"/>
  <c r="K196" i="4"/>
  <c r="AB195" i="4"/>
  <c r="O195" i="4"/>
  <c r="N195" i="4"/>
  <c r="M195" i="4"/>
  <c r="L195" i="4"/>
  <c r="K195" i="4"/>
  <c r="AB194" i="4"/>
  <c r="O194" i="4"/>
  <c r="N194" i="4"/>
  <c r="M194" i="4"/>
  <c r="L194" i="4"/>
  <c r="K194" i="4"/>
  <c r="AB193" i="4"/>
  <c r="O193" i="4"/>
  <c r="N193" i="4"/>
  <c r="M193" i="4"/>
  <c r="L193" i="4"/>
  <c r="K193" i="4"/>
  <c r="AB192" i="4"/>
  <c r="O192" i="4"/>
  <c r="N192" i="4"/>
  <c r="M192" i="4"/>
  <c r="L192" i="4"/>
  <c r="K192" i="4"/>
  <c r="AB191" i="4"/>
  <c r="O191" i="4"/>
  <c r="N191" i="4"/>
  <c r="M191" i="4"/>
  <c r="L191" i="4"/>
  <c r="K191" i="4"/>
  <c r="AB190" i="4"/>
  <c r="O190" i="4"/>
  <c r="N190" i="4"/>
  <c r="M190" i="4"/>
  <c r="L190" i="4"/>
  <c r="K190" i="4"/>
  <c r="AB189" i="4"/>
  <c r="O189" i="4"/>
  <c r="N189" i="4"/>
  <c r="M189" i="4"/>
  <c r="L189" i="4"/>
  <c r="K189" i="4"/>
  <c r="AB188" i="4"/>
  <c r="O188" i="4"/>
  <c r="N188" i="4"/>
  <c r="M188" i="4"/>
  <c r="L188" i="4"/>
  <c r="K188" i="4"/>
  <c r="AB187" i="4"/>
  <c r="O187" i="4"/>
  <c r="N187" i="4"/>
  <c r="M187" i="4"/>
  <c r="L187" i="4"/>
  <c r="K187" i="4"/>
  <c r="AB186" i="4"/>
  <c r="O186" i="4"/>
  <c r="N186" i="4"/>
  <c r="M186" i="4"/>
  <c r="L186" i="4"/>
  <c r="K186" i="4"/>
  <c r="AB185" i="4"/>
  <c r="O185" i="4"/>
  <c r="N185" i="4"/>
  <c r="M185" i="4"/>
  <c r="L185" i="4"/>
  <c r="K185" i="4"/>
  <c r="AB184" i="4"/>
  <c r="O184" i="4"/>
  <c r="N184" i="4"/>
  <c r="M184" i="4"/>
  <c r="L184" i="4"/>
  <c r="K184" i="4"/>
  <c r="AB183" i="4"/>
  <c r="O183" i="4"/>
  <c r="N183" i="4"/>
  <c r="M183" i="4"/>
  <c r="L183" i="4"/>
  <c r="K183" i="4"/>
  <c r="AB182" i="4"/>
  <c r="O182" i="4"/>
  <c r="N182" i="4"/>
  <c r="M182" i="4"/>
  <c r="L182" i="4"/>
  <c r="K182" i="4"/>
  <c r="AB181" i="4"/>
  <c r="O181" i="4"/>
  <c r="N181" i="4"/>
  <c r="M181" i="4"/>
  <c r="L181" i="4"/>
  <c r="K181" i="4"/>
  <c r="AB180" i="4"/>
  <c r="O180" i="4"/>
  <c r="N180" i="4"/>
  <c r="M180" i="4"/>
  <c r="L180" i="4"/>
  <c r="K180" i="4"/>
  <c r="AB179" i="4"/>
  <c r="O179" i="4"/>
  <c r="N179" i="4"/>
  <c r="M179" i="4"/>
  <c r="L179" i="4"/>
  <c r="K179" i="4"/>
  <c r="AB178" i="4"/>
  <c r="O178" i="4"/>
  <c r="N178" i="4"/>
  <c r="M178" i="4"/>
  <c r="L178" i="4"/>
  <c r="K178" i="4"/>
  <c r="AB177" i="4"/>
  <c r="O177" i="4"/>
  <c r="N177" i="4"/>
  <c r="M177" i="4"/>
  <c r="L177" i="4"/>
  <c r="K177" i="4"/>
  <c r="AB176" i="4"/>
  <c r="O176" i="4"/>
  <c r="N176" i="4"/>
  <c r="M176" i="4"/>
  <c r="L176" i="4"/>
  <c r="K176" i="4"/>
  <c r="AB175" i="4"/>
  <c r="O175" i="4"/>
  <c r="N175" i="4"/>
  <c r="M175" i="4"/>
  <c r="L175" i="4"/>
  <c r="K175" i="4"/>
  <c r="AB174" i="4"/>
  <c r="O174" i="4"/>
  <c r="N174" i="4"/>
  <c r="M174" i="4"/>
  <c r="L174" i="4"/>
  <c r="K174" i="4"/>
  <c r="AB173" i="4"/>
  <c r="O173" i="4"/>
  <c r="N173" i="4"/>
  <c r="M173" i="4"/>
  <c r="L173" i="4"/>
  <c r="K173" i="4"/>
  <c r="AB172" i="4"/>
  <c r="O172" i="4"/>
  <c r="N172" i="4"/>
  <c r="M172" i="4"/>
  <c r="L172" i="4"/>
  <c r="K172" i="4"/>
  <c r="AB171" i="4"/>
  <c r="O171" i="4"/>
  <c r="N171" i="4"/>
  <c r="M171" i="4"/>
  <c r="L171" i="4"/>
  <c r="K171" i="4"/>
  <c r="AB170" i="4"/>
  <c r="O170" i="4"/>
  <c r="N170" i="4"/>
  <c r="M170" i="4"/>
  <c r="L170" i="4"/>
  <c r="K170" i="4"/>
  <c r="AB169" i="4"/>
  <c r="O169" i="4"/>
  <c r="N169" i="4"/>
  <c r="M169" i="4"/>
  <c r="L169" i="4"/>
  <c r="K169" i="4"/>
  <c r="AB168" i="4"/>
  <c r="O168" i="4"/>
  <c r="N168" i="4"/>
  <c r="M168" i="4"/>
  <c r="L168" i="4"/>
  <c r="K168" i="4"/>
  <c r="AB167" i="4"/>
  <c r="O167" i="4"/>
  <c r="N167" i="4"/>
  <c r="M167" i="4"/>
  <c r="L167" i="4"/>
  <c r="K167" i="4"/>
  <c r="AB166" i="4"/>
  <c r="O166" i="4"/>
  <c r="N166" i="4"/>
  <c r="M166" i="4"/>
  <c r="L166" i="4"/>
  <c r="K166" i="4"/>
  <c r="AB165" i="4"/>
  <c r="O165" i="4"/>
  <c r="N165" i="4"/>
  <c r="M165" i="4"/>
  <c r="L165" i="4"/>
  <c r="K165" i="4"/>
  <c r="AB164" i="4"/>
  <c r="O164" i="4"/>
  <c r="N164" i="4"/>
  <c r="M164" i="4"/>
  <c r="L164" i="4"/>
  <c r="K164" i="4"/>
  <c r="AB163" i="4"/>
  <c r="O163" i="4"/>
  <c r="N163" i="4"/>
  <c r="M163" i="4"/>
  <c r="L163" i="4"/>
  <c r="K163" i="4"/>
  <c r="AB162" i="4"/>
  <c r="O162" i="4"/>
  <c r="N162" i="4"/>
  <c r="M162" i="4"/>
  <c r="L162" i="4"/>
  <c r="K162" i="4"/>
  <c r="AB161" i="4"/>
  <c r="O161" i="4"/>
  <c r="N161" i="4"/>
  <c r="M161" i="4"/>
  <c r="L161" i="4"/>
  <c r="K161" i="4"/>
  <c r="AB160" i="4"/>
  <c r="O160" i="4"/>
  <c r="N160" i="4"/>
  <c r="M160" i="4"/>
  <c r="L160" i="4"/>
  <c r="K160" i="4"/>
  <c r="AB159" i="4"/>
  <c r="O159" i="4"/>
  <c r="N159" i="4"/>
  <c r="M159" i="4"/>
  <c r="L159" i="4"/>
  <c r="K159" i="4"/>
  <c r="AB158" i="4"/>
  <c r="O158" i="4"/>
  <c r="N158" i="4"/>
  <c r="M158" i="4"/>
  <c r="L158" i="4"/>
  <c r="K158" i="4"/>
  <c r="AB157" i="4"/>
  <c r="O157" i="4"/>
  <c r="N157" i="4"/>
  <c r="M157" i="4"/>
  <c r="L157" i="4"/>
  <c r="K157" i="4"/>
  <c r="AB156" i="4"/>
  <c r="O156" i="4"/>
  <c r="N156" i="4"/>
  <c r="M156" i="4"/>
  <c r="L156" i="4"/>
  <c r="K156" i="4"/>
  <c r="AB155" i="4"/>
  <c r="O155" i="4"/>
  <c r="N155" i="4"/>
  <c r="M155" i="4"/>
  <c r="L155" i="4"/>
  <c r="K155" i="4"/>
  <c r="AB154" i="4"/>
  <c r="O154" i="4"/>
  <c r="N154" i="4"/>
  <c r="M154" i="4"/>
  <c r="L154" i="4"/>
  <c r="K154" i="4"/>
  <c r="AB153" i="4"/>
  <c r="O153" i="4"/>
  <c r="N153" i="4"/>
  <c r="M153" i="4"/>
  <c r="L153" i="4"/>
  <c r="K153" i="4"/>
  <c r="AB152" i="4"/>
  <c r="O152" i="4"/>
  <c r="N152" i="4"/>
  <c r="M152" i="4"/>
  <c r="L152" i="4"/>
  <c r="K152" i="4"/>
  <c r="AB151" i="4"/>
  <c r="O151" i="4"/>
  <c r="N151" i="4"/>
  <c r="M151" i="4"/>
  <c r="L151" i="4"/>
  <c r="K151" i="4"/>
  <c r="AB150" i="4"/>
  <c r="O150" i="4"/>
  <c r="N150" i="4"/>
  <c r="M150" i="4"/>
  <c r="L150" i="4"/>
  <c r="K150" i="4"/>
  <c r="AB149" i="4"/>
  <c r="O149" i="4"/>
  <c r="N149" i="4"/>
  <c r="M149" i="4"/>
  <c r="L149" i="4"/>
  <c r="K149" i="4"/>
  <c r="AB148" i="4"/>
  <c r="O148" i="4"/>
  <c r="N148" i="4"/>
  <c r="M148" i="4"/>
  <c r="L148" i="4"/>
  <c r="K148" i="4"/>
  <c r="AB147" i="4"/>
  <c r="O147" i="4"/>
  <c r="N147" i="4"/>
  <c r="M147" i="4"/>
  <c r="L147" i="4"/>
  <c r="K147" i="4"/>
  <c r="AB146" i="4"/>
  <c r="O146" i="4"/>
  <c r="N146" i="4"/>
  <c r="M146" i="4"/>
  <c r="L146" i="4"/>
  <c r="K146" i="4"/>
  <c r="AB145" i="4"/>
  <c r="O145" i="4"/>
  <c r="N145" i="4"/>
  <c r="M145" i="4"/>
  <c r="L145" i="4"/>
  <c r="K145" i="4"/>
  <c r="AB144" i="4"/>
  <c r="O144" i="4"/>
  <c r="N144" i="4"/>
  <c r="M144" i="4"/>
  <c r="L144" i="4"/>
  <c r="K144" i="4"/>
  <c r="AB143" i="4"/>
  <c r="O143" i="4"/>
  <c r="N143" i="4"/>
  <c r="M143" i="4"/>
  <c r="L143" i="4"/>
  <c r="K143" i="4"/>
  <c r="AB142" i="4"/>
  <c r="O142" i="4"/>
  <c r="N142" i="4"/>
  <c r="M142" i="4"/>
  <c r="L142" i="4"/>
  <c r="K142" i="4"/>
  <c r="AB141" i="4"/>
  <c r="O141" i="4"/>
  <c r="N141" i="4"/>
  <c r="M141" i="4"/>
  <c r="L141" i="4"/>
  <c r="K141" i="4"/>
  <c r="AB140" i="4"/>
  <c r="O140" i="4"/>
  <c r="N140" i="4"/>
  <c r="M140" i="4"/>
  <c r="L140" i="4"/>
  <c r="K140" i="4"/>
  <c r="AB139" i="4"/>
  <c r="O139" i="4"/>
  <c r="N139" i="4"/>
  <c r="M139" i="4"/>
  <c r="L139" i="4"/>
  <c r="K139" i="4"/>
  <c r="AB138" i="4"/>
  <c r="O138" i="4"/>
  <c r="N138" i="4"/>
  <c r="M138" i="4"/>
  <c r="L138" i="4"/>
  <c r="K138" i="4"/>
  <c r="AB137" i="4"/>
  <c r="Z137" i="4"/>
  <c r="Y137" i="4"/>
  <c r="X137" i="4"/>
  <c r="W137" i="4"/>
  <c r="V137" i="4"/>
  <c r="U137" i="4"/>
  <c r="T137" i="4"/>
  <c r="S137" i="4"/>
  <c r="R137" i="4"/>
  <c r="Q137" i="4"/>
  <c r="L137" i="4"/>
  <c r="K137" i="4"/>
  <c r="F137" i="4"/>
  <c r="N137" i="4" s="1"/>
  <c r="AB136" i="4"/>
  <c r="Z136" i="4"/>
  <c r="Y136" i="4"/>
  <c r="X136" i="4"/>
  <c r="W136" i="4"/>
  <c r="V136" i="4"/>
  <c r="U136" i="4"/>
  <c r="T136" i="4"/>
  <c r="S136" i="4"/>
  <c r="R136" i="4"/>
  <c r="Q136" i="4"/>
  <c r="L136" i="4"/>
  <c r="K136" i="4"/>
  <c r="F136" i="4"/>
  <c r="M136" i="4" s="1"/>
  <c r="AB135" i="4"/>
  <c r="O135" i="4"/>
  <c r="N135" i="4"/>
  <c r="M135" i="4"/>
  <c r="L135" i="4"/>
  <c r="K135" i="4"/>
  <c r="AB134" i="4"/>
  <c r="O134" i="4"/>
  <c r="N134" i="4"/>
  <c r="M134" i="4"/>
  <c r="L134" i="4"/>
  <c r="K134" i="4"/>
  <c r="AB133" i="4"/>
  <c r="O133" i="4"/>
  <c r="N133" i="4"/>
  <c r="M133" i="4"/>
  <c r="L133" i="4"/>
  <c r="K133" i="4"/>
  <c r="AB132" i="4"/>
  <c r="O132" i="4"/>
  <c r="N132" i="4"/>
  <c r="M132" i="4"/>
  <c r="L132" i="4"/>
  <c r="K132" i="4"/>
  <c r="AB131" i="4"/>
  <c r="O131" i="4"/>
  <c r="N131" i="4"/>
  <c r="M131" i="4"/>
  <c r="L131" i="4"/>
  <c r="K131" i="4"/>
  <c r="AB130" i="4"/>
  <c r="O130" i="4"/>
  <c r="N130" i="4"/>
  <c r="M130" i="4"/>
  <c r="L130" i="4"/>
  <c r="K130" i="4"/>
  <c r="AB129" i="4"/>
  <c r="O129" i="4"/>
  <c r="N129" i="4"/>
  <c r="M129" i="4"/>
  <c r="L129" i="4"/>
  <c r="K129" i="4"/>
  <c r="AB128" i="4"/>
  <c r="O128" i="4"/>
  <c r="N128" i="4"/>
  <c r="M128" i="4"/>
  <c r="L128" i="4"/>
  <c r="K128" i="4"/>
  <c r="AB127" i="4"/>
  <c r="O127" i="4"/>
  <c r="N127" i="4"/>
  <c r="M127" i="4"/>
  <c r="L127" i="4"/>
  <c r="K127" i="4"/>
  <c r="AB126" i="4"/>
  <c r="O126" i="4"/>
  <c r="N126" i="4"/>
  <c r="M126" i="4"/>
  <c r="L126" i="4"/>
  <c r="K126" i="4"/>
  <c r="AB125" i="4"/>
  <c r="O125" i="4"/>
  <c r="N125" i="4"/>
  <c r="M125" i="4"/>
  <c r="L125" i="4"/>
  <c r="K125" i="4"/>
  <c r="AB124" i="4"/>
  <c r="O124" i="4"/>
  <c r="N124" i="4"/>
  <c r="M124" i="4"/>
  <c r="L124" i="4"/>
  <c r="K124" i="4"/>
  <c r="AB123" i="4"/>
  <c r="O123" i="4"/>
  <c r="N123" i="4"/>
  <c r="M123" i="4"/>
  <c r="L123" i="4"/>
  <c r="K123" i="4"/>
  <c r="AB122" i="4"/>
  <c r="O122" i="4"/>
  <c r="N122" i="4"/>
  <c r="M122" i="4"/>
  <c r="L122" i="4"/>
  <c r="K122" i="4"/>
  <c r="AB121" i="4"/>
  <c r="O121" i="4"/>
  <c r="N121" i="4"/>
  <c r="M121" i="4"/>
  <c r="L121" i="4"/>
  <c r="K121" i="4"/>
  <c r="AB120" i="4"/>
  <c r="O120" i="4"/>
  <c r="N120" i="4"/>
  <c r="M120" i="4"/>
  <c r="L120" i="4"/>
  <c r="K120" i="4"/>
  <c r="AB119" i="4"/>
  <c r="O119" i="4"/>
  <c r="N119" i="4"/>
  <c r="M119" i="4"/>
  <c r="L119" i="4"/>
  <c r="K119" i="4"/>
  <c r="AB118" i="4"/>
  <c r="O118" i="4"/>
  <c r="N118" i="4"/>
  <c r="M118" i="4"/>
  <c r="L118" i="4"/>
  <c r="K118" i="4"/>
  <c r="AB117" i="4"/>
  <c r="O117" i="4"/>
  <c r="N117" i="4"/>
  <c r="M117" i="4"/>
  <c r="L117" i="4"/>
  <c r="K117" i="4"/>
  <c r="AB116" i="4"/>
  <c r="O116" i="4"/>
  <c r="N116" i="4"/>
  <c r="M116" i="4"/>
  <c r="L116" i="4"/>
  <c r="K116" i="4"/>
  <c r="AB115" i="4"/>
  <c r="O115" i="4"/>
  <c r="N115" i="4"/>
  <c r="M115" i="4"/>
  <c r="L115" i="4"/>
  <c r="K115" i="4"/>
  <c r="AB114" i="4"/>
  <c r="O114" i="4"/>
  <c r="N114" i="4"/>
  <c r="M114" i="4"/>
  <c r="L114" i="4"/>
  <c r="K114" i="4"/>
  <c r="AB113" i="4"/>
  <c r="Z113" i="4"/>
  <c r="Y113" i="4"/>
  <c r="X113" i="4"/>
  <c r="W113" i="4"/>
  <c r="V113" i="4"/>
  <c r="U113" i="4"/>
  <c r="T113" i="4"/>
  <c r="S113" i="4"/>
  <c r="R113" i="4"/>
  <c r="Q113" i="4"/>
  <c r="M113" i="4"/>
  <c r="L113" i="4"/>
  <c r="K113" i="4"/>
  <c r="F113" i="4"/>
  <c r="N113" i="4" s="1"/>
  <c r="AB112" i="4"/>
  <c r="O112" i="4"/>
  <c r="N112" i="4"/>
  <c r="M112" i="4"/>
  <c r="L112" i="4"/>
  <c r="K112" i="4"/>
  <c r="AB111" i="4"/>
  <c r="O111" i="4"/>
  <c r="N111" i="4"/>
  <c r="M111" i="4"/>
  <c r="L111" i="4"/>
  <c r="K111" i="4"/>
  <c r="AB110" i="4"/>
  <c r="O110" i="4"/>
  <c r="N110" i="4"/>
  <c r="M110" i="4"/>
  <c r="L110" i="4"/>
  <c r="K110" i="4"/>
  <c r="AB109" i="4"/>
  <c r="O109" i="4"/>
  <c r="N109" i="4"/>
  <c r="M109" i="4"/>
  <c r="L109" i="4"/>
  <c r="K109" i="4"/>
  <c r="AB108" i="4"/>
  <c r="O108" i="4"/>
  <c r="N108" i="4"/>
  <c r="M108" i="4"/>
  <c r="L108" i="4"/>
  <c r="K108" i="4"/>
  <c r="AB107" i="4"/>
  <c r="O107" i="4"/>
  <c r="N107" i="4"/>
  <c r="M107" i="4"/>
  <c r="L107" i="4"/>
  <c r="K107" i="4"/>
  <c r="AB106" i="4"/>
  <c r="O106" i="4"/>
  <c r="N106" i="4"/>
  <c r="M106" i="4"/>
  <c r="L106" i="4"/>
  <c r="K106" i="4"/>
  <c r="AB105" i="4"/>
  <c r="O105" i="4"/>
  <c r="N105" i="4"/>
  <c r="M105" i="4"/>
  <c r="L105" i="4"/>
  <c r="K105" i="4"/>
  <c r="AB104" i="4"/>
  <c r="O104" i="4"/>
  <c r="N104" i="4"/>
  <c r="M104" i="4"/>
  <c r="L104" i="4"/>
  <c r="K104" i="4"/>
  <c r="AB103" i="4"/>
  <c r="O103" i="4"/>
  <c r="N103" i="4"/>
  <c r="M103" i="4"/>
  <c r="L103" i="4"/>
  <c r="K103" i="4"/>
  <c r="AB102" i="4"/>
  <c r="O102" i="4"/>
  <c r="N102" i="4"/>
  <c r="M102" i="4"/>
  <c r="L102" i="4"/>
  <c r="K102" i="4"/>
  <c r="AB101" i="4"/>
  <c r="O101" i="4"/>
  <c r="N101" i="4"/>
  <c r="M101" i="4"/>
  <c r="L101" i="4"/>
  <c r="K101" i="4"/>
  <c r="AB100" i="4"/>
  <c r="O100" i="4"/>
  <c r="N100" i="4"/>
  <c r="M100" i="4"/>
  <c r="L100" i="4"/>
  <c r="K100" i="4"/>
  <c r="AB99" i="4"/>
  <c r="O99" i="4"/>
  <c r="N99" i="4"/>
  <c r="M99" i="4"/>
  <c r="L99" i="4"/>
  <c r="K99" i="4"/>
  <c r="AB98" i="4"/>
  <c r="O98" i="4"/>
  <c r="N98" i="4"/>
  <c r="M98" i="4"/>
  <c r="L98" i="4"/>
  <c r="K98" i="4"/>
  <c r="AB97" i="4"/>
  <c r="O97" i="4"/>
  <c r="N97" i="4"/>
  <c r="M97" i="4"/>
  <c r="L97" i="4"/>
  <c r="K97" i="4"/>
  <c r="AB96" i="4"/>
  <c r="O96" i="4"/>
  <c r="N96" i="4"/>
  <c r="M96" i="4"/>
  <c r="L96" i="4"/>
  <c r="K96" i="4"/>
  <c r="AB95" i="4"/>
  <c r="O95" i="4"/>
  <c r="N95" i="4"/>
  <c r="M95" i="4"/>
  <c r="L95" i="4"/>
  <c r="K95" i="4"/>
  <c r="AB94" i="4"/>
  <c r="O94" i="4"/>
  <c r="N94" i="4"/>
  <c r="M94" i="4"/>
  <c r="L94" i="4"/>
  <c r="K94" i="4"/>
  <c r="AB93" i="4"/>
  <c r="O93" i="4"/>
  <c r="N93" i="4"/>
  <c r="M93" i="4"/>
  <c r="L93" i="4"/>
  <c r="K93" i="4"/>
  <c r="AB92" i="4"/>
  <c r="O92" i="4"/>
  <c r="N92" i="4"/>
  <c r="M92" i="4"/>
  <c r="L92" i="4"/>
  <c r="K92" i="4"/>
  <c r="AB91" i="4"/>
  <c r="O91" i="4"/>
  <c r="N91" i="4"/>
  <c r="M91" i="4"/>
  <c r="L91" i="4"/>
  <c r="K91" i="4"/>
  <c r="AB90" i="4"/>
  <c r="O90" i="4"/>
  <c r="N90" i="4"/>
  <c r="M90" i="4"/>
  <c r="L90" i="4"/>
  <c r="K90" i="4"/>
  <c r="AB89" i="4"/>
  <c r="O89" i="4"/>
  <c r="N89" i="4"/>
  <c r="M89" i="4"/>
  <c r="L89" i="4"/>
  <c r="K89" i="4"/>
  <c r="AB88" i="4"/>
  <c r="O88" i="4"/>
  <c r="N88" i="4"/>
  <c r="M88" i="4"/>
  <c r="L88" i="4"/>
  <c r="K88" i="4"/>
  <c r="AB87" i="4"/>
  <c r="O87" i="4"/>
  <c r="N87" i="4"/>
  <c r="M87" i="4"/>
  <c r="L87" i="4"/>
  <c r="K87" i="4"/>
  <c r="AB86" i="4"/>
  <c r="O86" i="4"/>
  <c r="N86" i="4"/>
  <c r="M86" i="4"/>
  <c r="L86" i="4"/>
  <c r="K86" i="4"/>
  <c r="AB85" i="4"/>
  <c r="O85" i="4"/>
  <c r="N85" i="4"/>
  <c r="M85" i="4"/>
  <c r="L85" i="4"/>
  <c r="K85" i="4"/>
  <c r="AB84" i="4"/>
  <c r="O84" i="4"/>
  <c r="N84" i="4"/>
  <c r="M84" i="4"/>
  <c r="L84" i="4"/>
  <c r="K84" i="4"/>
  <c r="AB83" i="4"/>
  <c r="O83" i="4"/>
  <c r="N83" i="4"/>
  <c r="M83" i="4"/>
  <c r="L83" i="4"/>
  <c r="K83" i="4"/>
  <c r="AB82" i="4"/>
  <c r="Z82" i="4"/>
  <c r="Y82" i="4"/>
  <c r="X82" i="4"/>
  <c r="W82" i="4"/>
  <c r="V82" i="4"/>
  <c r="U82" i="4"/>
  <c r="T82" i="4"/>
  <c r="S82" i="4"/>
  <c r="R82" i="4"/>
  <c r="Q82" i="4"/>
  <c r="L82" i="4"/>
  <c r="K82" i="4"/>
  <c r="F82" i="4"/>
  <c r="O82" i="4" s="1"/>
  <c r="AB81" i="4"/>
  <c r="Z81" i="4"/>
  <c r="Y81" i="4"/>
  <c r="X81" i="4"/>
  <c r="W81" i="4"/>
  <c r="V81" i="4"/>
  <c r="U81" i="4"/>
  <c r="T81" i="4"/>
  <c r="S81" i="4"/>
  <c r="R81" i="4"/>
  <c r="Q81" i="4"/>
  <c r="O81" i="4"/>
  <c r="N81" i="4"/>
  <c r="M81" i="4"/>
  <c r="L81" i="4"/>
  <c r="K81" i="4"/>
  <c r="AB80" i="4"/>
  <c r="O80" i="4"/>
  <c r="N80" i="4"/>
  <c r="M80" i="4"/>
  <c r="L80" i="4"/>
  <c r="K80" i="4"/>
  <c r="AB79" i="4"/>
  <c r="O79" i="4"/>
  <c r="N79" i="4"/>
  <c r="M79" i="4"/>
  <c r="L79" i="4"/>
  <c r="K79" i="4"/>
  <c r="AB78" i="4"/>
  <c r="Z78" i="4"/>
  <c r="Y78" i="4"/>
  <c r="X78" i="4"/>
  <c r="W78" i="4"/>
  <c r="V78" i="4"/>
  <c r="U78" i="4"/>
  <c r="T78" i="4"/>
  <c r="S78" i="4"/>
  <c r="R78" i="4"/>
  <c r="Q78" i="4"/>
  <c r="O78" i="4"/>
  <c r="N78" i="4"/>
  <c r="M78" i="4"/>
  <c r="L78" i="4"/>
  <c r="K78" i="4"/>
  <c r="AB77" i="4"/>
  <c r="O77" i="4"/>
  <c r="N77" i="4"/>
  <c r="M77" i="4"/>
  <c r="L77" i="4"/>
  <c r="K77" i="4"/>
  <c r="AB76" i="4"/>
  <c r="O76" i="4"/>
  <c r="N76" i="4"/>
  <c r="M76" i="4"/>
  <c r="L76" i="4"/>
  <c r="K76" i="4"/>
  <c r="AB75" i="4"/>
  <c r="O75" i="4"/>
  <c r="N75" i="4"/>
  <c r="M75" i="4"/>
  <c r="L75" i="4"/>
  <c r="K75" i="4"/>
  <c r="AB74" i="4"/>
  <c r="Z74" i="4"/>
  <c r="Y74" i="4"/>
  <c r="X74" i="4"/>
  <c r="W74" i="4"/>
  <c r="V74" i="4"/>
  <c r="U74" i="4"/>
  <c r="T74" i="4"/>
  <c r="S74" i="4"/>
  <c r="R74" i="4"/>
  <c r="Q74" i="4"/>
  <c r="O74" i="4"/>
  <c r="N74" i="4"/>
  <c r="M74" i="4"/>
  <c r="L74" i="4"/>
  <c r="K74" i="4"/>
  <c r="AB73" i="4"/>
  <c r="O73" i="4"/>
  <c r="N73" i="4"/>
  <c r="M73" i="4"/>
  <c r="L73" i="4"/>
  <c r="K73" i="4"/>
  <c r="AB72" i="4"/>
  <c r="O72" i="4"/>
  <c r="N72" i="4"/>
  <c r="M72" i="4"/>
  <c r="L72" i="4"/>
  <c r="K72" i="4"/>
  <c r="AB71" i="4"/>
  <c r="Z71" i="4"/>
  <c r="Y71" i="4"/>
  <c r="X71" i="4"/>
  <c r="W71" i="4"/>
  <c r="V71" i="4"/>
  <c r="U71" i="4"/>
  <c r="T71" i="4"/>
  <c r="S71" i="4"/>
  <c r="R71" i="4"/>
  <c r="Q71" i="4"/>
  <c r="O71" i="4"/>
  <c r="N71" i="4"/>
  <c r="M71" i="4"/>
  <c r="L71" i="4"/>
  <c r="K71" i="4"/>
  <c r="AB70" i="4"/>
  <c r="Z70" i="4"/>
  <c r="Y70" i="4"/>
  <c r="X70" i="4"/>
  <c r="W70" i="4"/>
  <c r="V70" i="4"/>
  <c r="U70" i="4"/>
  <c r="T70" i="4"/>
  <c r="S70" i="4"/>
  <c r="R70" i="4"/>
  <c r="Q70" i="4"/>
  <c r="O70" i="4"/>
  <c r="N70" i="4"/>
  <c r="M70" i="4"/>
  <c r="L70" i="4"/>
  <c r="K70" i="4"/>
  <c r="AB69" i="4"/>
  <c r="O69" i="4"/>
  <c r="N69" i="4"/>
  <c r="M69" i="4"/>
  <c r="L69" i="4"/>
  <c r="K69" i="4"/>
  <c r="AB68" i="4"/>
  <c r="O68" i="4"/>
  <c r="N68" i="4"/>
  <c r="M68" i="4"/>
  <c r="L68" i="4"/>
  <c r="K68" i="4"/>
  <c r="AB67" i="4"/>
  <c r="O67" i="4"/>
  <c r="N67" i="4"/>
  <c r="M67" i="4"/>
  <c r="L67" i="4"/>
  <c r="K67" i="4"/>
  <c r="AB66" i="4"/>
  <c r="O66" i="4"/>
  <c r="N66" i="4"/>
  <c r="M66" i="4"/>
  <c r="L66" i="4"/>
  <c r="K66" i="4"/>
  <c r="AB65" i="4"/>
  <c r="O65" i="4"/>
  <c r="N65" i="4"/>
  <c r="M65" i="4"/>
  <c r="L65" i="4"/>
  <c r="K65" i="4"/>
  <c r="AB64" i="4"/>
  <c r="O64" i="4"/>
  <c r="N64" i="4"/>
  <c r="M64" i="4"/>
  <c r="L64" i="4"/>
  <c r="K64" i="4"/>
  <c r="AB63" i="4"/>
  <c r="O63" i="4"/>
  <c r="N63" i="4"/>
  <c r="M63" i="4"/>
  <c r="L63" i="4"/>
  <c r="K63" i="4"/>
  <c r="AB62" i="4"/>
  <c r="O62" i="4"/>
  <c r="N62" i="4"/>
  <c r="M62" i="4"/>
  <c r="L62" i="4"/>
  <c r="K62" i="4"/>
  <c r="AB61" i="4"/>
  <c r="O61" i="4"/>
  <c r="N61" i="4"/>
  <c r="M61" i="4"/>
  <c r="L61" i="4"/>
  <c r="K61" i="4"/>
  <c r="AB60" i="4"/>
  <c r="O60" i="4"/>
  <c r="N60" i="4"/>
  <c r="M60" i="4"/>
  <c r="L60" i="4"/>
  <c r="K60" i="4"/>
  <c r="AB59" i="4"/>
  <c r="Z59" i="4"/>
  <c r="Y59" i="4"/>
  <c r="X59" i="4"/>
  <c r="W59" i="4"/>
  <c r="V59" i="4"/>
  <c r="U59" i="4"/>
  <c r="T59" i="4"/>
  <c r="S59" i="4"/>
  <c r="R59" i="4"/>
  <c r="Q59" i="4"/>
  <c r="O59" i="4"/>
  <c r="N59" i="4"/>
  <c r="M59" i="4"/>
  <c r="L59" i="4"/>
  <c r="K59" i="4"/>
  <c r="AB58" i="4"/>
  <c r="O58" i="4"/>
  <c r="N58" i="4"/>
  <c r="M58" i="4"/>
  <c r="L58" i="4"/>
  <c r="K58" i="4"/>
  <c r="AB57" i="4"/>
  <c r="Z57" i="4"/>
  <c r="Y57" i="4"/>
  <c r="X57" i="4"/>
  <c r="W57" i="4"/>
  <c r="V57" i="4"/>
  <c r="U57" i="4"/>
  <c r="T57" i="4"/>
  <c r="S57" i="4"/>
  <c r="R57" i="4"/>
  <c r="Q57" i="4"/>
  <c r="O57" i="4"/>
  <c r="N57" i="4"/>
  <c r="M57" i="4"/>
  <c r="L57" i="4"/>
  <c r="K57" i="4"/>
  <c r="AB56" i="4"/>
  <c r="Z56" i="4"/>
  <c r="Y56" i="4"/>
  <c r="X56" i="4"/>
  <c r="W56" i="4"/>
  <c r="V56" i="4"/>
  <c r="U56" i="4"/>
  <c r="T56" i="4"/>
  <c r="S56" i="4"/>
  <c r="R56" i="4"/>
  <c r="Q56" i="4"/>
  <c r="O56" i="4"/>
  <c r="N56" i="4"/>
  <c r="M56" i="4"/>
  <c r="L56" i="4"/>
  <c r="K56" i="4"/>
  <c r="AB55" i="4"/>
  <c r="O55" i="4"/>
  <c r="N55" i="4"/>
  <c r="M55" i="4"/>
  <c r="L55" i="4"/>
  <c r="K55" i="4"/>
  <c r="AB54" i="4"/>
  <c r="O54" i="4"/>
  <c r="N54" i="4"/>
  <c r="M54" i="4"/>
  <c r="L54" i="4"/>
  <c r="K54" i="4"/>
  <c r="AB53" i="4"/>
  <c r="O53" i="4"/>
  <c r="N53" i="4"/>
  <c r="M53" i="4"/>
  <c r="L53" i="4"/>
  <c r="K53" i="4"/>
  <c r="AB52" i="4"/>
  <c r="O52" i="4"/>
  <c r="N52" i="4"/>
  <c r="M52" i="4"/>
  <c r="L52" i="4"/>
  <c r="K52" i="4"/>
  <c r="AB51" i="4"/>
  <c r="O51" i="4"/>
  <c r="N51" i="4"/>
  <c r="M51" i="4"/>
  <c r="L51" i="4"/>
  <c r="K51" i="4"/>
  <c r="AB50" i="4"/>
  <c r="O50" i="4"/>
  <c r="N50" i="4"/>
  <c r="M50" i="4"/>
  <c r="L50" i="4"/>
  <c r="K50" i="4"/>
  <c r="AB49" i="4"/>
  <c r="O49" i="4"/>
  <c r="N49" i="4"/>
  <c r="M49" i="4"/>
  <c r="L49" i="4"/>
  <c r="K49" i="4"/>
  <c r="AB48" i="4"/>
  <c r="O48" i="4"/>
  <c r="N48" i="4"/>
  <c r="M48" i="4"/>
  <c r="L48" i="4"/>
  <c r="K48" i="4"/>
  <c r="AB47" i="4"/>
  <c r="O47" i="4"/>
  <c r="N47" i="4"/>
  <c r="M47" i="4"/>
  <c r="L47" i="4"/>
  <c r="K47" i="4"/>
  <c r="AB46" i="4"/>
  <c r="O46" i="4"/>
  <c r="N46" i="4"/>
  <c r="M46" i="4"/>
  <c r="L46" i="4"/>
  <c r="K46" i="4"/>
  <c r="AB45" i="4"/>
  <c r="Z45" i="4"/>
  <c r="Y45" i="4"/>
  <c r="X45" i="4"/>
  <c r="W45" i="4"/>
  <c r="V45" i="4"/>
  <c r="U45" i="4"/>
  <c r="T45" i="4"/>
  <c r="S45" i="4"/>
  <c r="R45" i="4"/>
  <c r="Q45" i="4"/>
  <c r="O45" i="4"/>
  <c r="N45" i="4"/>
  <c r="M45" i="4"/>
  <c r="L45" i="4"/>
  <c r="K45" i="4"/>
  <c r="AB44" i="4"/>
  <c r="Z44" i="4"/>
  <c r="Y44" i="4"/>
  <c r="X44" i="4"/>
  <c r="W44" i="4"/>
  <c r="V44" i="4"/>
  <c r="U44" i="4"/>
  <c r="T44" i="4"/>
  <c r="S44" i="4"/>
  <c r="R44" i="4"/>
  <c r="Q44" i="4"/>
  <c r="O44" i="4"/>
  <c r="N44" i="4"/>
  <c r="M44" i="4"/>
  <c r="L44" i="4"/>
  <c r="K44" i="4"/>
  <c r="AB43" i="4"/>
  <c r="O43" i="4"/>
  <c r="N43" i="4"/>
  <c r="M43" i="4"/>
  <c r="L43" i="4"/>
  <c r="K43" i="4"/>
  <c r="AB42" i="4"/>
  <c r="O42" i="4"/>
  <c r="N42" i="4"/>
  <c r="M42" i="4"/>
  <c r="L42" i="4"/>
  <c r="K42" i="4"/>
  <c r="AB41" i="4"/>
  <c r="Z41" i="4"/>
  <c r="Y41" i="4"/>
  <c r="X41" i="4"/>
  <c r="W41" i="4"/>
  <c r="V41" i="4"/>
  <c r="U41" i="4"/>
  <c r="T41" i="4"/>
  <c r="S41" i="4"/>
  <c r="R41" i="4"/>
  <c r="Q41" i="4"/>
  <c r="O41" i="4"/>
  <c r="N41" i="4"/>
  <c r="M41" i="4"/>
  <c r="L41" i="4"/>
  <c r="K41" i="4"/>
  <c r="AB40" i="4"/>
  <c r="O40" i="4"/>
  <c r="N40" i="4"/>
  <c r="M40" i="4"/>
  <c r="L40" i="4"/>
  <c r="K40" i="4"/>
  <c r="AB39" i="4"/>
  <c r="O39" i="4"/>
  <c r="N39" i="4"/>
  <c r="M39" i="4"/>
  <c r="L39" i="4"/>
  <c r="K39" i="4"/>
  <c r="AB38" i="4"/>
  <c r="O38" i="4"/>
  <c r="N38" i="4"/>
  <c r="M38" i="4"/>
  <c r="L38" i="4"/>
  <c r="K38" i="4"/>
  <c r="AB37" i="4"/>
  <c r="O37" i="4"/>
  <c r="N37" i="4"/>
  <c r="M37" i="4"/>
  <c r="L37" i="4"/>
  <c r="K37" i="4"/>
  <c r="AB36" i="4"/>
  <c r="O36" i="4"/>
  <c r="N36" i="4"/>
  <c r="M36" i="4"/>
  <c r="L36" i="4"/>
  <c r="K36" i="4"/>
  <c r="AB35" i="4"/>
  <c r="Z35" i="4"/>
  <c r="Y35" i="4"/>
  <c r="X35" i="4"/>
  <c r="W35" i="4"/>
  <c r="V35" i="4"/>
  <c r="U35" i="4"/>
  <c r="T35" i="4"/>
  <c r="S35" i="4"/>
  <c r="R35" i="4"/>
  <c r="Q35" i="4"/>
  <c r="O35" i="4"/>
  <c r="N35" i="4"/>
  <c r="M35" i="4"/>
  <c r="L35" i="4"/>
  <c r="K35" i="4"/>
  <c r="AB34" i="4"/>
  <c r="O34" i="4"/>
  <c r="N34" i="4"/>
  <c r="M34" i="4"/>
  <c r="L34" i="4"/>
  <c r="K34" i="4"/>
  <c r="AB33" i="4"/>
  <c r="Z33" i="4"/>
  <c r="Y33" i="4"/>
  <c r="X33" i="4"/>
  <c r="W33" i="4"/>
  <c r="V33" i="4"/>
  <c r="U33" i="4"/>
  <c r="T33" i="4"/>
  <c r="S33" i="4"/>
  <c r="R33" i="4"/>
  <c r="Q33" i="4"/>
  <c r="O33" i="4"/>
  <c r="N33" i="4"/>
  <c r="M33" i="4"/>
  <c r="L33" i="4"/>
  <c r="K33" i="4"/>
  <c r="AB32" i="4"/>
  <c r="O32" i="4"/>
  <c r="N32" i="4"/>
  <c r="M32" i="4"/>
  <c r="L32" i="4"/>
  <c r="K32" i="4"/>
  <c r="AB31" i="4"/>
  <c r="O31" i="4"/>
  <c r="N31" i="4"/>
  <c r="M31" i="4"/>
  <c r="L31" i="4"/>
  <c r="K31" i="4"/>
  <c r="AB30" i="4"/>
  <c r="Z30" i="4"/>
  <c r="Y30" i="4"/>
  <c r="X30" i="4"/>
  <c r="W30" i="4"/>
  <c r="V30" i="4"/>
  <c r="U30" i="4"/>
  <c r="T30" i="4"/>
  <c r="S30" i="4"/>
  <c r="R30" i="4"/>
  <c r="Q30" i="4"/>
  <c r="L30" i="4"/>
  <c r="K30" i="4"/>
  <c r="F30" i="4"/>
  <c r="O30" i="4" s="1"/>
  <c r="AB29" i="4"/>
  <c r="Z29" i="4"/>
  <c r="Y29" i="4"/>
  <c r="X29" i="4"/>
  <c r="W29" i="4"/>
  <c r="V29" i="4"/>
  <c r="U29" i="4"/>
  <c r="T29" i="4"/>
  <c r="S29" i="4"/>
  <c r="R29" i="4"/>
  <c r="Q29" i="4"/>
  <c r="L29" i="4"/>
  <c r="K29" i="4"/>
  <c r="F29" i="4"/>
  <c r="M29" i="4" s="1"/>
  <c r="AB28" i="4"/>
  <c r="O28" i="4"/>
  <c r="N28" i="4"/>
  <c r="M28" i="4"/>
  <c r="L28" i="4"/>
  <c r="K28" i="4"/>
  <c r="AB27" i="4"/>
  <c r="Z27" i="4"/>
  <c r="Y27" i="4"/>
  <c r="X27" i="4"/>
  <c r="W27" i="4"/>
  <c r="V27" i="4"/>
  <c r="U27" i="4"/>
  <c r="T27" i="4"/>
  <c r="S27" i="4"/>
  <c r="R27" i="4"/>
  <c r="Q27" i="4"/>
  <c r="O27" i="4"/>
  <c r="N27" i="4"/>
  <c r="M27" i="4"/>
  <c r="L27" i="4"/>
  <c r="K27" i="4"/>
  <c r="AB26" i="4"/>
  <c r="O26" i="4"/>
  <c r="N26" i="4"/>
  <c r="M26" i="4"/>
  <c r="L26" i="4"/>
  <c r="K26" i="4"/>
  <c r="AB25" i="4"/>
  <c r="Z25" i="4"/>
  <c r="Y25" i="4"/>
  <c r="X25" i="4"/>
  <c r="W25" i="4"/>
  <c r="V25" i="4"/>
  <c r="U25" i="4"/>
  <c r="T25" i="4"/>
  <c r="S25" i="4"/>
  <c r="R25" i="4"/>
  <c r="Q25" i="4"/>
  <c r="O25" i="4"/>
  <c r="N25" i="4"/>
  <c r="M25" i="4"/>
  <c r="L25" i="4"/>
  <c r="K25" i="4"/>
  <c r="AB24" i="4"/>
  <c r="O24" i="4"/>
  <c r="N24" i="4"/>
  <c r="M24" i="4"/>
  <c r="L24" i="4"/>
  <c r="K24" i="4"/>
  <c r="AB23" i="4"/>
  <c r="O23" i="4"/>
  <c r="N23" i="4"/>
  <c r="M23" i="4"/>
  <c r="L23" i="4"/>
  <c r="K23" i="4"/>
  <c r="Z22" i="4"/>
  <c r="Y22" i="4"/>
  <c r="X22" i="4"/>
  <c r="W22" i="4"/>
  <c r="V22" i="4"/>
  <c r="U22" i="4"/>
  <c r="T22" i="4"/>
  <c r="S22" i="4"/>
  <c r="R22" i="4"/>
  <c r="Q22" i="4"/>
  <c r="L22" i="4"/>
  <c r="K22" i="4"/>
  <c r="F22" i="4"/>
  <c r="M22" i="4" s="1"/>
  <c r="Z21" i="4"/>
  <c r="Y21" i="4"/>
  <c r="X21" i="4"/>
  <c r="W21" i="4"/>
  <c r="V21" i="4"/>
  <c r="U21" i="4"/>
  <c r="T21" i="4"/>
  <c r="S21" i="4"/>
  <c r="R21" i="4"/>
  <c r="Q21" i="4"/>
  <c r="L21" i="4"/>
  <c r="K21" i="4"/>
  <c r="F21" i="4"/>
  <c r="M21" i="4" s="1"/>
  <c r="AB20" i="4"/>
  <c r="Z20" i="4"/>
  <c r="Y20" i="4"/>
  <c r="X20" i="4"/>
  <c r="W20" i="4"/>
  <c r="V20" i="4"/>
  <c r="U20" i="4"/>
  <c r="T20" i="4"/>
  <c r="S20" i="4"/>
  <c r="R20" i="4"/>
  <c r="Q20" i="4"/>
  <c r="L20" i="4"/>
  <c r="K20" i="4"/>
  <c r="F20" i="4"/>
  <c r="N20" i="4" s="1"/>
  <c r="AB19" i="4"/>
  <c r="O19" i="4"/>
  <c r="N19" i="4"/>
  <c r="M19" i="4"/>
  <c r="L19" i="4"/>
  <c r="K19" i="4"/>
  <c r="AB18" i="4"/>
  <c r="O18" i="4"/>
  <c r="N18" i="4"/>
  <c r="M18" i="4"/>
  <c r="L18" i="4"/>
  <c r="K18" i="4"/>
  <c r="AB17" i="4"/>
  <c r="Z17" i="4"/>
  <c r="Y17" i="4"/>
  <c r="X17" i="4"/>
  <c r="W17" i="4"/>
  <c r="V17" i="4"/>
  <c r="U17" i="4"/>
  <c r="T17" i="4"/>
  <c r="S17" i="4"/>
  <c r="R17" i="4"/>
  <c r="Q17" i="4"/>
  <c r="O17" i="4"/>
  <c r="N17" i="4"/>
  <c r="M17" i="4"/>
  <c r="L17" i="4"/>
  <c r="K17" i="4"/>
  <c r="AB16" i="4"/>
  <c r="O16" i="4"/>
  <c r="N16" i="4"/>
  <c r="M16" i="4"/>
  <c r="L16" i="4"/>
  <c r="K16" i="4"/>
  <c r="AB15" i="4"/>
  <c r="O15" i="4"/>
  <c r="N15" i="4"/>
  <c r="M15" i="4"/>
  <c r="L15" i="4"/>
  <c r="K15" i="4"/>
  <c r="AB14" i="4"/>
  <c r="O14" i="4"/>
  <c r="N14" i="4"/>
  <c r="M14" i="4"/>
  <c r="L14" i="4"/>
  <c r="K14" i="4"/>
  <c r="AB13" i="4"/>
  <c r="O13" i="4"/>
  <c r="N13" i="4"/>
  <c r="M13" i="4"/>
  <c r="L13" i="4"/>
  <c r="K13" i="4"/>
  <c r="AB12" i="4"/>
  <c r="Z12" i="4"/>
  <c r="Y12" i="4"/>
  <c r="X12" i="4"/>
  <c r="W12" i="4"/>
  <c r="V12" i="4"/>
  <c r="U12" i="4"/>
  <c r="T12" i="4"/>
  <c r="S12" i="4"/>
  <c r="R12" i="4"/>
  <c r="Q12" i="4"/>
  <c r="M12" i="4"/>
  <c r="L12" i="4"/>
  <c r="K12" i="4"/>
  <c r="F12" i="4"/>
  <c r="O12" i="4" s="1"/>
  <c r="AB11" i="4"/>
  <c r="O11" i="4"/>
  <c r="N11" i="4"/>
  <c r="M11" i="4"/>
  <c r="L11" i="4"/>
  <c r="K11" i="4"/>
  <c r="AB10" i="4"/>
  <c r="O10" i="4"/>
  <c r="N10" i="4"/>
  <c r="M10" i="4"/>
  <c r="L10" i="4"/>
  <c r="K10" i="4"/>
  <c r="AB9" i="4"/>
  <c r="O9" i="4"/>
  <c r="N9" i="4"/>
  <c r="M9" i="4"/>
  <c r="L9" i="4"/>
  <c r="K9" i="4"/>
  <c r="AB8" i="4"/>
  <c r="O8" i="4"/>
  <c r="N8" i="4"/>
  <c r="M8" i="4"/>
  <c r="L8" i="4"/>
  <c r="K8" i="4"/>
  <c r="AB7" i="4"/>
  <c r="O7" i="4"/>
  <c r="N7" i="4"/>
  <c r="M7" i="4"/>
  <c r="L7" i="4"/>
  <c r="K7" i="4"/>
  <c r="AB6" i="4"/>
  <c r="O6" i="4"/>
  <c r="N6" i="4"/>
  <c r="M6" i="4"/>
  <c r="L6" i="4"/>
  <c r="K6" i="4"/>
  <c r="AB5" i="4"/>
  <c r="O5" i="4"/>
  <c r="N5" i="4"/>
  <c r="M5" i="4"/>
  <c r="L5" i="4"/>
  <c r="K5" i="4"/>
  <c r="AB4" i="4"/>
  <c r="Z4" i="4"/>
  <c r="Y4" i="4"/>
  <c r="X4" i="4"/>
  <c r="W4" i="4"/>
  <c r="V4" i="4"/>
  <c r="U4" i="4"/>
  <c r="T4" i="4"/>
  <c r="S4" i="4"/>
  <c r="R4" i="4"/>
  <c r="Q4" i="4"/>
  <c r="L4" i="4"/>
  <c r="K4" i="4"/>
  <c r="F4" i="4"/>
  <c r="N4" i="4" s="1"/>
  <c r="O20" i="4" l="1"/>
  <c r="M4" i="4"/>
  <c r="M82" i="4"/>
  <c r="O113" i="4"/>
  <c r="O4" i="4"/>
  <c r="M20" i="4"/>
  <c r="M30" i="4"/>
  <c r="M137" i="4"/>
  <c r="N30" i="4"/>
  <c r="N82" i="4"/>
  <c r="O137" i="4"/>
  <c r="N21" i="4"/>
  <c r="N22" i="4"/>
  <c r="N29" i="4"/>
  <c r="N136" i="4"/>
  <c r="O21" i="4"/>
  <c r="O22" i="4"/>
  <c r="O29" i="4"/>
  <c r="O136" i="4"/>
  <c r="N12" i="4"/>
  <c r="DP96" i="3" l="1"/>
  <c r="N96" i="3"/>
  <c r="M96" i="3"/>
  <c r="L96" i="3"/>
  <c r="K96" i="3"/>
  <c r="J96" i="3"/>
  <c r="DP94" i="3"/>
  <c r="N94" i="3"/>
  <c r="M94" i="3"/>
  <c r="L94" i="3"/>
  <c r="K94" i="3"/>
  <c r="J94" i="3"/>
  <c r="DP81" i="3"/>
  <c r="N81" i="3"/>
  <c r="M81" i="3"/>
  <c r="L81" i="3"/>
  <c r="K81" i="3"/>
  <c r="J81" i="3"/>
  <c r="DP80" i="3"/>
  <c r="N80" i="3"/>
  <c r="M80" i="3"/>
  <c r="L80" i="3"/>
  <c r="K80" i="3"/>
  <c r="J80" i="3"/>
  <c r="DP79" i="3"/>
  <c r="N79" i="3"/>
  <c r="M79" i="3"/>
  <c r="L79" i="3"/>
  <c r="K79" i="3"/>
  <c r="J79" i="3"/>
  <c r="DP69" i="3"/>
  <c r="N69" i="3"/>
  <c r="M69" i="3"/>
  <c r="L69" i="3"/>
  <c r="K69" i="3"/>
  <c r="J69" i="3"/>
  <c r="DP65" i="3"/>
  <c r="DP64" i="3"/>
  <c r="N64" i="3"/>
  <c r="M64" i="3"/>
  <c r="L64" i="3"/>
  <c r="K64" i="3"/>
  <c r="J64" i="3"/>
  <c r="DP59" i="3"/>
  <c r="DP58" i="3"/>
  <c r="DP51" i="3"/>
  <c r="DP37" i="3"/>
  <c r="N37" i="3"/>
  <c r="M37" i="3"/>
  <c r="L37" i="3"/>
  <c r="K37" i="3"/>
  <c r="J37" i="3"/>
  <c r="DP31" i="3"/>
  <c r="DP29" i="3"/>
  <c r="AX29" i="3"/>
  <c r="AW29" i="3"/>
  <c r="AV29" i="3"/>
  <c r="AU29" i="3"/>
  <c r="AT29" i="3"/>
  <c r="AS29" i="3"/>
  <c r="AR29" i="3"/>
  <c r="AQ29" i="3"/>
  <c r="AP29" i="3"/>
  <c r="AO29" i="3"/>
  <c r="DP27" i="3"/>
  <c r="DP25" i="3"/>
  <c r="S25" i="3"/>
  <c r="R25" i="3"/>
  <c r="Q25" i="3"/>
  <c r="P25" i="3"/>
  <c r="N25" i="3"/>
  <c r="M25" i="3"/>
  <c r="L25" i="3"/>
  <c r="K25" i="3"/>
  <c r="J25" i="3"/>
  <c r="DP24" i="3"/>
  <c r="DP23" i="3"/>
  <c r="N23" i="3"/>
  <c r="M23" i="3"/>
  <c r="L23" i="3"/>
  <c r="K23" i="3"/>
  <c r="J23" i="3"/>
  <c r="DP21" i="3"/>
  <c r="N21" i="3"/>
  <c r="M21" i="3"/>
  <c r="L21" i="3"/>
  <c r="K21" i="3"/>
  <c r="J21" i="3"/>
  <c r="DP20" i="3"/>
  <c r="DP17" i="3"/>
  <c r="N17" i="3"/>
  <c r="M17" i="3"/>
  <c r="L17" i="3"/>
  <c r="K17" i="3"/>
  <c r="J17" i="3"/>
  <c r="DP15" i="3"/>
  <c r="G10" i="3"/>
  <c r="E4" i="3"/>
  <c r="C4" i="3"/>
  <c r="T164" i="1" l="1"/>
  <c r="T163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AK130" i="1"/>
  <c r="T130" i="1"/>
  <c r="N130" i="1"/>
  <c r="M130" i="1"/>
  <c r="L130" i="1"/>
  <c r="K130" i="1"/>
  <c r="J130" i="1"/>
  <c r="T129" i="1"/>
  <c r="T128" i="1"/>
  <c r="T127" i="1"/>
  <c r="T126" i="1"/>
  <c r="T125" i="1"/>
  <c r="T124" i="1"/>
  <c r="T123" i="1"/>
  <c r="T122" i="1"/>
  <c r="T120" i="1"/>
  <c r="T119" i="1"/>
  <c r="AK118" i="1"/>
  <c r="T118" i="1"/>
  <c r="N118" i="1"/>
  <c r="M118" i="1"/>
  <c r="L118" i="1"/>
  <c r="K118" i="1"/>
  <c r="J118" i="1"/>
  <c r="T116" i="1"/>
  <c r="T115" i="1"/>
  <c r="T114" i="1"/>
  <c r="T113" i="1"/>
  <c r="T112" i="1"/>
  <c r="T111" i="1"/>
  <c r="T110" i="1"/>
  <c r="AK109" i="1"/>
  <c r="T109" i="1"/>
  <c r="T108" i="1"/>
  <c r="T106" i="1"/>
  <c r="AK105" i="1"/>
  <c r="T105" i="1"/>
  <c r="N105" i="1"/>
  <c r="M105" i="1"/>
  <c r="L105" i="1"/>
  <c r="K105" i="1"/>
  <c r="J105" i="1"/>
  <c r="T104" i="1"/>
  <c r="AK103" i="1"/>
  <c r="T103" i="1"/>
  <c r="N103" i="1"/>
  <c r="M103" i="1"/>
  <c r="L103" i="1"/>
  <c r="K103" i="1"/>
  <c r="J103" i="1"/>
  <c r="T102" i="1"/>
  <c r="T101" i="1"/>
  <c r="T100" i="1"/>
  <c r="AK99" i="1"/>
  <c r="T99" i="1"/>
  <c r="N99" i="1"/>
  <c r="M99" i="1"/>
  <c r="L99" i="1"/>
  <c r="K99" i="1"/>
  <c r="J99" i="1"/>
  <c r="T98" i="1"/>
  <c r="AK97" i="1"/>
  <c r="T97" i="1"/>
  <c r="N97" i="1"/>
  <c r="M97" i="1"/>
  <c r="L97" i="1"/>
  <c r="K97" i="1"/>
  <c r="J97" i="1"/>
  <c r="AK96" i="1"/>
  <c r="T96" i="1"/>
  <c r="N96" i="1"/>
  <c r="M96" i="1"/>
  <c r="L96" i="1"/>
  <c r="K96" i="1"/>
  <c r="J96" i="1"/>
  <c r="T95" i="1"/>
  <c r="AK94" i="1"/>
  <c r="T94" i="1"/>
  <c r="N94" i="1"/>
  <c r="M94" i="1"/>
  <c r="L94" i="1"/>
  <c r="K94" i="1"/>
  <c r="J94" i="1"/>
  <c r="T92" i="1"/>
  <c r="T89" i="1"/>
  <c r="T88" i="1"/>
  <c r="T87" i="1"/>
  <c r="T86" i="1"/>
  <c r="T85" i="1"/>
  <c r="T84" i="1"/>
  <c r="T83" i="1"/>
  <c r="T82" i="1"/>
  <c r="AK81" i="1"/>
  <c r="T81" i="1"/>
  <c r="N81" i="1"/>
  <c r="M81" i="1"/>
  <c r="L81" i="1"/>
  <c r="K81" i="1"/>
  <c r="J81" i="1"/>
  <c r="AK80" i="1"/>
  <c r="T80" i="1"/>
  <c r="N80" i="1"/>
  <c r="M80" i="1"/>
  <c r="L80" i="1"/>
  <c r="K80" i="1"/>
  <c r="J80" i="1"/>
  <c r="AK79" i="1"/>
  <c r="T79" i="1"/>
  <c r="N79" i="1"/>
  <c r="M79" i="1"/>
  <c r="L79" i="1"/>
  <c r="K79" i="1"/>
  <c r="J79" i="1"/>
  <c r="T78" i="1"/>
  <c r="T77" i="1"/>
  <c r="T75" i="1"/>
  <c r="T74" i="1"/>
  <c r="T73" i="1"/>
  <c r="T72" i="1"/>
  <c r="T70" i="1"/>
  <c r="AK69" i="1"/>
  <c r="T69" i="1"/>
  <c r="N69" i="1"/>
  <c r="M69" i="1"/>
  <c r="L69" i="1"/>
  <c r="K69" i="1"/>
  <c r="J69" i="1"/>
  <c r="T67" i="1"/>
  <c r="T66" i="1"/>
  <c r="AK65" i="1"/>
  <c r="T65" i="1"/>
  <c r="AK64" i="1"/>
  <c r="T64" i="1"/>
  <c r="N64" i="1"/>
  <c r="M64" i="1"/>
  <c r="L64" i="1"/>
  <c r="K64" i="1"/>
  <c r="J64" i="1"/>
  <c r="T61" i="1"/>
  <c r="T60" i="1"/>
  <c r="AK59" i="1"/>
  <c r="T59" i="1"/>
  <c r="AK58" i="1"/>
  <c r="T58" i="1"/>
  <c r="T57" i="1"/>
  <c r="T56" i="1"/>
  <c r="T55" i="1"/>
  <c r="T53" i="1"/>
  <c r="T52" i="1"/>
  <c r="AK51" i="1"/>
  <c r="T51" i="1"/>
  <c r="T49" i="1"/>
  <c r="T48" i="1"/>
  <c r="T47" i="1"/>
  <c r="T44" i="1"/>
  <c r="T43" i="1"/>
  <c r="T41" i="1"/>
  <c r="T40" i="1"/>
  <c r="T39" i="1"/>
  <c r="T38" i="1"/>
  <c r="AK37" i="1"/>
  <c r="T37" i="1"/>
  <c r="N37" i="1"/>
  <c r="M37" i="1"/>
  <c r="L37" i="1"/>
  <c r="K37" i="1"/>
  <c r="J37" i="1"/>
  <c r="T36" i="1"/>
  <c r="T34" i="1"/>
  <c r="T33" i="1"/>
  <c r="T32" i="1"/>
  <c r="AK31" i="1"/>
  <c r="T31" i="1"/>
  <c r="AK29" i="1"/>
  <c r="T29" i="1"/>
  <c r="AK27" i="1"/>
  <c r="T27" i="1"/>
  <c r="T26" i="1"/>
  <c r="AK25" i="1"/>
  <c r="T25" i="1"/>
  <c r="S25" i="1"/>
  <c r="R25" i="1"/>
  <c r="Q25" i="1"/>
  <c r="P25" i="1"/>
  <c r="N25" i="1"/>
  <c r="M25" i="1"/>
  <c r="L25" i="1"/>
  <c r="K25" i="1"/>
  <c r="J25" i="1"/>
  <c r="AK24" i="1"/>
  <c r="T24" i="1"/>
  <c r="AK23" i="1"/>
  <c r="T23" i="1"/>
  <c r="N23" i="1"/>
  <c r="M23" i="1"/>
  <c r="L23" i="1"/>
  <c r="K23" i="1"/>
  <c r="J23" i="1"/>
  <c r="T22" i="1"/>
  <c r="AK21" i="1"/>
  <c r="T21" i="1"/>
  <c r="N21" i="1"/>
  <c r="M21" i="1"/>
  <c r="L21" i="1"/>
  <c r="K21" i="1"/>
  <c r="J21" i="1"/>
  <c r="AK20" i="1"/>
  <c r="T20" i="1"/>
  <c r="AK17" i="1"/>
  <c r="T17" i="1"/>
  <c r="N17" i="1"/>
  <c r="M17" i="1"/>
  <c r="L17" i="1"/>
  <c r="K17" i="1"/>
  <c r="J17" i="1"/>
  <c r="T16" i="1"/>
  <c r="AK15" i="1"/>
  <c r="T15" i="1"/>
  <c r="T14" i="1"/>
  <c r="T13" i="1"/>
  <c r="T12" i="1"/>
  <c r="T11" i="1"/>
  <c r="G10" i="1"/>
  <c r="E4" i="1"/>
  <c r="C4" i="1"/>
</calcChain>
</file>

<file path=xl/sharedStrings.xml><?xml version="1.0" encoding="utf-8"?>
<sst xmlns="http://schemas.openxmlformats.org/spreadsheetml/2006/main" count="5592" uniqueCount="851">
  <si>
    <t>原始数据</t>
    <phoneticPr fontId="0" type="noConversion"/>
  </si>
  <si>
    <t>基本</t>
    <phoneticPr fontId="0" type="noConversion"/>
  </si>
  <si>
    <t>基础倍率</t>
    <phoneticPr fontId="0" type="noConversion"/>
  </si>
  <si>
    <t>卡片性能</t>
    <phoneticPr fontId="0" type="noConversion"/>
  </si>
  <si>
    <t>伤害附加</t>
    <phoneticPr fontId="0" type="noConversion"/>
  </si>
  <si>
    <t>特攻最大触发限制</t>
    <phoneticPr fontId="0" type="noConversion"/>
  </si>
  <si>
    <t>特攻1</t>
    <phoneticPr fontId="0" type="noConversion"/>
  </si>
  <si>
    <t>特攻2</t>
    <phoneticPr fontId="0" type="noConversion"/>
  </si>
  <si>
    <t>特攻3</t>
    <phoneticPr fontId="0" type="noConversion"/>
  </si>
  <si>
    <t>其他属性</t>
    <phoneticPr fontId="0" type="noConversion"/>
  </si>
  <si>
    <t>备注</t>
    <phoneticPr fontId="0" type="noConversion"/>
  </si>
  <si>
    <t>活动从者加成</t>
    <phoneticPr fontId="0" type="noConversion"/>
  </si>
  <si>
    <t>ID</t>
    <phoneticPr fontId="0" type="noConversion"/>
  </si>
  <si>
    <t>姓名</t>
    <phoneticPr fontId="0" type="noConversion"/>
  </si>
  <si>
    <t>职阶</t>
  </si>
  <si>
    <t>星级</t>
    <phoneticPr fontId="0" type="noConversion"/>
  </si>
  <si>
    <t>分类</t>
    <phoneticPr fontId="0" type="noConversion"/>
  </si>
  <si>
    <t>易满宝</t>
    <phoneticPr fontId="0" type="noConversion"/>
  </si>
  <si>
    <t>宝具名</t>
    <phoneticPr fontId="0" type="noConversion"/>
  </si>
  <si>
    <t>宝具卡色</t>
    <phoneticPr fontId="0" type="noConversion"/>
  </si>
  <si>
    <t>攻击范围</t>
    <phoneticPr fontId="0" type="noConversion"/>
  </si>
  <si>
    <t>宝具倍率</t>
    <phoneticPr fontId="0" type="noConversion"/>
  </si>
  <si>
    <t>OC倍率加成</t>
    <phoneticPr fontId="0" type="noConversion"/>
  </si>
  <si>
    <t>自带职阶技能</t>
    <phoneticPr fontId="0" type="noConversion"/>
  </si>
  <si>
    <t>自带</t>
    <phoneticPr fontId="0" type="noConversion"/>
  </si>
  <si>
    <t>对象</t>
    <phoneticPr fontId="0" type="noConversion"/>
  </si>
  <si>
    <t>来自技能</t>
    <phoneticPr fontId="0" type="noConversion"/>
  </si>
  <si>
    <t>OC加成</t>
    <phoneticPr fontId="0" type="noConversion"/>
  </si>
  <si>
    <t>等级加成</t>
    <phoneticPr fontId="0" type="noConversion"/>
  </si>
  <si>
    <t>技能加成</t>
    <phoneticPr fontId="0" type="noConversion"/>
  </si>
  <si>
    <t>属性</t>
    <phoneticPr fontId="0" type="noConversion"/>
  </si>
  <si>
    <t>性别</t>
    <phoneticPr fontId="0" type="noConversion"/>
  </si>
  <si>
    <t>特性</t>
    <phoneticPr fontId="0" type="noConversion"/>
  </si>
  <si>
    <t>登场时进度编号</t>
    <phoneticPr fontId="0" type="noConversion"/>
  </si>
  <si>
    <t>强化本进度纳入</t>
    <phoneticPr fontId="0" type="noConversion"/>
  </si>
  <si>
    <t>无活动</t>
    <phoneticPr fontId="0" type="noConversion"/>
  </si>
  <si>
    <t>Saber Wars</t>
    <phoneticPr fontId="0" type="noConversion"/>
  </si>
  <si>
    <t>鬼岛</t>
    <phoneticPr fontId="0" type="noConversion"/>
  </si>
  <si>
    <t>魔法少女</t>
    <phoneticPr fontId="0" type="noConversion"/>
  </si>
  <si>
    <t>万圣节归来</t>
    <phoneticPr fontId="0" type="noConversion"/>
  </si>
  <si>
    <t>Lv1</t>
    <phoneticPr fontId="0" type="noConversion"/>
  </si>
  <si>
    <t>Lv2</t>
  </si>
  <si>
    <t>Lv3</t>
  </si>
  <si>
    <t>Lv4</t>
  </si>
  <si>
    <t>Lv5</t>
  </si>
  <si>
    <t>100%乘</t>
    <phoneticPr fontId="0" type="noConversion"/>
  </si>
  <si>
    <t>200%乘</t>
    <phoneticPr fontId="0" type="noConversion"/>
  </si>
  <si>
    <t>300%乘</t>
    <phoneticPr fontId="0" type="noConversion"/>
  </si>
  <si>
    <t>400%乘</t>
    <phoneticPr fontId="0" type="noConversion"/>
  </si>
  <si>
    <t>500%乘</t>
    <phoneticPr fontId="0" type="noConversion"/>
  </si>
  <si>
    <t>100%加</t>
    <phoneticPr fontId="0" type="noConversion"/>
  </si>
  <si>
    <t>200%加</t>
    <phoneticPr fontId="0" type="noConversion"/>
  </si>
  <si>
    <t>300%加</t>
    <phoneticPr fontId="0" type="noConversion"/>
  </si>
  <si>
    <t>400%加</t>
    <phoneticPr fontId="0" type="noConversion"/>
  </si>
  <si>
    <t>500%加</t>
    <phoneticPr fontId="0" type="noConversion"/>
  </si>
  <si>
    <t>Lv0</t>
    <phoneticPr fontId="0" type="noConversion"/>
  </si>
  <si>
    <t>Lv2</t>
    <phoneticPr fontId="0" type="noConversion"/>
  </si>
  <si>
    <t>Lv3</t>
    <phoneticPr fontId="0" type="noConversion"/>
  </si>
  <si>
    <t>Lv4</t>
    <phoneticPr fontId="0" type="noConversion"/>
  </si>
  <si>
    <t>Lv5</t>
    <phoneticPr fontId="0" type="noConversion"/>
  </si>
  <si>
    <t>Lv6</t>
    <phoneticPr fontId="0" type="noConversion"/>
  </si>
  <si>
    <t>Lv7</t>
  </si>
  <si>
    <t>Lv8</t>
  </si>
  <si>
    <t>Lv9</t>
  </si>
  <si>
    <t>Lv10</t>
    <phoneticPr fontId="0" type="noConversion"/>
  </si>
  <si>
    <t>自定义</t>
  </si>
  <si>
    <t>默认</t>
    <phoneticPr fontId="0" type="noConversion"/>
  </si>
  <si>
    <t>00</t>
    <phoneticPr fontId="0" type="noConversion"/>
  </si>
  <si>
    <t>贞德[Alter]</t>
  </si>
  <si>
    <t>Ruler</t>
    <phoneticPr fontId="0" type="noConversion"/>
  </si>
  <si>
    <t>人</t>
    <phoneticPr fontId="0" type="noConversion"/>
  </si>
  <si>
    <t>混沌</t>
    <phoneticPr fontId="0" type="noConversion"/>
  </si>
  <si>
    <t>恶</t>
    <phoneticPr fontId="0" type="noConversion"/>
  </si>
  <si>
    <t>女性</t>
    <phoneticPr fontId="0" type="noConversion"/>
  </si>
  <si>
    <t>人形</t>
    <phoneticPr fontId="0" type="noConversion"/>
  </si>
  <si>
    <t>阿尔托莉雅脸</t>
  </si>
  <si>
    <t>从者</t>
    <phoneticPr fontId="0" type="noConversion"/>
  </si>
  <si>
    <t>01</t>
    <phoneticPr fontId="0" type="noConversion"/>
  </si>
  <si>
    <t>迷之女主角Z</t>
  </si>
  <si>
    <t>Assassin</t>
    <phoneticPr fontId="0" type="noConversion"/>
  </si>
  <si>
    <t>星</t>
    <phoneticPr fontId="0" type="noConversion"/>
  </si>
  <si>
    <t>混沌</t>
  </si>
  <si>
    <t>中庸</t>
    <phoneticPr fontId="0" type="noConversion"/>
  </si>
  <si>
    <t>女性</t>
  </si>
  <si>
    <t>骑乘技能</t>
  </si>
  <si>
    <t>人型</t>
  </si>
  <si>
    <t>龙</t>
    <phoneticPr fontId="0" type="noConversion"/>
  </si>
  <si>
    <t>阿尔托莉雅脸</t>
    <phoneticPr fontId="0" type="noConversion"/>
  </si>
  <si>
    <t>亚瑟</t>
    <phoneticPr fontId="0" type="noConversion"/>
  </si>
  <si>
    <t>02</t>
    <phoneticPr fontId="0" type="noConversion"/>
  </si>
  <si>
    <t>黑圣杯</t>
  </si>
  <si>
    <t>Avenger</t>
    <phoneticPr fontId="0" type="noConversion"/>
  </si>
  <si>
    <t>天</t>
    <phoneticPr fontId="0" type="noConversion"/>
  </si>
  <si>
    <t>善</t>
    <phoneticPr fontId="0" type="noConversion"/>
  </si>
  <si>
    <t>从者</t>
  </si>
  <si>
    <t>天或地从者</t>
  </si>
  <si>
    <t>天或地从者(拟拟从者及亚从者除外)</t>
  </si>
  <si>
    <t>03</t>
    <phoneticPr fontId="0" type="noConversion"/>
  </si>
  <si>
    <t>茨木童子</t>
  </si>
  <si>
    <t>Berserker</t>
    <phoneticPr fontId="0" type="noConversion"/>
  </si>
  <si>
    <t>地</t>
    <phoneticPr fontId="0" type="noConversion"/>
  </si>
  <si>
    <t>人型</t>
    <phoneticPr fontId="0" type="noConversion"/>
  </si>
  <si>
    <t>魔性</t>
    <phoneticPr fontId="0" type="noConversion"/>
  </si>
  <si>
    <t>天或地从者(拟拟从者及亚从者除外)</t>
    <phoneticPr fontId="0" type="noConversion"/>
  </si>
  <si>
    <t>04</t>
    <phoneticPr fontId="0" type="noConversion"/>
  </si>
  <si>
    <t>丑御前</t>
  </si>
  <si>
    <t>神性</t>
  </si>
  <si>
    <t>玛修·基列莱特</t>
  </si>
  <si>
    <t>Shielder</t>
    <phoneticPr fontId="0" type="noConversion"/>
  </si>
  <si>
    <t>蓝</t>
    <phoneticPr fontId="0" type="noConversion"/>
  </si>
  <si>
    <t>无直接伤害</t>
  </si>
  <si>
    <t>无</t>
    <phoneticPr fontId="0" type="noConversion"/>
  </si>
  <si>
    <t>秩序</t>
  </si>
  <si>
    <t>善</t>
  </si>
  <si>
    <t>亚从者</t>
    <phoneticPr fontId="0" type="noConversion"/>
  </si>
  <si>
    <t>阿尔托莉雅·潘德拉贡</t>
  </si>
  <si>
    <t>Saber</t>
    <phoneticPr fontId="0" type="noConversion"/>
  </si>
  <si>
    <t>誓约胜利之剑</t>
  </si>
  <si>
    <t>红</t>
    <phoneticPr fontId="0" type="noConversion"/>
  </si>
  <si>
    <t>全体</t>
    <phoneticPr fontId="0" type="noConversion"/>
  </si>
  <si>
    <t>龙</t>
  </si>
  <si>
    <t>亚瑟</t>
  </si>
  <si>
    <t>阿尔托莉雅·潘德拉贡[Alter]</t>
  </si>
  <si>
    <t>恶</t>
  </si>
  <si>
    <t>阿尔托莉雅·潘德拉贡[Lily]</t>
  </si>
  <si>
    <t>预约玩家及“Saber Wars”活动赠送从者。</t>
    <phoneticPr fontId="0" type="noConversion"/>
  </si>
  <si>
    <t>尼禄·克劳狄乌斯</t>
  </si>
  <si>
    <t>童女讴歌如花帝政</t>
  </si>
  <si>
    <t>罗马</t>
  </si>
  <si>
    <t>齐格飞</t>
  </si>
  <si>
    <t>幻想大剑·天魔失坠</t>
  </si>
  <si>
    <t>男性</t>
    <phoneticPr fontId="0" type="noConversion"/>
  </si>
  <si>
    <t>天或地从者</t>
    <phoneticPr fontId="0" type="noConversion"/>
  </si>
  <si>
    <t>所爱之人</t>
  </si>
  <si>
    <t>未来可在“从者强化活动(5)”中强化三技能，获得额外30%-50%红魔放。</t>
    <phoneticPr fontId="0" type="noConversion"/>
  </si>
  <si>
    <t>盖乌斯·尤里乌斯·凯撒</t>
  </si>
  <si>
    <t>黄之死</t>
  </si>
  <si>
    <t>绿</t>
    <phoneticPr fontId="0" type="noConversion"/>
  </si>
  <si>
    <t>单体</t>
    <phoneticPr fontId="0" type="noConversion"/>
  </si>
  <si>
    <t>中立</t>
  </si>
  <si>
    <t>阿提拉</t>
  </si>
  <si>
    <t>军神之剑</t>
  </si>
  <si>
    <t>未来可在“500万下载突破活动”中强化宝具，提高伤害倍率。</t>
    <phoneticPr fontId="0" type="noConversion"/>
  </si>
  <si>
    <t>吉尔·德·雷</t>
  </si>
  <si>
    <t>集结于圣旗之下怒吼吧</t>
    <phoneticPr fontId="0" type="noConversion"/>
  </si>
  <si>
    <t>无直接伤害</t>
    <phoneticPr fontId="0" type="noConversion"/>
  </si>
  <si>
    <t>骑士迪昂</t>
  </si>
  <si>
    <t>百合花开豪华绚烂</t>
  </si>
  <si>
    <t>中庸</t>
  </si>
  <si>
    <t>性别？</t>
    <phoneticPr fontId="0" type="noConversion"/>
  </si>
  <si>
    <t>卫宫</t>
  </si>
  <si>
    <t>Archer</t>
    <phoneticPr fontId="0" type="noConversion"/>
  </si>
  <si>
    <t>无限剑制</t>
    <phoneticPr fontId="0" type="noConversion"/>
  </si>
  <si>
    <t>未来可在“从者强化活动(4)”中强化三技能，获得额外25%-40%红魔放。</t>
    <phoneticPr fontId="0" type="noConversion"/>
  </si>
  <si>
    <t>吉尔伽美什</t>
  </si>
  <si>
    <t>天地乖离开辟之星</t>
    <phoneticPr fontId="0" type="noConversion"/>
  </si>
  <si>
    <t>未来可在“Fate/Accel Zero Order”宣传活动中强化宝具，获得30%宝具威力提升，并提高伤害倍率。</t>
    <phoneticPr fontId="0" type="noConversion"/>
  </si>
  <si>
    <t>罗宾汉</t>
  </si>
  <si>
    <t>祈祷之弓</t>
  </si>
  <si>
    <t>毒</t>
    <phoneticPr fontId="0" type="noConversion"/>
  </si>
  <si>
    <t>目前国服版本宝具特攻有Bug，凡是带有Buff或Debuff效果的目标（包括从者自带的职阶技能）均可触发特攻。本表在计算对特定从者伤害时，默认触发该特攻。</t>
    <phoneticPr fontId="0" type="noConversion"/>
  </si>
  <si>
    <t>阿塔兰忒</t>
  </si>
  <si>
    <t>诉状的箭书</t>
  </si>
  <si>
    <t>未来可在情人节活动中强化宝具，提高伤害倍率。</t>
    <phoneticPr fontId="0" type="noConversion"/>
  </si>
  <si>
    <t>尤瑞艾莉</t>
  </si>
  <si>
    <t>女神的视线</t>
  </si>
  <si>
    <t>未来可在“从者强化活动(3)”中习得三技能，获得20%-30%蓝魔放。</t>
    <phoneticPr fontId="0" type="noConversion"/>
  </si>
  <si>
    <t>阿拉什</t>
  </si>
  <si>
    <t>地</t>
  </si>
  <si>
    <t>流星一条</t>
  </si>
  <si>
    <t>未来可在“从者强化活动(3)”中习强化宝具，提高伤害倍率。</t>
    <phoneticPr fontId="0" type="noConversion"/>
  </si>
  <si>
    <t>库·丘林</t>
  </si>
  <si>
    <t>Lancer</t>
    <phoneticPr fontId="0" type="noConversion"/>
  </si>
  <si>
    <t>天</t>
  </si>
  <si>
    <t>刺穿死棘之枪</t>
  </si>
  <si>
    <t>伊丽莎白·巴托里</t>
  </si>
  <si>
    <t>鲜血魔娘</t>
  </si>
  <si>
    <t>未来可在“从者强化活动(5)”中强化一技能，攻击力Buff略有提升。</t>
    <phoneticPr fontId="0" type="noConversion"/>
  </si>
  <si>
    <t>武藏坊弁庆</t>
  </si>
  <si>
    <t>五百罗汉补陀落渡海</t>
    <phoneticPr fontId="0" type="noConversion"/>
  </si>
  <si>
    <t>库·丘林[Prototype]</t>
  </si>
  <si>
    <t>贯穿之朱枪</t>
  </si>
  <si>
    <t>猛兽</t>
    <phoneticPr fontId="0" type="noConversion"/>
  </si>
  <si>
    <t>未来可在“从者强化活动(5)”中强化三技能，特攻Buff略有提升。</t>
    <phoneticPr fontId="0" type="noConversion"/>
  </si>
  <si>
    <t>列奥尼达斯一世</t>
  </si>
  <si>
    <t>炎门守护者</t>
    <phoneticPr fontId="0" type="noConversion"/>
  </si>
  <si>
    <t>罗穆路斯</t>
  </si>
  <si>
    <t>万物皆由我枪生</t>
  </si>
  <si>
    <t>未来可在“从者强化活动(4)”中习得三技能，获得10%-30%红魔放。</t>
    <phoneticPr fontId="0" type="noConversion"/>
  </si>
  <si>
    <t>美杜莎</t>
  </si>
  <si>
    <t>Rider</t>
    <phoneticPr fontId="0" type="noConversion"/>
  </si>
  <si>
    <t>骑英之缰绳</t>
  </si>
  <si>
    <t>乔尔乔斯</t>
  </si>
  <si>
    <t>刚力屠戮祝福之剑</t>
    <phoneticPr fontId="0" type="noConversion"/>
  </si>
  <si>
    <t>爱德华·蒂奇</t>
  </si>
  <si>
    <t>安妮女王之复仇</t>
    <phoneticPr fontId="0" type="noConversion"/>
  </si>
  <si>
    <t>布狄卡</t>
  </si>
  <si>
    <t>无以誓约守护之车轮</t>
    <phoneticPr fontId="0" type="noConversion"/>
  </si>
  <si>
    <t>牛若丸</t>
  </si>
  <si>
    <t>坛之浦·八艘跳</t>
  </si>
  <si>
    <t>亚历山大</t>
  </si>
  <si>
    <t>初始的蹂躏制霸</t>
    <phoneticPr fontId="0" type="noConversion"/>
  </si>
  <si>
    <t>未来可在“Fate/Accel Zero Order”联动活动中强化宝具，提高伤害倍率；还可在“从者强化活动(2)”中习得三技能，获得10%-20%绿魔放。</t>
    <phoneticPr fontId="0" type="noConversion"/>
  </si>
  <si>
    <t>玛丽·安托瓦内特</t>
  </si>
  <si>
    <t>愿百合王冠荣光永在</t>
    <phoneticPr fontId="0" type="noConversion"/>
  </si>
  <si>
    <t>玛尔达</t>
  </si>
  <si>
    <t>不觉爱的悲哀之龙啊</t>
  </si>
  <si>
    <t>美狄亚</t>
  </si>
  <si>
    <t>Caster</t>
    <phoneticPr fontId="0" type="noConversion"/>
  </si>
  <si>
    <t>万符必应破戒</t>
    <phoneticPr fontId="0" type="noConversion"/>
  </si>
  <si>
    <t>螺湮城教本</t>
  </si>
  <si>
    <t>汉斯·克里斯蒂安·安徒生</t>
  </si>
  <si>
    <t>为你撰写的故事</t>
    <phoneticPr fontId="0" type="noConversion"/>
  </si>
  <si>
    <t>威廉·莎士比亚</t>
  </si>
  <si>
    <t>开演之刻已至，此处应有雷鸣般的喝彩</t>
    <phoneticPr fontId="0" type="noConversion"/>
  </si>
  <si>
    <t>梅菲斯托费勒斯</t>
  </si>
  <si>
    <t>浅眠炸弹</t>
    <phoneticPr fontId="0" type="noConversion"/>
  </si>
  <si>
    <t>沃尔夫冈·阿马多伊斯·莫扎特</t>
  </si>
  <si>
    <t>献给死神的安魂曲</t>
    <phoneticPr fontId="0" type="noConversion"/>
  </si>
  <si>
    <t>诸葛孔明[埃尔梅罗II世]</t>
  </si>
  <si>
    <t>石兵八阵</t>
    <phoneticPr fontId="0" type="noConversion"/>
  </si>
  <si>
    <t>拟拟从者</t>
  </si>
  <si>
    <t>灼烧殆尽的炎笼</t>
    <phoneticPr fontId="0" type="noConversion"/>
  </si>
  <si>
    <t>佐佐木小次郎</t>
  </si>
  <si>
    <t>燕返</t>
    <phoneticPr fontId="0" type="noConversion"/>
  </si>
  <si>
    <t>咒腕哈桑</t>
  </si>
  <si>
    <t>妄想心音</t>
    <phoneticPr fontId="0" type="noConversion"/>
  </si>
  <si>
    <t>斯忒诺</t>
  </si>
  <si>
    <t>女神的微笑</t>
    <phoneticPr fontId="0" type="noConversion"/>
  </si>
  <si>
    <t>荆轲</t>
  </si>
  <si>
    <t>不归匕首</t>
    <phoneticPr fontId="0" type="noConversion"/>
  </si>
  <si>
    <t>未来可在“从者强化活动(2)”中习得三技能，获得20%-30%绿魔放。</t>
    <phoneticPr fontId="0" type="noConversion"/>
  </si>
  <si>
    <t>夏尔·亨利·桑松</t>
  </si>
  <si>
    <t>死亡将为明日的希望</t>
    <phoneticPr fontId="0" type="noConversion"/>
  </si>
  <si>
    <t>人类</t>
    <phoneticPr fontId="0" type="noConversion"/>
  </si>
  <si>
    <t>暂无同时具有[恶]和[人类]的双属性的敌人。</t>
    <phoneticPr fontId="0" type="noConversion"/>
  </si>
  <si>
    <t>剧院魅影</t>
  </si>
  <si>
    <t>吾之情歌只在地狱回响</t>
    <phoneticPr fontId="0" type="noConversion"/>
  </si>
  <si>
    <t>玛塔·哈丽</t>
  </si>
  <si>
    <t>拥有阳眼之女</t>
    <phoneticPr fontId="0" type="noConversion"/>
  </si>
  <si>
    <t>卡米拉</t>
  </si>
  <si>
    <t>幻想铁处女</t>
    <phoneticPr fontId="0" type="noConversion"/>
  </si>
  <si>
    <t>赫拉克勒斯</t>
  </si>
  <si>
    <t>射杀百头</t>
    <phoneticPr fontId="0" type="noConversion"/>
  </si>
  <si>
    <t>狂</t>
  </si>
  <si>
    <t>男性</t>
  </si>
  <si>
    <t>兰斯洛特</t>
  </si>
  <si>
    <t>骑士不徒手而亡</t>
    <phoneticPr fontId="0" type="noConversion"/>
  </si>
  <si>
    <t>吕布奉先</t>
  </si>
  <si>
    <t>军神五兵</t>
    <phoneticPr fontId="0" type="noConversion"/>
  </si>
  <si>
    <t>未来可在“从者强化活动(2)”中习得三技能，获得20%-30%宝具威力提升。</t>
    <phoneticPr fontId="0" type="noConversion"/>
  </si>
  <si>
    <t>斯巴达克斯</t>
  </si>
  <si>
    <t>伤兽的咆吼</t>
    <phoneticPr fontId="0" type="noConversion"/>
  </si>
  <si>
    <t>未来可在“从者强化活动(4)”中习得三技能，获得20%-40%红魔放。</t>
    <phoneticPr fontId="0" type="noConversion"/>
  </si>
  <si>
    <t>坂田金时</t>
  </si>
  <si>
    <t>黄金冲击</t>
    <phoneticPr fontId="0" type="noConversion"/>
  </si>
  <si>
    <t>弗拉德三世</t>
  </si>
  <si>
    <t>血染的王鬼</t>
  </si>
  <si>
    <t>阿斯忒里俄斯</t>
  </si>
  <si>
    <t>万古不变的迷宫</t>
    <phoneticPr fontId="0" type="noConversion"/>
  </si>
  <si>
    <t>卡利古拉</t>
  </si>
  <si>
    <t>吞噬吾心吧，月光</t>
    <phoneticPr fontId="0" type="noConversion"/>
  </si>
  <si>
    <t>大流士三世</t>
  </si>
  <si>
    <t>不死的万名骑兵</t>
    <phoneticPr fontId="0" type="noConversion"/>
  </si>
  <si>
    <t>未来可在“Fate/Accel Zero Order”联动活动中强化宝具，提高伤害倍率。</t>
    <phoneticPr fontId="0" type="noConversion"/>
  </si>
  <si>
    <t>清姬</t>
  </si>
  <si>
    <t>转身火生三昧</t>
  </si>
  <si>
    <t>未来可在“从者强化活动(3)”中习得三技能，获得20%-30%红魔放。</t>
    <phoneticPr fontId="0" type="noConversion"/>
  </si>
  <si>
    <t>血斧埃里克</t>
  </si>
  <si>
    <t>染血的加冕仪式</t>
  </si>
  <si>
    <t>玉藻猫</t>
  </si>
  <si>
    <t>璀灿日光午睡宫酒池肉林</t>
    <phoneticPr fontId="0" type="noConversion"/>
  </si>
  <si>
    <t>猛兽</t>
  </si>
  <si>
    <t>贞德</t>
  </si>
  <si>
    <t>吾主在此</t>
    <phoneticPr fontId="0" type="noConversion"/>
  </si>
  <si>
    <t>俄里翁</t>
  </si>
  <si>
    <t>月女神的爱箭恋矢</t>
    <phoneticPr fontId="0" type="noConversion"/>
  </si>
  <si>
    <t>未来可在通过第五章后强化宝具，提高伤害倍率。</t>
    <phoneticPr fontId="0" type="noConversion"/>
  </si>
  <si>
    <t>伊丽莎白·巴托里[万圣节]</t>
  </si>
  <si>
    <t>献血极致魔女</t>
    <phoneticPr fontId="0" type="noConversion"/>
  </si>
  <si>
    <t>万圣节活动赠送从者。</t>
    <phoneticPr fontId="0" type="noConversion"/>
  </si>
  <si>
    <t>玉藻前</t>
  </si>
  <si>
    <t>水天日光天照八野镇石</t>
    <phoneticPr fontId="0" type="noConversion"/>
  </si>
  <si>
    <t>大卫</t>
  </si>
  <si>
    <t>五块石头</t>
    <phoneticPr fontId="0" type="noConversion"/>
  </si>
  <si>
    <t>赫克托耳</t>
  </si>
  <si>
    <t>不毁的极枪</t>
    <phoneticPr fontId="0" type="noConversion"/>
  </si>
  <si>
    <t>弗朗西斯·德雷克</t>
  </si>
  <si>
    <t>黄金鹿与暴风夜</t>
  </si>
  <si>
    <t>安妮·伯妮&amp;玛丽·里德</t>
  </si>
  <si>
    <t>比翼连理</t>
    <phoneticPr fontId="0" type="noConversion"/>
  </si>
  <si>
    <t>美狄亚[Lily]</t>
  </si>
  <si>
    <t>万疵必应修补</t>
    <phoneticPr fontId="0" type="noConversion"/>
  </si>
  <si>
    <t>冲田总司</t>
  </si>
  <si>
    <t>无明三段突</t>
    <phoneticPr fontId="0" type="noConversion"/>
  </si>
  <si>
    <t>织田信长</t>
  </si>
  <si>
    <t>三千世界</t>
    <phoneticPr fontId="0" type="noConversion"/>
  </si>
  <si>
    <t>骑乘技能</t>
    <phoneticPr fontId="0" type="noConversion"/>
  </si>
  <si>
    <t>神性</t>
    <phoneticPr fontId="0" type="noConversion"/>
  </si>
  <si>
    <t>本能寺活动赠送从者。</t>
    <phoneticPr fontId="0" type="noConversion"/>
  </si>
  <si>
    <t>斯卡哈</t>
  </si>
  <si>
    <t>贯穿死翔之枪</t>
  </si>
  <si>
    <t>死灵</t>
    <phoneticPr fontId="0" type="noConversion"/>
  </si>
  <si>
    <t>暂无同时具有[神性]和[死灵]的双属性敌人。
未来可在情人节活动中强化宝具，提高伤害倍率。</t>
    <phoneticPr fontId="0" type="noConversion"/>
  </si>
  <si>
    <t>迪尔姆德·奥迪纳</t>
  </si>
  <si>
    <t>破魔的红蔷薇、必灭的黄蔷薇</t>
  </si>
  <si>
    <t>未来可在“迦勒底男孩收藏PickUp召唤”活动中强化宝具，提高伤害倍率。</t>
    <phoneticPr fontId="0" type="noConversion"/>
  </si>
  <si>
    <t>弗格斯·马克·罗伊</t>
  </si>
  <si>
    <t>虹霓剑</t>
    <phoneticPr fontId="0" type="noConversion"/>
  </si>
  <si>
    <t>未来可在第五章开放后强化宝具，提高伤害倍率。</t>
    <phoneticPr fontId="0" type="noConversion"/>
  </si>
  <si>
    <t>阿尔托莉雅·潘德拉贡[Santa Alter]</t>
  </si>
  <si>
    <t>圣诞节活动赠送从者。</t>
    <phoneticPr fontId="0" type="noConversion"/>
  </si>
  <si>
    <t>童谣</t>
  </si>
  <si>
    <t>献给某人的故事</t>
    <phoneticPr fontId="0" type="noConversion"/>
  </si>
  <si>
    <t>开膛手杰克</t>
  </si>
  <si>
    <t>解体圣母</t>
  </si>
  <si>
    <t>莫德雷德</t>
  </si>
  <si>
    <t>向吾华丽父王的叛逆</t>
    <phoneticPr fontId="0" type="noConversion"/>
  </si>
  <si>
    <t>尼古拉·特斯拉</t>
  </si>
  <si>
    <t>人类神话·雷电降临</t>
  </si>
  <si>
    <t>闪耀于终焉之枪</t>
    <phoneticPr fontId="0" type="noConversion"/>
  </si>
  <si>
    <t>冯·霍恩海姆·帕拉塞尔苏斯</t>
  </si>
  <si>
    <t>元素使的魔剑</t>
  </si>
  <si>
    <t>查尔斯·巴贝奇</t>
  </si>
  <si>
    <t>绚烂的灰烬世界</t>
  </si>
  <si>
    <t>亨利·杰基尔&amp;海德</t>
  </si>
  <si>
    <t>隐秘的罪之游戏</t>
    <phoneticPr fontId="0" type="noConversion"/>
  </si>
  <si>
    <t>81+</t>
    <phoneticPr fontId="0" type="noConversion"/>
  </si>
  <si>
    <t>亨利·杰基尔&amp;海德[变身后]</t>
  </si>
  <si>
    <t>弗兰肯斯坦</t>
  </si>
  <si>
    <t>磔刑之雷树</t>
  </si>
  <si>
    <t>所罗门</t>
  </si>
  <si>
    <t>Grand Caster</t>
    <phoneticPr fontId="0" type="noConversion"/>
  </si>
  <si>
    <t>图鉴</t>
    <phoneticPr fontId="0" type="noConversion"/>
  </si>
  <si>
    <t>阿周那</t>
  </si>
  <si>
    <t>破坏神之手影</t>
    <phoneticPr fontId="0" type="noConversion"/>
  </si>
  <si>
    <t>未来可在监狱塔活动中强化宝具，提高伤害倍率。</t>
    <phoneticPr fontId="0" type="noConversion"/>
  </si>
  <si>
    <t>迦尔纳</t>
  </si>
  <si>
    <t>日轮啊，顺从死亡</t>
    <phoneticPr fontId="0" type="noConversion"/>
  </si>
  <si>
    <t>迷之女主角X</t>
  </si>
  <si>
    <t>无铭胜利剑</t>
    <phoneticPr fontId="0" type="noConversion"/>
  </si>
  <si>
    <t>未来可在“Saber Wars”活动中强化宝具，提高伤害倍率。</t>
    <phoneticPr fontId="0" type="noConversion"/>
  </si>
  <si>
    <t>芬恩·麦克库尔</t>
  </si>
  <si>
    <t>無敗の紫靫草</t>
    <phoneticPr fontId="0" type="noConversion"/>
  </si>
  <si>
    <t>中立</t>
    <phoneticPr fontId="0" type="noConversion"/>
  </si>
  <si>
    <t>布伦希尔德</t>
  </si>
  <si>
    <t>死がふたりを分断つまで</t>
    <phoneticPr fontId="0" type="noConversion"/>
  </si>
  <si>
    <t>所爱之人</t>
    <phoneticPr fontId="0" type="noConversion"/>
  </si>
  <si>
    <t>贝奥武夫</t>
  </si>
  <si>
    <t>源流斗争</t>
    <phoneticPr fontId="0" type="noConversion"/>
  </si>
  <si>
    <t>尼禄·克劳狄乌斯[花嫁]</t>
  </si>
  <si>
    <t>星馳せる終幕の薔薇</t>
    <phoneticPr fontId="0" type="noConversion"/>
  </si>
  <si>
    <t>花嫁</t>
    <phoneticPr fontId="0" type="noConversion"/>
  </si>
  <si>
    <t>罗马</t>
    <phoneticPr fontId="0" type="noConversion"/>
  </si>
  <si>
    <t>两仪式</t>
  </si>
  <si>
    <t>无垢识·空之境界</t>
  </si>
  <si>
    <t>唯识·直死之魔眼</t>
  </si>
  <si>
    <t>空之境界活动赠送从者。</t>
    <phoneticPr fontId="0" type="noConversion"/>
  </si>
  <si>
    <t>天草四郎</t>
  </si>
  <si>
    <t>双腕·零次集束</t>
  </si>
  <si>
    <t>秩序</t>
    <phoneticPr fontId="0" type="noConversion"/>
  </si>
  <si>
    <t>阿斯托尔福</t>
  </si>
  <si>
    <t>この世ならざる幻馬</t>
    <phoneticPr fontId="0" type="noConversion"/>
  </si>
  <si>
    <t>幼吉尔</t>
  </si>
  <si>
    <t>王之财宝</t>
    <phoneticPr fontId="0" type="noConversion"/>
  </si>
  <si>
    <t>未来可在[圆桌骑士PickUp卡池]活动中强化宝具，提高伤害倍率。</t>
  </si>
  <si>
    <t>岩窟王 爱德蒙·唐泰斯</t>
  </si>
  <si>
    <t>虎よ、煌々と燃え盛れ</t>
    <phoneticPr fontId="0" type="noConversion"/>
  </si>
  <si>
    <t>南丁格尔</t>
  </si>
  <si>
    <t>我はすべて毒あるもの、害あるものを絶つ</t>
    <phoneticPr fontId="0" type="noConversion"/>
  </si>
  <si>
    <t>库·丘林[Alter]</t>
  </si>
  <si>
    <t>噛み砕く死牙の獣</t>
    <phoneticPr fontId="0" type="noConversion"/>
  </si>
  <si>
    <t>女王梅芙</t>
  </si>
  <si>
    <t>愛しき私の鉄戦車</t>
    <phoneticPr fontId="0" type="noConversion"/>
  </si>
  <si>
    <t>未来可在[魔法少女纪行]活动中强化二技能，攻击力Buff略有提升。</t>
    <phoneticPr fontId="0" type="noConversion"/>
  </si>
  <si>
    <t>海伦娜·布拉瓦茨基</t>
  </si>
  <si>
    <t>金星神·火炎天主</t>
  </si>
  <si>
    <t>罗摩</t>
  </si>
  <si>
    <t>羅刹を穿つ不滅</t>
    <phoneticPr fontId="0" type="noConversion"/>
  </si>
  <si>
    <t>李书文</t>
  </si>
  <si>
    <t>神枪无二打</t>
    <phoneticPr fontId="0" type="noConversion"/>
  </si>
  <si>
    <t>托马斯·爱迪生</t>
  </si>
  <si>
    <t>Ｗ·Ｆ·Ｄ</t>
  </si>
  <si>
    <t>杰罗尼莫</t>
  </si>
  <si>
    <t>大地を創りし者</t>
    <phoneticPr fontId="0" type="noConversion"/>
  </si>
  <si>
    <t>比利小子</t>
  </si>
  <si>
    <t>壊音の霹靂</t>
    <phoneticPr fontId="0" type="noConversion"/>
  </si>
  <si>
    <t>吼え立てよ、我が憤怒</t>
    <phoneticPr fontId="0" type="noConversion"/>
  </si>
  <si>
    <t>安哥拉曼纽</t>
  </si>
  <si>
    <t>无星</t>
    <phoneticPr fontId="0" type="noConversion"/>
  </si>
  <si>
    <t>偽り写し記す万象</t>
    <phoneticPr fontId="0" type="noConversion"/>
  </si>
  <si>
    <t>伊斯坎达尔</t>
  </si>
  <si>
    <t>王の軍勢</t>
    <phoneticPr fontId="0" type="noConversion"/>
  </si>
  <si>
    <t>未来可在[谨贺新年]活动(第二年)中强化宝具，提高伤害倍率。</t>
    <phoneticPr fontId="0" type="noConversion"/>
  </si>
  <si>
    <t>時のある間に薔薇を摘め</t>
    <phoneticPr fontId="0" type="noConversion"/>
  </si>
  <si>
    <t>百貌的哈桑</t>
  </si>
  <si>
    <t>妄想幻象</t>
    <phoneticPr fontId="0" type="noConversion"/>
  </si>
  <si>
    <t>爱丽斯菲尔[天之衣]</t>
  </si>
  <si>
    <t>白き聖杯よ、謳え</t>
    <phoneticPr fontId="0" type="noConversion"/>
  </si>
  <si>
    <t>Fate/Accel Zero Order活动赠送从者。</t>
    <phoneticPr fontId="0" type="noConversion"/>
  </si>
  <si>
    <t>酒吞童子</t>
  </si>
  <si>
    <t>千红万紫·神便鬼毒</t>
  </si>
  <si>
    <t>玄奘三蔵</t>
  </si>
  <si>
    <t>五行山·释迦如来掌</t>
  </si>
  <si>
    <t>源赖光</t>
  </si>
  <si>
    <t>牛王招雷·天网恢恢</t>
  </si>
  <si>
    <t>夜狼死九·黄金疾走</t>
  </si>
  <si>
    <t>鬼岛活动赠送从者。</t>
    <phoneticPr fontId="0" type="noConversion"/>
  </si>
  <si>
    <t>罗生门大怨起</t>
    <phoneticPr fontId="0" type="noConversion"/>
  </si>
  <si>
    <t>风魔小太郎</t>
  </si>
  <si>
    <t>不滅の混沌旅団</t>
    <phoneticPr fontId="0" type="noConversion"/>
  </si>
  <si>
    <t>奥兹曼迪亚斯</t>
  </si>
  <si>
    <t>光輝の大複合神殿</t>
    <phoneticPr fontId="0" type="noConversion"/>
  </si>
  <si>
    <t>尼托克丽丝</t>
  </si>
  <si>
    <t>冥镜宝典</t>
    <phoneticPr fontId="0" type="noConversion"/>
  </si>
  <si>
    <t>未来可在[万圣节归来]活动中强化宝具，提高伤害倍率。</t>
    <phoneticPr fontId="0" type="noConversion"/>
  </si>
  <si>
    <t>缚锁全断·过重湖光</t>
  </si>
  <si>
    <t>特里斯坦</t>
  </si>
  <si>
    <t>痛哭の幻奏</t>
    <phoneticPr fontId="0" type="noConversion"/>
  </si>
  <si>
    <t>高文</t>
  </si>
  <si>
    <t>転輪する勝利の剣</t>
    <phoneticPr fontId="0" type="noConversion"/>
  </si>
  <si>
    <t>静谧的哈桑</t>
  </si>
  <si>
    <t>妄想毒身</t>
    <phoneticPr fontId="0" type="noConversion"/>
  </si>
  <si>
    <t>俵藤太</t>
  </si>
  <si>
    <t>八幡祈愿·大妖射贯</t>
  </si>
  <si>
    <t>贝狄威尔</t>
  </si>
  <si>
    <t>剣を摂れ、銀色の腕</t>
    <phoneticPr fontId="0" type="noConversion"/>
  </si>
  <si>
    <t>莱昂纳多·达·芬奇</t>
  </si>
  <si>
    <t>万能の人</t>
    <phoneticPr fontId="0" type="noConversion"/>
  </si>
  <si>
    <t>常夏日光·日除伞宠爱一神</t>
  </si>
  <si>
    <t>夏</t>
    <phoneticPr fontId="0" type="noConversion"/>
  </si>
  <si>
    <t>陽光煌めく勝利の剣</t>
    <phoneticPr fontId="0" type="noConversion"/>
  </si>
  <si>
    <t>愛すべき輝きは永遠に</t>
    <phoneticPr fontId="0" type="noConversion"/>
  </si>
  <si>
    <t>逆巻く波濤を制する王様気分！</t>
    <phoneticPr fontId="0" type="noConversion"/>
  </si>
  <si>
    <t>蹴り穿つ死翔の槍</t>
    <phoneticPr fontId="0" type="noConversion"/>
  </si>
  <si>
    <t>[夏日！大海！开拓！]活动赠送从者。</t>
    <phoneticPr fontId="0" type="noConversion"/>
  </si>
  <si>
    <t>道成寺钟百八式火龙薙</t>
    <phoneticPr fontId="0" type="noConversion"/>
  </si>
  <si>
    <t>荒れ狂う哀しき竜よ</t>
    <phoneticPr fontId="0" type="noConversion"/>
  </si>
  <si>
    <t>暂无同时具有[神性]和[恶魔]和[死灵]的双属性或三属性敌人。</t>
    <phoneticPr fontId="0" type="noConversion"/>
  </si>
  <si>
    <t>伊莉雅斯菲尔</t>
  </si>
  <si>
    <t>多元重奏饱和炮击</t>
    <phoneticPr fontId="0" type="noConversion"/>
  </si>
  <si>
    <t>克洛伊·冯·爱因兹贝伦</t>
  </si>
  <si>
    <t>鹤翼三连</t>
    <phoneticPr fontId="0" type="noConversion"/>
  </si>
  <si>
    <t>[魔法少女纪行]活动赠送从者。</t>
    <phoneticPr fontId="0" type="noConversion"/>
  </si>
  <si>
    <t>伊丽莎白·巴托里[Brave]</t>
  </si>
  <si>
    <t>鮮血龙卷魔娘</t>
    <phoneticPr fontId="0" type="noConversion"/>
  </si>
  <si>
    <t>请在上方的下拉菜单中选择三技能“真紅の勇者伝説”所提供的的Buff类型。
[万圣节归来！超级大南瓜村]活动赠送从者。</t>
    <phoneticPr fontId="0" type="noConversion"/>
  </si>
  <si>
    <t>克利奥帕特拉</t>
  </si>
  <si>
    <t>暁の時を終える蛇よ、此処に</t>
    <phoneticPr fontId="0" type="noConversion"/>
  </si>
  <si>
    <t>弗拉德三世[Extra]</t>
  </si>
  <si>
    <t>串刺城塞</t>
    <phoneticPr fontId="0" type="noConversion"/>
  </si>
  <si>
    <t>贞德·Alter·Santa·Lily</t>
  </si>
  <si>
    <t>優雅に歌え、かの聖誕を</t>
    <phoneticPr fontId="0" type="noConversion"/>
  </si>
  <si>
    <t>[二代目是Alter小姐]圣诞节活动赠送从者。</t>
    <phoneticPr fontId="0" type="noConversion"/>
  </si>
  <si>
    <t>伊修塔尔</t>
  </si>
  <si>
    <t>山脈震撼す明星の薪</t>
    <phoneticPr fontId="0" type="noConversion"/>
  </si>
  <si>
    <t>恩奇都</t>
  </si>
  <si>
    <t>人よ、神を繋ぎとめよう</t>
    <phoneticPr fontId="0" type="noConversion"/>
  </si>
  <si>
    <t>魁札尔·科亚特尔</t>
  </si>
  <si>
    <t>炎、神をも焼き尽くせ</t>
    <phoneticPr fontId="0" type="noConversion"/>
  </si>
  <si>
    <t>王の号砲</t>
    <phoneticPr fontId="0" type="noConversion"/>
  </si>
  <si>
    <t>女神の抱擁</t>
    <phoneticPr fontId="0" type="noConversion"/>
  </si>
  <si>
    <t>戈尔贡</t>
  </si>
  <si>
    <t>强制封印·万魔神殿</t>
    <phoneticPr fontId="0" type="noConversion"/>
  </si>
  <si>
    <t>豹人</t>
  </si>
  <si>
    <t>逃れ得ぬ死の鉤爪</t>
    <phoneticPr fontId="0" type="noConversion"/>
  </si>
  <si>
    <t>提亚马特</t>
  </si>
  <si>
    <t>Beast II</t>
    <phoneticPr fontId="0" type="noConversion"/>
  </si>
  <si>
    <t>兽</t>
    <phoneticPr fontId="0" type="noConversion"/>
  </si>
  <si>
    <t>梅林</t>
  </si>
  <si>
    <t>永久に閉ざされた理想郷</t>
    <phoneticPr fontId="0" type="noConversion"/>
  </si>
  <si>
    <t>哥耶堤亚</t>
  </si>
  <si>
    <t>Beast I</t>
    <phoneticPr fontId="0" type="noConversion"/>
  </si>
  <si>
    <t>宫本武藏</t>
  </si>
  <si>
    <t>六道五轮·倶利伽罗天象</t>
  </si>
  <si>
    <t>山之翁</t>
  </si>
  <si>
    <t>死告天使</t>
    <phoneticPr fontId="0" type="noConversion"/>
  </si>
  <si>
    <t>ATK列表</t>
    <phoneticPr fontId="1" type="noConversion"/>
  </si>
  <si>
    <t>81+</t>
    <phoneticPr fontId="1" type="noConversion"/>
  </si>
  <si>
    <t>Level\从者</t>
    <phoneticPr fontId="1" type="noConversion"/>
  </si>
  <si>
    <r>
      <t>玛修</t>
    </r>
    <r>
      <rPr>
        <sz val="11"/>
        <color theme="1"/>
        <rFont val="宋体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基列莱特</t>
    </r>
  </si>
  <si>
    <r>
      <t>阿尔托莉雅</t>
    </r>
    <r>
      <rPr>
        <sz val="11"/>
        <color theme="1"/>
        <rFont val="宋体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潘德拉贡</t>
    </r>
  </si>
  <si>
    <t>阿尔托莉雅・潘德拉贡[Alter](Saber)</t>
  </si>
  <si>
    <r>
      <t>阿尔托莉雅</t>
    </r>
    <r>
      <rPr>
        <sz val="11"/>
        <color theme="1"/>
        <rFont val="宋体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潘德拉贡[Lily]</t>
    </r>
  </si>
  <si>
    <r>
      <t>尼禄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克劳狄乌斯</t>
    </r>
  </si>
  <si>
    <t>齐格飞</t>
    <phoneticPr fontId="1" type="noConversion"/>
  </si>
  <si>
    <r>
      <t>盖乌斯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尤里乌斯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凯撒</t>
    </r>
  </si>
  <si>
    <t>阿提拉</t>
    <phoneticPr fontId="1" type="noConversion"/>
  </si>
  <si>
    <t>吉尔・德・雷(Saber)</t>
  </si>
  <si>
    <t>卫宫(Archer)</t>
    <phoneticPr fontId="1" type="noConversion"/>
  </si>
  <si>
    <t>吉尔伽美什(Archer)</t>
    <phoneticPr fontId="1" type="noConversion"/>
  </si>
  <si>
    <t>库・丘林(Lancer)</t>
  </si>
  <si>
    <r>
      <t>伊丽莎白</t>
    </r>
    <r>
      <rPr>
        <sz val="11"/>
        <color theme="1"/>
        <rFont val="宋体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巴托里</t>
    </r>
  </si>
  <si>
    <r>
      <t>库</t>
    </r>
    <r>
      <rPr>
        <sz val="11"/>
        <color theme="1"/>
        <rFont val="宋体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丘林[Prototype]</t>
    </r>
  </si>
  <si>
    <t>美杜莎(Rider)</t>
    <phoneticPr fontId="1" type="noConversion"/>
  </si>
  <si>
    <t>乔尔乔斯</t>
    <phoneticPr fontId="1" type="noConversion"/>
  </si>
  <si>
    <r>
      <t>爱德华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蒂奇</t>
    </r>
  </si>
  <si>
    <t>亚历山大</t>
    <phoneticPr fontId="1" type="noConversion"/>
  </si>
  <si>
    <r>
      <t>玛丽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安托瓦内特(Rider)</t>
    </r>
  </si>
  <si>
    <t>玛尔达(Rider)</t>
    <phoneticPr fontId="1" type="noConversion"/>
  </si>
  <si>
    <t>吉尔・德・雷(Caster)</t>
  </si>
  <si>
    <r>
      <t>汉斯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克里斯蒂安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安徒生</t>
    </r>
  </si>
  <si>
    <r>
      <t>威廉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莎士比亚</t>
    </r>
  </si>
  <si>
    <r>
      <t>沃尔夫冈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阿马多伊斯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莫扎特</t>
    </r>
  </si>
  <si>
    <t>诸葛孔明[埃尔梅罗II世]</t>
    <phoneticPr fontId="1" type="noConversion"/>
  </si>
  <si>
    <t>库・丘林(Caster)</t>
  </si>
  <si>
    <t>咒腕哈桑</t>
    <phoneticPr fontId="1" type="noConversion"/>
  </si>
  <si>
    <t>荆轲</t>
    <phoneticPr fontId="1" type="noConversion"/>
  </si>
  <si>
    <r>
      <t>夏尔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亨利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桑松</t>
    </r>
  </si>
  <si>
    <t>剧院魅影</t>
    <phoneticPr fontId="1" type="noConversion"/>
  </si>
  <si>
    <r>
      <t>玛塔</t>
    </r>
    <r>
      <rPr>
        <sz val="11"/>
        <color theme="1"/>
        <rFont val="宋体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哈丽</t>
    </r>
  </si>
  <si>
    <t>卡米拉</t>
    <phoneticPr fontId="1" type="noConversion"/>
  </si>
  <si>
    <t>赫拉克勒斯</t>
    <phoneticPr fontId="1" type="noConversion"/>
  </si>
  <si>
    <t>兰斯洛特(Berserker)</t>
  </si>
  <si>
    <t>吕布奉先</t>
    <phoneticPr fontId="1" type="noConversion"/>
  </si>
  <si>
    <t>坂田金时(Berserker)</t>
  </si>
  <si>
    <t>卡利古拉</t>
    <phoneticPr fontId="1" type="noConversion"/>
  </si>
  <si>
    <t>清姬(Berserker)</t>
    <phoneticPr fontId="1" type="noConversion"/>
  </si>
  <si>
    <t>玉藻猫</t>
    <phoneticPr fontId="1" type="noConversion"/>
  </si>
  <si>
    <t>贞德</t>
    <phoneticPr fontId="1" type="noConversion"/>
  </si>
  <si>
    <r>
      <t>伊丽莎白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巴托里[万圣节]</t>
    </r>
  </si>
  <si>
    <t>玉藻前(Caster)</t>
  </si>
  <si>
    <t>大卫</t>
    <phoneticPr fontId="1" type="noConversion"/>
  </si>
  <si>
    <r>
      <t>弗朗西斯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德雷克</t>
    </r>
  </si>
  <si>
    <r>
      <t>安妮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伯妮&amp;玛丽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里德(Rider)</t>
    </r>
  </si>
  <si>
    <t>美狄亚[Lily]</t>
    <phoneticPr fontId="1" type="noConversion"/>
  </si>
  <si>
    <t>织田信长</t>
    <phoneticPr fontId="1" type="noConversion"/>
  </si>
  <si>
    <t>斯卡哈(Lancer)</t>
    <phoneticPr fontId="1" type="noConversion"/>
  </si>
  <si>
    <r>
      <t>迪尔姆德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奥迪纳</t>
    </r>
  </si>
  <si>
    <r>
      <t>弗格斯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马克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罗伊</t>
    </r>
  </si>
  <si>
    <r>
      <t>阿尔托莉雅</t>
    </r>
    <r>
      <rPr>
        <sz val="11"/>
        <color theme="1"/>
        <rFont val="宋体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潘德拉贡[Santa Alter]</t>
    </r>
  </si>
  <si>
    <t>莫德雷德(Saber)</t>
    <phoneticPr fontId="1" type="noConversion"/>
  </si>
  <si>
    <r>
      <t>尼古拉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特斯拉</t>
    </r>
  </si>
  <si>
    <t>阿尔托莉雅・潘德拉贡[Alter](Lancer)</t>
  </si>
  <si>
    <r>
      <t>冯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霍恩海姆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帕拉塞尔苏斯</t>
    </r>
  </si>
  <si>
    <r>
      <t>查尔斯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巴贝奇</t>
    </r>
  </si>
  <si>
    <r>
      <t>亨利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杰基尔&amp;海德</t>
    </r>
  </si>
  <si>
    <r>
      <t>亨利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杰基尔&amp;海德[变身后]</t>
    </r>
  </si>
  <si>
    <t>所罗门</t>
    <phoneticPr fontId="1" type="noConversion"/>
  </si>
  <si>
    <t>阿周那</t>
    <phoneticPr fontId="1" type="noConversion"/>
  </si>
  <si>
    <t>迦尔纳</t>
    <phoneticPr fontId="1" type="noConversion"/>
  </si>
  <si>
    <t>迷之女主角X</t>
    <phoneticPr fontId="1" type="noConversion"/>
  </si>
  <si>
    <r>
      <t>芬恩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麦克库尔</t>
    </r>
  </si>
  <si>
    <t>布伦希尔德</t>
    <phoneticPr fontId="1" type="noConversion"/>
  </si>
  <si>
    <t>贝奥武夫</t>
    <phoneticPr fontId="1" type="noConversion"/>
  </si>
  <si>
    <r>
      <t>尼禄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克劳狄乌斯[花嫁]</t>
    </r>
  </si>
  <si>
    <t>两仪式(Saber)</t>
  </si>
  <si>
    <t>两仪式(Assassin)</t>
  </si>
  <si>
    <t>天草四郎</t>
    <phoneticPr fontId="1" type="noConversion"/>
  </si>
  <si>
    <t>阿斯托尔福</t>
    <phoneticPr fontId="1" type="noConversion"/>
  </si>
  <si>
    <t>幼吉尔</t>
    <phoneticPr fontId="1" type="noConversion"/>
  </si>
  <si>
    <r>
      <t>岩窟王 爱德蒙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唐泰斯</t>
    </r>
  </si>
  <si>
    <t>南丁格尔</t>
    <phoneticPr fontId="1" type="noConversion"/>
  </si>
  <si>
    <r>
      <t>库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丘林[Alter]</t>
    </r>
  </si>
  <si>
    <t>女王梅芙</t>
    <phoneticPr fontId="1" type="noConversion"/>
  </si>
  <si>
    <r>
      <t>海伦娜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布拉瓦茨基</t>
    </r>
  </si>
  <si>
    <t>罗摩</t>
    <phoneticPr fontId="1" type="noConversion"/>
  </si>
  <si>
    <t>李书文</t>
    <phoneticPr fontId="1" type="noConversion"/>
  </si>
  <si>
    <r>
      <t>托马斯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爱迪生</t>
    </r>
  </si>
  <si>
    <t>杰罗尼莫</t>
    <phoneticPr fontId="1" type="noConversion"/>
  </si>
  <si>
    <t>比利小子</t>
    <phoneticPr fontId="1" type="noConversion"/>
  </si>
  <si>
    <t>贞德[Alter]</t>
    <phoneticPr fontId="1" type="noConversion"/>
  </si>
  <si>
    <t>安哥拉曼纽</t>
    <phoneticPr fontId="1" type="noConversion"/>
  </si>
  <si>
    <t>伊斯坎达尔</t>
    <phoneticPr fontId="1" type="noConversion"/>
  </si>
  <si>
    <t>卫宫(Assassin)</t>
    <phoneticPr fontId="1" type="noConversion"/>
  </si>
  <si>
    <t>百貌的哈桑</t>
    <phoneticPr fontId="1" type="noConversion"/>
  </si>
  <si>
    <t>爱丽斯菲尔[天之衣]</t>
    <phoneticPr fontId="1" type="noConversion"/>
  </si>
  <si>
    <t>酒吞童子</t>
    <phoneticPr fontId="1" type="noConversion"/>
  </si>
  <si>
    <t>玄奘三蔵</t>
    <phoneticPr fontId="1" type="noConversion"/>
  </si>
  <si>
    <t>源赖光</t>
    <phoneticPr fontId="1" type="noConversion"/>
  </si>
  <si>
    <t>坂田金时(Rider)</t>
  </si>
  <si>
    <t>茨木童子</t>
    <phoneticPr fontId="1" type="noConversion"/>
  </si>
  <si>
    <t>风魔小太郎</t>
    <phoneticPr fontId="1" type="noConversion"/>
  </si>
  <si>
    <t>奥兹曼迪亚斯</t>
    <phoneticPr fontId="1" type="noConversion"/>
  </si>
  <si>
    <t>阿尔托莉雅・潘德拉贡(Lancer)</t>
  </si>
  <si>
    <t>尼托克丽丝</t>
    <phoneticPr fontId="1" type="noConversion"/>
  </si>
  <si>
    <t>兰斯洛特(Saber)</t>
  </si>
  <si>
    <t>特里斯坦</t>
    <phoneticPr fontId="1" type="noConversion"/>
  </si>
  <si>
    <t>高文</t>
    <phoneticPr fontId="1" type="noConversion"/>
  </si>
  <si>
    <t>静谧的哈桑</t>
    <phoneticPr fontId="1" type="noConversion"/>
  </si>
  <si>
    <t>俵藤太</t>
    <phoneticPr fontId="1" type="noConversion"/>
  </si>
  <si>
    <t>贝狄威尔</t>
    <phoneticPr fontId="1" type="noConversion"/>
  </si>
  <si>
    <r>
      <t>莱昂纳多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达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芬奇</t>
    </r>
  </si>
  <si>
    <t>玉藻前(Lancer)</t>
  </si>
  <si>
    <r>
      <t>阿尔托莉雅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潘德拉贡(Archer)</t>
    </r>
  </si>
  <si>
    <r>
      <t>玛丽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安托瓦内特(Caster)</t>
    </r>
  </si>
  <si>
    <r>
      <t>安妮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伯妮&amp;玛丽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里德(Archer)</t>
    </r>
  </si>
  <si>
    <t>莫德雷德(Rider)</t>
    <phoneticPr fontId="1" type="noConversion"/>
  </si>
  <si>
    <t>斯卡哈(Assassin)</t>
    <phoneticPr fontId="1" type="noConversion"/>
  </si>
  <si>
    <t>清姬(Lancer)</t>
    <phoneticPr fontId="1" type="noConversion"/>
  </si>
  <si>
    <t>玛尔达(Ruler)</t>
    <phoneticPr fontId="1" type="noConversion"/>
  </si>
  <si>
    <t>伊莉雅斯菲尔</t>
    <phoneticPr fontId="1" type="noConversion"/>
  </si>
  <si>
    <t>克洛伊·冯·爱因兹贝伦</t>
    <phoneticPr fontId="1" type="noConversion"/>
  </si>
  <si>
    <r>
      <t>伊丽莎白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巴托里[勇者]</t>
    </r>
  </si>
  <si>
    <t>克利奥帕特拉</t>
    <phoneticPr fontId="1" type="noConversion"/>
  </si>
  <si>
    <t>弗拉德三世[Extra]</t>
    <phoneticPr fontId="1" type="noConversion"/>
  </si>
  <si>
    <r>
      <t>贞德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Alter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Santa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Lily</t>
    </r>
  </si>
  <si>
    <t>伊修塔尔</t>
    <phoneticPr fontId="1" type="noConversion"/>
  </si>
  <si>
    <t>恩奇都</t>
    <phoneticPr fontId="1" type="noConversion"/>
  </si>
  <si>
    <t>魁札尔·科亚特尔</t>
    <phoneticPr fontId="1" type="noConversion"/>
  </si>
  <si>
    <t>吉尔伽美什(Caster)</t>
    <phoneticPr fontId="1" type="noConversion"/>
  </si>
  <si>
    <t>美杜莎(Lancer)</t>
    <phoneticPr fontId="1" type="noConversion"/>
  </si>
  <si>
    <t>戈尔贡</t>
    <phoneticPr fontId="1" type="noConversion"/>
  </si>
  <si>
    <t>豹人</t>
    <phoneticPr fontId="1" type="noConversion"/>
  </si>
  <si>
    <t>提亚马特</t>
    <phoneticPr fontId="1" type="noConversion"/>
  </si>
  <si>
    <t>梅林</t>
    <phoneticPr fontId="1" type="noConversion"/>
  </si>
  <si>
    <t>哥耶堤亚</t>
    <phoneticPr fontId="1" type="noConversion"/>
  </si>
  <si>
    <t>所罗门</t>
    <phoneticPr fontId="1" type="noConversion"/>
  </si>
  <si>
    <t>宫本武藏</t>
    <phoneticPr fontId="1" type="noConversion"/>
  </si>
  <si>
    <t>山之翁</t>
    <phoneticPr fontId="1" type="noConversion"/>
  </si>
  <si>
    <t>必胜黄金之剑</t>
    <phoneticPr fontId="6" type="noConversion"/>
  </si>
  <si>
    <t>齐格飞</t>
    <phoneticPr fontId="6" type="noConversion"/>
  </si>
  <si>
    <t>尼禄·克劳狄乌斯</t>
    <phoneticPr fontId="6" type="noConversion"/>
  </si>
  <si>
    <t>安妮·伯妮&amp;玛丽·里德</t>
    <phoneticPr fontId="6" type="noConversion"/>
  </si>
  <si>
    <t>未来可在“Saber Wars”活动中强化宝具，提高伤害倍率。</t>
    <phoneticPr fontId="0" type="noConversion"/>
  </si>
  <si>
    <t>天或地从者</t>
    <phoneticPr fontId="6" type="noConversion"/>
  </si>
  <si>
    <t>ID</t>
    <phoneticPr fontId="7" type="noConversion"/>
  </si>
  <si>
    <t>从者姓名</t>
    <phoneticPr fontId="7" type="noConversion"/>
  </si>
  <si>
    <t>Buff来源</t>
    <phoneticPr fontId="7" type="noConversion"/>
  </si>
  <si>
    <t>技能/宝具名</t>
    <phoneticPr fontId="7" type="noConversion"/>
  </si>
  <si>
    <t>Buff效果</t>
    <phoneticPr fontId="7" type="noConversion"/>
  </si>
  <si>
    <t>对本体宝具?</t>
    <phoneticPr fontId="7" type="noConversion"/>
  </si>
  <si>
    <t>隐藏</t>
    <phoneticPr fontId="7" type="noConversion"/>
  </si>
  <si>
    <t>Buff数值</t>
    <phoneticPr fontId="7" type="noConversion"/>
  </si>
  <si>
    <t>补充说明</t>
    <phoneticPr fontId="7" type="noConversion"/>
  </si>
  <si>
    <t>Lv1 / OC 100%</t>
  </si>
  <si>
    <t>Lv2 / OC 200%</t>
  </si>
  <si>
    <t>Lv3 / OC 300%</t>
  </si>
  <si>
    <t>Lv4 / OC 400%</t>
  </si>
  <si>
    <t>Lv5 / OC 500%</t>
  </si>
  <si>
    <t>对象</t>
    <phoneticPr fontId="7" type="noConversion"/>
  </si>
  <si>
    <t>类型</t>
    <phoneticPr fontId="7" type="noConversion"/>
  </si>
  <si>
    <t>需要强化本？</t>
    <phoneticPr fontId="7" type="noConversion"/>
  </si>
  <si>
    <t>Buff类型</t>
    <phoneticPr fontId="7" type="noConversion"/>
  </si>
  <si>
    <t>队友Buf</t>
    <phoneticPr fontId="7" type="noConversion"/>
  </si>
  <si>
    <t>排行实际值</t>
    <phoneticPr fontId="7" type="noConversion"/>
  </si>
  <si>
    <t>详情实际值</t>
    <phoneticPr fontId="7" type="noConversion"/>
  </si>
  <si>
    <t>Lv0</t>
    <phoneticPr fontId="7" type="noConversion"/>
  </si>
  <si>
    <t>Lv1</t>
    <phoneticPr fontId="7" type="noConversion"/>
  </si>
  <si>
    <t>Lv2</t>
    <phoneticPr fontId="7" type="noConversion"/>
  </si>
  <si>
    <t>Lv6</t>
  </si>
  <si>
    <t>Lv10</t>
  </si>
  <si>
    <t>宝具自带</t>
  </si>
  <si>
    <t>己方全体</t>
  </si>
  <si>
    <t>攻击力提升</t>
  </si>
  <si>
    <t>无效</t>
    <phoneticPr fontId="7" type="noConversion"/>
  </si>
  <si>
    <t>技能1</t>
  </si>
  <si>
    <t>领袖气质 B</t>
    <phoneticPr fontId="7" type="noConversion"/>
  </si>
  <si>
    <t>有效</t>
  </si>
  <si>
    <t>技能2</t>
  </si>
  <si>
    <t>魔力放出 A</t>
    <phoneticPr fontId="7" type="noConversion"/>
  </si>
  <si>
    <t>从者自身</t>
    <phoneticPr fontId="7" type="noConversion"/>
  </si>
  <si>
    <t>Buster卡性能提升</t>
  </si>
  <si>
    <t>从者自身</t>
  </si>
  <si>
    <t>技能3</t>
  </si>
  <si>
    <t>领袖气质 E</t>
    <phoneticPr fontId="7" type="noConversion"/>
  </si>
  <si>
    <t>皇帝特权 EX</t>
    <phoneticPr fontId="7" type="noConversion"/>
  </si>
  <si>
    <t>宝具OC</t>
  </si>
  <si>
    <t>敌方全体</t>
  </si>
  <si>
    <t>防御力下降</t>
  </si>
  <si>
    <t>无效</t>
  </si>
  <si>
    <t>军略 B</t>
    <phoneticPr fontId="7" type="noConversion"/>
  </si>
  <si>
    <t>宝具威力提升</t>
  </si>
  <si>
    <t>领袖气质 C</t>
    <phoneticPr fontId="7" type="noConversion"/>
  </si>
  <si>
    <t>星之纹章 EX</t>
    <phoneticPr fontId="7" type="noConversion"/>
  </si>
  <si>
    <t>军神之剑</t>
    <phoneticPr fontId="7" type="noConversion"/>
  </si>
  <si>
    <t>军略 C</t>
    <phoneticPr fontId="7" type="noConversion"/>
  </si>
  <si>
    <t>百合花开豪华绚烂</t>
    <phoneticPr fontId="7" type="noConversion"/>
  </si>
  <si>
    <t>Arts卡性能提升</t>
  </si>
  <si>
    <t>Quick卡性能提升</t>
  </si>
  <si>
    <t>无限剑制</t>
  </si>
  <si>
    <t>领袖气质 A+</t>
    <phoneticPr fontId="7" type="noConversion"/>
  </si>
  <si>
    <t>天地乖离开辟之星</t>
  </si>
  <si>
    <t>越过阿卡迪亚 B</t>
    <phoneticPr fontId="7" type="noConversion"/>
  </si>
  <si>
    <t>女神的心血来潮 A</t>
    <phoneticPr fontId="7" type="noConversion"/>
  </si>
  <si>
    <t>敌方单体</t>
  </si>
  <si>
    <t>女性队友</t>
    <phoneticPr fontId="7" type="noConversion"/>
  </si>
  <si>
    <t>仅对除自己以外的女性队友生效。</t>
    <phoneticPr fontId="7" type="noConversion"/>
  </si>
  <si>
    <t>拷问技术 A</t>
    <phoneticPr fontId="7" type="noConversion"/>
  </si>
  <si>
    <t>贯穿之朱枪</t>
    <phoneticPr fontId="7" type="noConversion"/>
  </si>
  <si>
    <t>战士的吼叫 B</t>
    <phoneticPr fontId="7" type="noConversion"/>
  </si>
  <si>
    <t>七座丘陵 A</t>
    <phoneticPr fontId="7" type="noConversion"/>
  </si>
  <si>
    <t>己方单体</t>
  </si>
  <si>
    <t>怪力 B</t>
    <phoneticPr fontId="7" type="noConversion"/>
  </si>
  <si>
    <t>暴风雨的航海家 A</t>
    <phoneticPr fontId="7" type="noConversion"/>
  </si>
  <si>
    <t>暴风雨的航海家 A</t>
    <phoneticPr fontId="7" type="noConversion"/>
  </si>
  <si>
    <t>海盗的尊严 B</t>
    <phoneticPr fontId="7" type="noConversion"/>
  </si>
  <si>
    <t>安德拉斯塔的加护 A</t>
    <phoneticPr fontId="7" type="noConversion"/>
  </si>
  <si>
    <t>领袖气质 C+</t>
    <phoneticPr fontId="7" type="noConversion"/>
  </si>
  <si>
    <t>领袖气质 C</t>
    <phoneticPr fontId="7" type="noConversion"/>
  </si>
  <si>
    <t>霸王之兆 A</t>
    <phoneticPr fontId="7" type="noConversion"/>
  </si>
  <si>
    <t>圣女的誓约 C</t>
    <phoneticPr fontId="7" type="noConversion"/>
  </si>
  <si>
    <t>宝具等级</t>
  </si>
  <si>
    <t>为你撰写的故事</t>
  </si>
  <si>
    <t>魔力附加 A</t>
    <phoneticPr fontId="7" type="noConversion"/>
  </si>
  <si>
    <t>音乐之神的护佑 (伪) EX</t>
    <phoneticPr fontId="7" type="noConversion"/>
  </si>
  <si>
    <t>献给死神的安魂曲</t>
    <phoneticPr fontId="7" type="noConversion"/>
  </si>
  <si>
    <t>军师的指挥 A+</t>
    <phoneticPr fontId="7" type="noConversion"/>
  </si>
  <si>
    <t>伤害附加</t>
  </si>
  <si>
    <t>石兵八阵</t>
    <phoneticPr fontId="7" type="noConversion"/>
  </si>
  <si>
    <t>灼烧殆尽的炎笼</t>
  </si>
  <si>
    <t>女神的反复无常 A</t>
    <phoneticPr fontId="7" type="noConversion"/>
  </si>
  <si>
    <t>女神的反复无常 A</t>
    <phoneticPr fontId="7" type="noConversion"/>
  </si>
  <si>
    <t>仅对有“神性”特性的队友生效（包括从者自身）。</t>
  </si>
  <si>
    <t>女神的微笑</t>
    <phoneticPr fontId="7" type="noConversion"/>
  </si>
  <si>
    <t>旁若无人 A</t>
    <phoneticPr fontId="7" type="noConversion"/>
  </si>
  <si>
    <t>死亡将为明日的希望</t>
    <phoneticPr fontId="7" type="noConversion"/>
  </si>
  <si>
    <t>费洛蒙 B</t>
    <phoneticPr fontId="7" type="noConversion"/>
  </si>
  <si>
    <t>双重封印 B</t>
    <phoneticPr fontId="7" type="noConversion"/>
  </si>
  <si>
    <t>拥有阳眼之女</t>
    <phoneticPr fontId="7" type="noConversion"/>
  </si>
  <si>
    <t>幻想铁处女</t>
    <phoneticPr fontId="7" type="noConversion"/>
  </si>
  <si>
    <t>勇猛 A+</t>
    <phoneticPr fontId="7" type="noConversion"/>
  </si>
  <si>
    <t>射杀百头</t>
    <phoneticPr fontId="7" type="noConversion"/>
  </si>
  <si>
    <t>骑士不徒手而亡</t>
    <phoneticPr fontId="7" type="noConversion"/>
  </si>
  <si>
    <t>勇猛 B</t>
    <phoneticPr fontId="7" type="noConversion"/>
  </si>
  <si>
    <t>乱世之枭雄 A</t>
    <phoneticPr fontId="7" type="noConversion"/>
  </si>
  <si>
    <t>剑之凯旋 B</t>
    <phoneticPr fontId="7" type="noConversion"/>
  </si>
  <si>
    <t>怪力 A+</t>
    <phoneticPr fontId="7" type="noConversion"/>
  </si>
  <si>
    <t>怪力 A</t>
    <phoneticPr fontId="7" type="noConversion"/>
  </si>
  <si>
    <t>深渊的拉布律斯 C</t>
    <phoneticPr fontId="7" type="noConversion"/>
  </si>
  <si>
    <t>万古不变的迷宫</t>
    <phoneticPr fontId="7" type="noConversion"/>
  </si>
  <si>
    <t>嗜虐体质 A</t>
    <phoneticPr fontId="7" type="noConversion"/>
  </si>
  <si>
    <t>皇帝特权 A</t>
    <phoneticPr fontId="7" type="noConversion"/>
  </si>
  <si>
    <t>昔日的荣光 B</t>
    <phoneticPr fontId="7" type="noConversion"/>
  </si>
  <si>
    <t>不死的万名骑兵</t>
    <phoneticPr fontId="7" type="noConversion"/>
  </si>
  <si>
    <t>跟踪 B</t>
    <phoneticPr fontId="7" type="noConversion"/>
  </si>
  <si>
    <t>焔色の接吻 A</t>
    <phoneticPr fontId="7" type="noConversion"/>
  </si>
  <si>
    <t>女神的宠爱 EX</t>
    <phoneticPr fontId="7" type="noConversion"/>
  </si>
  <si>
    <t>魔力放出 (南瓜) A</t>
    <phoneticPr fontId="7" type="noConversion"/>
  </si>
  <si>
    <t>狐之婚嫁 EX</t>
    <phoneticPr fontId="7" type="noConversion"/>
  </si>
  <si>
    <t>军略 C+</t>
    <phoneticPr fontId="7" type="noConversion"/>
  </si>
  <si>
    <t>不毁的极枪</t>
    <phoneticPr fontId="7" type="noConversion"/>
  </si>
  <si>
    <t>暴风雨的航海家 A+</t>
    <phoneticPr fontId="7" type="noConversion"/>
  </si>
  <si>
    <t>暴风雨的航海家 A+</t>
    <phoneticPr fontId="7" type="noConversion"/>
  </si>
  <si>
    <t>联合 C</t>
    <phoneticPr fontId="7" type="noConversion"/>
  </si>
  <si>
    <t>缩地 B</t>
    <phoneticPr fontId="7" type="noConversion"/>
  </si>
  <si>
    <t>无明三段突</t>
    <phoneticPr fontId="7" type="noConversion"/>
  </si>
  <si>
    <t>原初之卢恩</t>
    <phoneticPr fontId="7" type="noConversion"/>
  </si>
  <si>
    <t>勇猛 A</t>
    <phoneticPr fontId="7" type="noConversion"/>
  </si>
  <si>
    <t>虹霓剑</t>
    <phoneticPr fontId="7" type="noConversion"/>
  </si>
  <si>
    <t>魔力放出 A-</t>
    <phoneticPr fontId="7" type="noConversion"/>
  </si>
  <si>
    <t>献给某人的故事</t>
    <phoneticPr fontId="7" type="noConversion"/>
  </si>
  <si>
    <t>雾夜的凶杀 A</t>
    <phoneticPr fontId="7" type="noConversion"/>
  </si>
  <si>
    <t>天赋的睿智 A</t>
    <phoneticPr fontId="7" type="noConversion"/>
  </si>
  <si>
    <t>魔力放出 A+</t>
    <phoneticPr fontId="7" type="noConversion"/>
  </si>
  <si>
    <t>领袖气质 E</t>
    <phoneticPr fontId="7" type="noConversion"/>
  </si>
  <si>
    <t>元素说 A+</t>
    <phoneticPr fontId="7" type="noConversion"/>
  </si>
  <si>
    <t>机械铠甲 EX</t>
    <phoneticPr fontId="7" type="noConversion"/>
  </si>
  <si>
    <t>过载 D</t>
    <phoneticPr fontId="7" type="noConversion"/>
  </si>
  <si>
    <t>敌方全体</t>
    <phoneticPr fontId="7" type="noConversion"/>
  </si>
  <si>
    <t>隐秘的罪之游戏</t>
    <phoneticPr fontId="7" type="noConversion"/>
  </si>
  <si>
    <t>81+</t>
  </si>
  <si>
    <t>81+</t>
    <phoneticPr fontId="7" type="noConversion"/>
  </si>
  <si>
    <t>过载 C</t>
    <phoneticPr fontId="7" type="noConversion"/>
  </si>
  <si>
    <t>魔力放出 (炎) A</t>
    <phoneticPr fontId="7" type="noConversion"/>
  </si>
  <si>
    <t>破坏神之手影</t>
    <phoneticPr fontId="7" type="noConversion"/>
  </si>
  <si>
    <t>魔术 B</t>
    <phoneticPr fontId="7" type="noConversion"/>
  </si>
  <si>
    <t>魔力放出 (炎) B</t>
    <phoneticPr fontId="7" type="noConversion"/>
  </si>
  <si>
    <t>狂暴 A</t>
    <phoneticPr fontId="7" type="noConversion"/>
  </si>
  <si>
    <t>予地百花 A</t>
    <phoneticPr fontId="7" type="noConversion"/>
  </si>
  <si>
    <t>星馳せる終幕の薔薇</t>
    <phoneticPr fontId="7" type="noConversion"/>
  </si>
  <si>
    <t>直死之魔眼 C</t>
    <phoneticPr fontId="7" type="noConversion"/>
  </si>
  <si>
    <t>云耀 B</t>
    <phoneticPr fontId="7" type="noConversion"/>
  </si>
  <si>
    <t>直死之魔眼 A</t>
    <phoneticPr fontId="7" type="noConversion"/>
  </si>
  <si>
    <t>怪力 C-</t>
    <phoneticPr fontId="7" type="noConversion"/>
  </si>
  <si>
    <t>钢铁的决意 EX</t>
    <phoneticPr fontId="7" type="noConversion"/>
  </si>
  <si>
    <t>虎よ、煌々と燃え盛れ</t>
    <phoneticPr fontId="7" type="noConversion"/>
  </si>
  <si>
    <t>天使的呼声 EX</t>
    <phoneticPr fontId="7" type="noConversion"/>
  </si>
  <si>
    <t>噛み砕く死牙の獣</t>
    <phoneticPr fontId="7" type="noConversion"/>
  </si>
  <si>
    <t>男性队友</t>
    <phoneticPr fontId="7" type="noConversion"/>
  </si>
  <si>
    <t>仅对男性队友生效。</t>
    <phoneticPr fontId="7" type="noConversion"/>
  </si>
  <si>
    <t>マハトマ A</t>
    <phoneticPr fontId="7" type="noConversion"/>
  </si>
  <si>
    <t>对未知的探求 B</t>
    <phoneticPr fontId="7" type="noConversion"/>
  </si>
  <si>
    <t>绝招 B</t>
    <phoneticPr fontId="7" type="noConversion"/>
  </si>
  <si>
    <t>神枪无二打</t>
    <phoneticPr fontId="7" type="noConversion"/>
  </si>
  <si>
    <t>概念改良 A+</t>
    <phoneticPr fontId="7" type="noConversion"/>
  </si>
  <si>
    <t>OC阶段提升</t>
  </si>
  <si>
    <t>血染的恶魔 B</t>
    <phoneticPr fontId="7" type="noConversion"/>
  </si>
  <si>
    <t>萨满教 B</t>
    <phoneticPr fontId="7" type="noConversion"/>
  </si>
  <si>
    <t>守护之兽 B</t>
    <phoneticPr fontId="7" type="noConversion"/>
  </si>
  <si>
    <t>龙之魔女 EX</t>
    <phoneticPr fontId="7" type="noConversion"/>
  </si>
  <si>
    <t>龙属性队友</t>
    <phoneticPr fontId="7" type="noConversion"/>
  </si>
  <si>
    <t>仅对有“龙”特性的队友生效。</t>
    <phoneticPr fontId="7" type="noConversion"/>
  </si>
  <si>
    <t>うたかたの夢 A</t>
    <phoneticPr fontId="7" type="noConversion"/>
  </si>
  <si>
    <t>死灭愿望 A</t>
    <phoneticPr fontId="7" type="noConversion"/>
  </si>
  <si>
    <t>Buff幅度逐渐提升，四回合后达到满值。</t>
    <phoneticPr fontId="7" type="noConversion"/>
  </si>
  <si>
    <t>领袖气质 A</t>
    <phoneticPr fontId="7" type="noConversion"/>
  </si>
  <si>
    <t>雷之征服者 EX</t>
    <phoneticPr fontId="7" type="noConversion"/>
  </si>
  <si>
    <t>王の軍勢</t>
    <phoneticPr fontId="7" type="noConversion"/>
  </si>
  <si>
    <t>专科百般 A+</t>
    <phoneticPr fontId="7" type="noConversion"/>
  </si>
  <si>
    <t>果实的酒气 A</t>
    <phoneticPr fontId="7" type="noConversion"/>
  </si>
  <si>
    <t>鬼种之魔 A</t>
    <phoneticPr fontId="7" type="noConversion"/>
  </si>
  <si>
    <t>高速诵经 A</t>
    <phoneticPr fontId="7" type="noConversion"/>
  </si>
  <si>
    <t>魔力放出 (雷) A</t>
    <phoneticPr fontId="7" type="noConversion"/>
  </si>
  <si>
    <t>千里疾走 A</t>
    <phoneticPr fontId="7" type="noConversion"/>
  </si>
  <si>
    <t>罗生门大怨起</t>
    <phoneticPr fontId="7" type="noConversion"/>
  </si>
  <si>
    <t>光輝の大複合神殿</t>
    <phoneticPr fontId="7" type="noConversion"/>
  </si>
  <si>
    <t>魔力放出 A</t>
    <phoneticPr fontId="7" type="noConversion"/>
  </si>
  <si>
    <t>圣者的数字 A</t>
    <phoneticPr fontId="7" type="noConversion"/>
  </si>
  <si>
    <t>仅在战场环境为“白昼”时生效。</t>
    <phoneticPr fontId="7" type="noConversion"/>
  </si>
  <si>
    <t>龙神的加护 C</t>
    <phoneticPr fontId="7" type="noConversion"/>
  </si>
  <si>
    <t>军略 C</t>
    <phoneticPr fontId="7" type="noConversion"/>
  </si>
  <si>
    <t>剣を摂れ、銀色の腕</t>
    <phoneticPr fontId="7" type="noConversion"/>
  </si>
  <si>
    <t>天赋的睿智 EX</t>
    <phoneticPr fontId="7" type="noConversion"/>
  </si>
  <si>
    <t>万能の人</t>
    <phoneticPr fontId="7" type="noConversion"/>
  </si>
  <si>
    <t>ビーチフラワー EX</t>
    <phoneticPr fontId="7" type="noConversion"/>
  </si>
  <si>
    <t>真夏的咒术 A</t>
    <phoneticPr fontId="7" type="noConversion"/>
  </si>
  <si>
    <t>サマー·スプラッシュ！ A+</t>
  </si>
  <si>
    <t>ビーチフラワー B</t>
    <phoneticPr fontId="7" type="noConversion"/>
  </si>
  <si>
    <t>ビーチフラワー A+</t>
    <phoneticPr fontId="7" type="noConversion"/>
  </si>
  <si>
    <t>ビーチフラワー A+</t>
    <phoneticPr fontId="7" type="noConversion"/>
  </si>
  <si>
    <t>海盗的荣誉 C+</t>
    <phoneticPr fontId="7" type="noConversion"/>
  </si>
  <si>
    <t>比翼连理</t>
    <phoneticPr fontId="7" type="noConversion"/>
  </si>
  <si>
    <t>セルリアンライド A</t>
    <phoneticPr fontId="7" type="noConversion"/>
  </si>
  <si>
    <t>真夏のあやまち C</t>
    <phoneticPr fontId="7" type="noConversion"/>
  </si>
  <si>
    <t>水浴转身 A</t>
    <phoneticPr fontId="7" type="noConversion"/>
  </si>
  <si>
    <t>恋の追跡者 A</t>
    <phoneticPr fontId="7" type="noConversion"/>
  </si>
  <si>
    <t>水边的圣女 B+</t>
    <phoneticPr fontId="7" type="noConversion"/>
  </si>
  <si>
    <t>仅在战场环境为“水边”时生效。</t>
    <phoneticPr fontId="7" type="noConversion"/>
  </si>
  <si>
    <t>荒れ狂う哀しき竜よ</t>
    <phoneticPr fontId="7" type="noConversion"/>
  </si>
  <si>
    <t>愉快型魔术礼装 A</t>
    <phoneticPr fontId="7" type="noConversion"/>
  </si>
  <si>
    <t>多元重奏饱和炮击</t>
    <phoneticPr fontId="7" type="noConversion"/>
  </si>
  <si>
    <t>投影魔术 B</t>
    <phoneticPr fontId="7" type="noConversion"/>
  </si>
  <si>
    <t>魔力放出 (勇气) D</t>
    <phoneticPr fontId="7" type="noConversion"/>
  </si>
  <si>
    <t>有效</t>
    <phoneticPr fontId="7" type="noConversion"/>
  </si>
  <si>
    <t>真紅の勇者伝説 EX</t>
    <phoneticPr fontId="7" type="noConversion"/>
  </si>
  <si>
    <t>两种Buff不能同时生效</t>
    <phoneticPr fontId="7" type="noConversion"/>
  </si>
  <si>
    <t>暁の時を終える蛇よ、此処に</t>
    <phoneticPr fontId="7" type="noConversion"/>
  </si>
  <si>
    <t>信仰的加护 A+++</t>
    <phoneticPr fontId="7" type="noConversion"/>
  </si>
  <si>
    <t>军略 B</t>
    <phoneticPr fontId="7" type="noConversion"/>
  </si>
  <si>
    <t xml:space="preserve"> うたかたの夢 EX</t>
    <phoneticPr fontId="7" type="noConversion"/>
  </si>
  <si>
    <t>優雅に歌え、かの聖誕を</t>
    <phoneticPr fontId="7" type="noConversion"/>
  </si>
  <si>
    <t>美の顕現 B</t>
    <phoneticPr fontId="7" type="noConversion"/>
  </si>
  <si>
    <t>魔力放出 (宝石) A+</t>
    <phoneticPr fontId="7" type="noConversion"/>
  </si>
  <si>
    <t>释放后需等待一回合。</t>
    <phoneticPr fontId="7" type="noConversion"/>
  </si>
  <si>
    <t>山脈震撼す明星の薪</t>
    <phoneticPr fontId="7" type="noConversion"/>
  </si>
  <si>
    <t>变容 A</t>
    <phoneticPr fontId="7" type="noConversion"/>
  </si>
  <si>
    <t>两种Buff不能同时生效</t>
    <phoneticPr fontId="7" type="noConversion"/>
  </si>
  <si>
    <t>人よ、神を繋ぎとめよう</t>
    <phoneticPr fontId="7" type="noConversion"/>
  </si>
  <si>
    <t>善神的智慧 A+</t>
    <phoneticPr fontId="7" type="noConversion"/>
  </si>
  <si>
    <t>魔杖的支配者 EX</t>
    <phoneticPr fontId="7" type="noConversion"/>
  </si>
  <si>
    <t>王の号砲</t>
    <phoneticPr fontId="7" type="noConversion"/>
  </si>
  <si>
    <t>ジャガー·パンチ A</t>
  </si>
  <si>
    <t>ジャガー·キック B</t>
  </si>
  <si>
    <t>夢幻のカリスマ A</t>
    <phoneticPr fontId="7" type="noConversion"/>
  </si>
  <si>
    <t>英雄作成 EX</t>
    <phoneticPr fontId="7" type="noConversion"/>
  </si>
  <si>
    <t>天眼 A</t>
    <phoneticPr fontId="7" type="noConversion"/>
  </si>
  <si>
    <t>晚钟 EX</t>
    <phoneticPr fontId="7" type="noConversion"/>
  </si>
  <si>
    <t>玛修·基列莱特</t>
    <phoneticPr fontId="6" type="noConversion"/>
  </si>
  <si>
    <t>阿尔托莉雅·潘德拉贡</t>
    <phoneticPr fontId="6" type="noConversion"/>
  </si>
  <si>
    <t>卫宫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</si>
</sst>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28"/>
    </font>
    <font>
      <sz val="11"/>
      <color theme="1"/>
      <name val="宋体"/>
      <family val="2"/>
      <charset val="134"/>
    </font>
    <font>
      <sz val="11"/>
      <color theme="1"/>
      <name val="MS Gothic"/>
      <family val="3"/>
      <charset val="128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7030A0"/>
      </left>
      <right style="thin">
        <color rgb="FF7030A0"/>
      </right>
      <top style="thick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ck">
        <color rgb="FF7030A0"/>
      </top>
      <bottom style="thin">
        <color rgb="FF7030A0"/>
      </bottom>
      <diagonal/>
    </border>
    <border>
      <left style="thin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medium">
        <color rgb="FF7030A0"/>
      </right>
      <top style="thick">
        <color rgb="FF7030A0"/>
      </top>
      <bottom/>
      <diagonal/>
    </border>
    <border>
      <left style="medium">
        <color rgb="FF7030A0"/>
      </left>
      <right style="thin">
        <color rgb="FF7030A0"/>
      </right>
      <top style="thick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thick">
        <color rgb="FF7030A0"/>
      </top>
      <bottom style="thin">
        <color rgb="FF7030A0"/>
      </bottom>
      <diagonal/>
    </border>
    <border>
      <left/>
      <right style="thin">
        <color rgb="FF7030A0"/>
      </right>
      <top style="thick">
        <color rgb="FF7030A0"/>
      </top>
      <bottom style="thin">
        <color rgb="FF7030A0"/>
      </bottom>
      <diagonal/>
    </border>
    <border>
      <left style="thin">
        <color rgb="FF7030A0"/>
      </left>
      <right style="thick">
        <color rgb="FF7030A0"/>
      </right>
      <top style="thick">
        <color rgb="FF7030A0"/>
      </top>
      <bottom style="thin">
        <color rgb="FF7030A0"/>
      </bottom>
      <diagonal/>
    </border>
    <border>
      <left style="thick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 style="medium">
        <color rgb="FF7030A0"/>
      </right>
      <top/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ck">
        <color rgb="FF7030A0"/>
      </right>
      <top style="thin">
        <color rgb="FF7030A0"/>
      </top>
      <bottom style="thin">
        <color rgb="FF7030A0"/>
      </bottom>
      <diagonal/>
    </border>
    <border>
      <left style="thick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/>
      <top style="thin">
        <color rgb="FF7030A0"/>
      </top>
      <bottom style="thick">
        <color rgb="FF7030A0"/>
      </bottom>
      <diagonal/>
    </border>
    <border>
      <left/>
      <right style="thin">
        <color rgb="FF7030A0"/>
      </right>
      <top style="thin">
        <color rgb="FF7030A0"/>
      </top>
      <bottom style="thick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thick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ck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thick">
        <color rgb="FF7030A0"/>
      </bottom>
      <diagonal/>
    </border>
    <border>
      <left/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ck">
        <color rgb="FF7030A0"/>
      </right>
      <top style="thin">
        <color rgb="FF7030A0"/>
      </top>
      <bottom/>
      <diagonal/>
    </border>
    <border>
      <left style="thick">
        <color rgb="FF7030A0"/>
      </left>
      <right style="dashDot">
        <color rgb="FF7030A0"/>
      </right>
      <top/>
      <bottom style="thin">
        <color rgb="FF7030A0"/>
      </bottom>
      <diagonal/>
    </border>
    <border>
      <left style="dashDot">
        <color rgb="FF7030A0"/>
      </left>
      <right style="dashDot">
        <color rgb="FF7030A0"/>
      </right>
      <top/>
      <bottom style="thin">
        <color rgb="FF7030A0"/>
      </bottom>
      <diagonal/>
    </border>
    <border>
      <left style="dashDot">
        <color rgb="FF7030A0"/>
      </left>
      <right style="dashDot">
        <color rgb="FF7030A0"/>
      </right>
      <top style="thick">
        <color rgb="FF7030A0"/>
      </top>
      <bottom style="thin">
        <color rgb="FF7030A0"/>
      </bottom>
      <diagonal/>
    </border>
    <border>
      <left style="dashDot">
        <color rgb="FF7030A0"/>
      </left>
      <right/>
      <top style="thick">
        <color rgb="FF7030A0"/>
      </top>
      <bottom style="thin">
        <color rgb="FF7030A0"/>
      </bottom>
      <diagonal/>
    </border>
    <border>
      <left/>
      <right style="dashDot">
        <color rgb="FF7030A0"/>
      </right>
      <top style="thick">
        <color rgb="FF7030A0"/>
      </top>
      <bottom style="thin">
        <color rgb="FF7030A0"/>
      </bottom>
      <diagonal/>
    </border>
    <border>
      <left style="medium">
        <color rgb="FF7030A0"/>
      </left>
      <right style="dashDot">
        <color rgb="FF7030A0"/>
      </right>
      <top style="thick">
        <color rgb="FF7030A0"/>
      </top>
      <bottom style="thin">
        <color rgb="FF7030A0"/>
      </bottom>
      <diagonal/>
    </border>
    <border>
      <left style="dashDot">
        <color rgb="FF7030A0"/>
      </left>
      <right style="medium">
        <color rgb="FF7030A0"/>
      </right>
      <top style="thick">
        <color rgb="FF7030A0"/>
      </top>
      <bottom style="thin">
        <color rgb="FF7030A0"/>
      </bottom>
      <diagonal/>
    </border>
    <border>
      <left style="dashDot">
        <color rgb="FF7030A0"/>
      </left>
      <right style="thick">
        <color rgb="FF7030A0"/>
      </right>
      <top style="thick">
        <color rgb="FF7030A0"/>
      </top>
      <bottom style="thin">
        <color rgb="FF7030A0"/>
      </bottom>
      <diagonal/>
    </border>
    <border>
      <left style="thick">
        <color rgb="FF7030A0"/>
      </left>
      <right style="dashDot">
        <color rgb="FF7030A0"/>
      </right>
      <top style="thin">
        <color rgb="FF7030A0"/>
      </top>
      <bottom style="thin">
        <color rgb="FF7030A0"/>
      </bottom>
      <diagonal/>
    </border>
    <border>
      <left style="dashDot">
        <color rgb="FF7030A0"/>
      </left>
      <right style="dashDot">
        <color rgb="FF7030A0"/>
      </right>
      <top style="thin">
        <color rgb="FF7030A0"/>
      </top>
      <bottom style="thin">
        <color rgb="FF7030A0"/>
      </bottom>
      <diagonal/>
    </border>
    <border>
      <left style="dashDot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 style="dashDot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dashDot">
        <color rgb="FF7030A0"/>
      </right>
      <top style="thin">
        <color rgb="FF7030A0"/>
      </top>
      <bottom style="thin">
        <color rgb="FF7030A0"/>
      </bottom>
      <diagonal/>
    </border>
    <border>
      <left style="dashDot">
        <color rgb="FF7030A0"/>
      </left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 style="dashDot">
        <color rgb="FF7030A0"/>
      </left>
      <right style="thick">
        <color rgb="FF7030A0"/>
      </right>
      <top style="thin">
        <color rgb="FF7030A0"/>
      </top>
      <bottom style="thin">
        <color rgb="FF7030A0"/>
      </bottom>
      <diagonal/>
    </border>
    <border>
      <left style="dashDot">
        <color rgb="FF7030A0"/>
      </left>
      <right style="thick">
        <color rgb="FF7030A0"/>
      </right>
      <top style="thin">
        <color rgb="FF7030A0"/>
      </top>
      <bottom/>
      <diagonal/>
    </border>
    <border>
      <left style="dashDot">
        <color rgb="FF7030A0"/>
      </left>
      <right style="thick">
        <color rgb="FF7030A0"/>
      </right>
      <top/>
      <bottom/>
      <diagonal/>
    </border>
    <border>
      <left style="dashDot">
        <color rgb="FF7030A0"/>
      </left>
      <right style="thick">
        <color rgb="FF7030A0"/>
      </right>
      <top/>
      <bottom style="thin">
        <color rgb="FF7030A0"/>
      </bottom>
      <diagonal/>
    </border>
    <border>
      <left style="thick">
        <color rgb="FF7030A0"/>
      </left>
      <right style="dashDot">
        <color rgb="FF7030A0"/>
      </right>
      <top style="thin">
        <color rgb="FF7030A0"/>
      </top>
      <bottom style="thick">
        <color rgb="FF7030A0"/>
      </bottom>
      <diagonal/>
    </border>
    <border>
      <left style="dashDot">
        <color rgb="FF7030A0"/>
      </left>
      <right style="dashDot">
        <color rgb="FF7030A0"/>
      </right>
      <top style="thin">
        <color rgb="FF7030A0"/>
      </top>
      <bottom style="thick">
        <color rgb="FF7030A0"/>
      </bottom>
      <diagonal/>
    </border>
    <border>
      <left style="dashDot">
        <color rgb="FF7030A0"/>
      </left>
      <right/>
      <top style="thin">
        <color rgb="FF7030A0"/>
      </top>
      <bottom style="thick">
        <color rgb="FF7030A0"/>
      </bottom>
      <diagonal/>
    </border>
    <border>
      <left/>
      <right style="dashDot">
        <color rgb="FF7030A0"/>
      </right>
      <top style="thin">
        <color rgb="FF7030A0"/>
      </top>
      <bottom style="thick">
        <color rgb="FF7030A0"/>
      </bottom>
      <diagonal/>
    </border>
    <border>
      <left style="medium">
        <color rgb="FF7030A0"/>
      </left>
      <right style="dashDot">
        <color rgb="FF7030A0"/>
      </right>
      <top style="thin">
        <color rgb="FF7030A0"/>
      </top>
      <bottom style="thick">
        <color rgb="FF7030A0"/>
      </bottom>
      <diagonal/>
    </border>
    <border>
      <left style="dashDot">
        <color rgb="FF7030A0"/>
      </left>
      <right style="medium">
        <color rgb="FF7030A0"/>
      </right>
      <top style="thin">
        <color rgb="FF7030A0"/>
      </top>
      <bottom style="thick">
        <color rgb="FF7030A0"/>
      </bottom>
      <diagonal/>
    </border>
    <border>
      <left style="dashDot">
        <color rgb="FF7030A0"/>
      </left>
      <right style="thick">
        <color rgb="FF7030A0"/>
      </right>
      <top style="thin">
        <color rgb="FF7030A0"/>
      </top>
      <bottom style="thick">
        <color rgb="FF7030A0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 wrapText="1"/>
    </xf>
    <xf numFmtId="0" fontId="2" fillId="2" borderId="0" xfId="0" applyFont="1" applyFill="1" applyAlignment="1" applyProtection="1">
      <alignment vertical="center"/>
    </xf>
    <xf numFmtId="0" fontId="1" fillId="2" borderId="11" xfId="0" applyFont="1" applyFill="1" applyBorder="1" applyAlignment="1" applyProtection="1">
      <alignment vertical="center"/>
    </xf>
    <xf numFmtId="0" fontId="1" fillId="2" borderId="20" xfId="0" applyFont="1" applyFill="1" applyBorder="1" applyAlignment="1" applyProtection="1">
      <alignment vertical="center"/>
    </xf>
    <xf numFmtId="0" fontId="2" fillId="2" borderId="24" xfId="0" applyFont="1" applyFill="1" applyBorder="1" applyAlignment="1" applyProtection="1">
      <alignment horizontal="center" vertical="center"/>
    </xf>
    <xf numFmtId="0" fontId="1" fillId="2" borderId="24" xfId="0" applyFont="1" applyFill="1" applyBorder="1" applyAlignment="1" applyProtection="1">
      <alignment horizontal="center" vertical="center"/>
    </xf>
    <xf numFmtId="176" fontId="1" fillId="2" borderId="24" xfId="0" applyNumberFormat="1" applyFont="1" applyFill="1" applyBorder="1" applyAlignment="1" applyProtection="1">
      <alignment horizontal="center" vertical="center"/>
    </xf>
    <xf numFmtId="0" fontId="1" fillId="2" borderId="27" xfId="0" applyNumberFormat="1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9" xfId="0" applyFont="1" applyFill="1" applyBorder="1" applyAlignment="1" applyProtection="1">
      <alignment horizontal="center" vertical="center"/>
    </xf>
    <xf numFmtId="0" fontId="2" fillId="2" borderId="30" xfId="0" applyFont="1" applyFill="1" applyBorder="1" applyAlignment="1" applyProtection="1">
      <alignment horizontal="center" vertical="center"/>
    </xf>
    <xf numFmtId="0" fontId="1" fillId="2" borderId="31" xfId="0" applyFont="1" applyFill="1" applyBorder="1" applyAlignment="1" applyProtection="1">
      <alignment vertical="center"/>
    </xf>
    <xf numFmtId="0" fontId="2" fillId="3" borderId="33" xfId="0" applyFont="1" applyFill="1" applyBorder="1" applyAlignment="1" applyProtection="1">
      <alignment horizontal="center" vertical="center"/>
    </xf>
    <xf numFmtId="0" fontId="2" fillId="3" borderId="34" xfId="0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vertical="center"/>
    </xf>
    <xf numFmtId="0" fontId="2" fillId="3" borderId="35" xfId="0" applyFont="1" applyFill="1" applyBorder="1" applyAlignment="1" applyProtection="1">
      <alignment horizontal="center" vertical="center"/>
    </xf>
    <xf numFmtId="0" fontId="2" fillId="3" borderId="35" xfId="0" applyFont="1" applyFill="1" applyBorder="1" applyAlignment="1" applyProtection="1">
      <alignment horizontal="left" vertical="center"/>
    </xf>
    <xf numFmtId="0" fontId="2" fillId="3" borderId="36" xfId="0" applyFont="1" applyFill="1" applyBorder="1" applyAlignment="1" applyProtection="1">
      <alignment horizontal="right" vertical="center"/>
    </xf>
    <xf numFmtId="0" fontId="2" fillId="3" borderId="37" xfId="0" applyFont="1" applyFill="1" applyBorder="1" applyAlignment="1" applyProtection="1">
      <alignment vertical="center"/>
    </xf>
    <xf numFmtId="0" fontId="2" fillId="3" borderId="35" xfId="0" applyFont="1" applyFill="1" applyBorder="1" applyAlignment="1" applyProtection="1">
      <alignment vertical="center"/>
    </xf>
    <xf numFmtId="176" fontId="2" fillId="3" borderId="35" xfId="0" applyNumberFormat="1" applyFont="1" applyFill="1" applyBorder="1" applyAlignment="1" applyProtection="1">
      <alignment vertical="center"/>
    </xf>
    <xf numFmtId="176" fontId="2" fillId="3" borderId="36" xfId="0" applyNumberFormat="1" applyFont="1" applyFill="1" applyBorder="1" applyAlignment="1" applyProtection="1">
      <alignment vertical="center"/>
    </xf>
    <xf numFmtId="0" fontId="8" fillId="3" borderId="37" xfId="0" applyFont="1" applyFill="1" applyBorder="1" applyAlignment="1" applyProtection="1">
      <alignment vertical="center"/>
    </xf>
    <xf numFmtId="0" fontId="8" fillId="3" borderId="40" xfId="0" applyFont="1" applyFill="1" applyBorder="1" applyAlignment="1" applyProtection="1">
      <alignment vertical="center" wrapText="1"/>
    </xf>
    <xf numFmtId="0" fontId="2" fillId="3" borderId="42" xfId="0" applyFont="1" applyFill="1" applyBorder="1" applyAlignment="1" applyProtection="1">
      <alignment horizontal="center" vertical="center"/>
    </xf>
    <xf numFmtId="0" fontId="2" fillId="3" borderId="42" xfId="0" applyFont="1" applyFill="1" applyBorder="1" applyAlignment="1" applyProtection="1">
      <alignment horizontal="left" vertical="center"/>
    </xf>
    <xf numFmtId="0" fontId="2" fillId="3" borderId="43" xfId="0" applyFont="1" applyFill="1" applyBorder="1" applyAlignment="1" applyProtection="1">
      <alignment horizontal="right" vertical="center"/>
    </xf>
    <xf numFmtId="0" fontId="2" fillId="3" borderId="44" xfId="0" applyFont="1" applyFill="1" applyBorder="1" applyAlignment="1" applyProtection="1">
      <alignment vertical="center"/>
    </xf>
    <xf numFmtId="0" fontId="2" fillId="3" borderId="42" xfId="0" applyFont="1" applyFill="1" applyBorder="1" applyAlignment="1" applyProtection="1">
      <alignment vertical="center"/>
    </xf>
    <xf numFmtId="176" fontId="2" fillId="3" borderId="42" xfId="0" applyNumberFormat="1" applyFont="1" applyFill="1" applyBorder="1" applyAlignment="1" applyProtection="1">
      <alignment vertical="center"/>
    </xf>
    <xf numFmtId="176" fontId="2" fillId="3" borderId="43" xfId="0" applyNumberFormat="1" applyFont="1" applyFill="1" applyBorder="1" applyAlignment="1" applyProtection="1">
      <alignment vertical="center"/>
    </xf>
    <xf numFmtId="176" fontId="2" fillId="3" borderId="45" xfId="0" applyNumberFormat="1" applyFont="1" applyFill="1" applyBorder="1" applyAlignment="1" applyProtection="1">
      <alignment horizontal="center" vertical="center" wrapText="1"/>
    </xf>
    <xf numFmtId="176" fontId="2" fillId="3" borderId="42" xfId="0" applyNumberFormat="1" applyFont="1" applyFill="1" applyBorder="1" applyAlignment="1" applyProtection="1">
      <alignment horizontal="center" vertical="center" wrapText="1"/>
    </xf>
    <xf numFmtId="176" fontId="2" fillId="3" borderId="46" xfId="0" applyNumberFormat="1" applyFont="1" applyFill="1" applyBorder="1" applyAlignment="1" applyProtection="1">
      <alignment horizontal="center" vertical="center" wrapText="1"/>
    </xf>
    <xf numFmtId="0" fontId="8" fillId="3" borderId="44" xfId="0" applyFont="1" applyFill="1" applyBorder="1" applyAlignment="1" applyProtection="1">
      <alignment vertical="center"/>
    </xf>
    <xf numFmtId="0" fontId="8" fillId="3" borderId="47" xfId="0" applyFont="1" applyFill="1" applyBorder="1" applyAlignment="1" applyProtection="1">
      <alignment vertical="center" wrapText="1"/>
    </xf>
    <xf numFmtId="0" fontId="2" fillId="3" borderId="41" xfId="0" applyFont="1" applyFill="1" applyBorder="1" applyAlignment="1" applyProtection="1">
      <alignment horizontal="center" vertical="center"/>
    </xf>
    <xf numFmtId="176" fontId="2" fillId="3" borderId="45" xfId="0" applyNumberFormat="1" applyFont="1" applyFill="1" applyBorder="1" applyAlignment="1" applyProtection="1">
      <alignment horizontal="center" vertical="center"/>
    </xf>
    <xf numFmtId="176" fontId="2" fillId="3" borderId="42" xfId="0" applyNumberFormat="1" applyFont="1" applyFill="1" applyBorder="1" applyAlignment="1" applyProtection="1">
      <alignment horizontal="center" vertical="center"/>
    </xf>
    <xf numFmtId="176" fontId="2" fillId="3" borderId="46" xfId="0" applyNumberFormat="1" applyFont="1" applyFill="1" applyBorder="1" applyAlignment="1" applyProtection="1">
      <alignment horizontal="center" vertical="center"/>
    </xf>
    <xf numFmtId="0" fontId="2" fillId="3" borderId="42" xfId="0" applyNumberFormat="1" applyFont="1" applyFill="1" applyBorder="1" applyAlignment="1" applyProtection="1">
      <alignment vertical="center"/>
    </xf>
    <xf numFmtId="0" fontId="2" fillId="3" borderId="43" xfId="0" applyNumberFormat="1" applyFont="1" applyFill="1" applyBorder="1" applyAlignment="1" applyProtection="1">
      <alignment vertical="center"/>
    </xf>
    <xf numFmtId="0" fontId="2" fillId="3" borderId="45" xfId="0" applyNumberFormat="1" applyFont="1" applyFill="1" applyBorder="1" applyAlignment="1" applyProtection="1">
      <alignment horizontal="center" vertical="center" wrapText="1"/>
    </xf>
    <xf numFmtId="0" fontId="2" fillId="3" borderId="42" xfId="0" applyNumberFormat="1" applyFont="1" applyFill="1" applyBorder="1" applyAlignment="1" applyProtection="1">
      <alignment horizontal="center" vertical="center" wrapText="1"/>
    </xf>
    <xf numFmtId="0" fontId="2" fillId="3" borderId="46" xfId="0" applyNumberFormat="1" applyFont="1" applyFill="1" applyBorder="1" applyAlignment="1" applyProtection="1">
      <alignment horizontal="center" vertical="center" wrapText="1"/>
    </xf>
    <xf numFmtId="0" fontId="2" fillId="3" borderId="52" xfId="0" applyFont="1" applyFill="1" applyBorder="1" applyAlignment="1" applyProtection="1">
      <alignment horizontal="center" vertical="center"/>
    </xf>
    <xf numFmtId="0" fontId="2" fillId="3" borderId="52" xfId="0" applyFont="1" applyFill="1" applyBorder="1" applyAlignment="1" applyProtection="1">
      <alignment horizontal="left" vertical="center"/>
    </xf>
    <xf numFmtId="0" fontId="2" fillId="3" borderId="53" xfId="0" applyFont="1" applyFill="1" applyBorder="1" applyAlignment="1" applyProtection="1">
      <alignment horizontal="right" vertical="center"/>
    </xf>
    <xf numFmtId="0" fontId="2" fillId="3" borderId="54" xfId="0" applyFont="1" applyFill="1" applyBorder="1" applyAlignment="1" applyProtection="1">
      <alignment vertical="center"/>
    </xf>
    <xf numFmtId="0" fontId="2" fillId="3" borderId="52" xfId="0" applyFont="1" applyFill="1" applyBorder="1" applyAlignment="1" applyProtection="1">
      <alignment vertical="center"/>
    </xf>
    <xf numFmtId="176" fontId="2" fillId="3" borderId="52" xfId="0" applyNumberFormat="1" applyFont="1" applyFill="1" applyBorder="1" applyAlignment="1" applyProtection="1">
      <alignment vertical="center"/>
    </xf>
    <xf numFmtId="176" fontId="2" fillId="3" borderId="53" xfId="0" applyNumberFormat="1" applyFont="1" applyFill="1" applyBorder="1" applyAlignment="1" applyProtection="1">
      <alignment vertical="center"/>
    </xf>
    <xf numFmtId="176" fontId="2" fillId="3" borderId="55" xfId="0" applyNumberFormat="1" applyFont="1" applyFill="1" applyBorder="1" applyAlignment="1" applyProtection="1">
      <alignment horizontal="center" vertical="center"/>
    </xf>
    <xf numFmtId="176" fontId="2" fillId="3" borderId="52" xfId="0" applyNumberFormat="1" applyFont="1" applyFill="1" applyBorder="1" applyAlignment="1" applyProtection="1">
      <alignment horizontal="center" vertical="center"/>
    </xf>
    <xf numFmtId="176" fontId="2" fillId="3" borderId="56" xfId="0" applyNumberFormat="1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vertical="center"/>
    </xf>
    <xf numFmtId="0" fontId="8" fillId="3" borderId="57" xfId="0" applyFont="1" applyFill="1" applyBorder="1" applyAlignment="1" applyProtection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right" vertical="center"/>
    </xf>
    <xf numFmtId="9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center" vertical="center"/>
    </xf>
    <xf numFmtId="176" fontId="2" fillId="3" borderId="42" xfId="0" applyNumberFormat="1" applyFont="1" applyFill="1" applyBorder="1" applyAlignment="1" applyProtection="1">
      <alignment horizontal="center" vertical="center"/>
    </xf>
    <xf numFmtId="176" fontId="2" fillId="3" borderId="46" xfId="0" applyNumberFormat="1" applyFont="1" applyFill="1" applyBorder="1" applyAlignment="1" applyProtection="1">
      <alignment horizontal="center" vertical="center"/>
    </xf>
    <xf numFmtId="0" fontId="2" fillId="3" borderId="41" xfId="0" applyFont="1" applyFill="1" applyBorder="1" applyAlignment="1" applyProtection="1">
      <alignment horizontal="center" vertical="center"/>
    </xf>
    <xf numFmtId="0" fontId="2" fillId="3" borderId="51" xfId="0" applyFont="1" applyFill="1" applyBorder="1" applyAlignment="1" applyProtection="1">
      <alignment horizontal="center" vertical="center"/>
    </xf>
    <xf numFmtId="0" fontId="2" fillId="3" borderId="42" xfId="0" applyFont="1" applyFill="1" applyBorder="1" applyAlignment="1" applyProtection="1">
      <alignment horizontal="left" vertical="center"/>
    </xf>
    <xf numFmtId="0" fontId="2" fillId="3" borderId="52" xfId="0" applyFont="1" applyFill="1" applyBorder="1" applyAlignment="1" applyProtection="1">
      <alignment horizontal="left" vertical="center"/>
    </xf>
    <xf numFmtId="176" fontId="2" fillId="3" borderId="45" xfId="0" applyNumberFormat="1" applyFont="1" applyFill="1" applyBorder="1" applyAlignment="1" applyProtection="1">
      <alignment horizontal="center" vertical="center"/>
    </xf>
    <xf numFmtId="0" fontId="8" fillId="3" borderId="44" xfId="0" applyFont="1" applyFill="1" applyBorder="1" applyAlignment="1" applyProtection="1">
      <alignment horizontal="left" vertical="center"/>
    </xf>
    <xf numFmtId="0" fontId="8" fillId="3" borderId="47" xfId="0" applyFont="1" applyFill="1" applyBorder="1" applyAlignment="1" applyProtection="1">
      <alignment horizontal="left" vertical="center" wrapText="1"/>
    </xf>
    <xf numFmtId="9" fontId="2" fillId="3" borderId="45" xfId="0" applyNumberFormat="1" applyFont="1" applyFill="1" applyBorder="1" applyAlignment="1" applyProtection="1">
      <alignment horizontal="center" vertical="center"/>
    </xf>
    <xf numFmtId="9" fontId="2" fillId="3" borderId="42" xfId="0" applyNumberFormat="1" applyFont="1" applyFill="1" applyBorder="1" applyAlignment="1" applyProtection="1">
      <alignment horizontal="center" vertical="center"/>
    </xf>
    <xf numFmtId="9" fontId="2" fillId="3" borderId="46" xfId="0" applyNumberFormat="1" applyFont="1" applyFill="1" applyBorder="1" applyAlignment="1" applyProtection="1">
      <alignment horizontal="center" vertical="center"/>
    </xf>
    <xf numFmtId="0" fontId="8" fillId="3" borderId="48" xfId="0" applyFont="1" applyFill="1" applyBorder="1" applyAlignment="1" applyProtection="1">
      <alignment vertical="center" wrapText="1"/>
    </xf>
    <xf numFmtId="0" fontId="8" fillId="3" borderId="49" xfId="0" applyFont="1" applyFill="1" applyBorder="1" applyAlignment="1" applyProtection="1">
      <alignment vertical="center" wrapText="1"/>
    </xf>
    <xf numFmtId="0" fontId="8" fillId="3" borderId="50" xfId="0" applyFont="1" applyFill="1" applyBorder="1" applyAlignment="1" applyProtection="1">
      <alignment vertical="center" wrapText="1"/>
    </xf>
    <xf numFmtId="176" fontId="2" fillId="3" borderId="38" xfId="0" applyNumberFormat="1" applyFont="1" applyFill="1" applyBorder="1" applyAlignment="1" applyProtection="1">
      <alignment horizontal="center" vertical="center"/>
    </xf>
    <xf numFmtId="176" fontId="2" fillId="3" borderId="35" xfId="0" applyNumberFormat="1" applyFont="1" applyFill="1" applyBorder="1" applyAlignment="1" applyProtection="1">
      <alignment horizontal="center" vertical="center"/>
    </xf>
    <xf numFmtId="176" fontId="2" fillId="3" borderId="39" xfId="0" applyNumberFormat="1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 vertical="center"/>
    </xf>
    <xf numFmtId="0" fontId="1" fillId="2" borderId="16" xfId="0" applyFont="1" applyFill="1" applyBorder="1" applyAlignment="1" applyProtection="1">
      <alignment horizontal="center" vertical="center"/>
    </xf>
    <xf numFmtId="0" fontId="1" fillId="2" borderId="17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21" xfId="0" applyFont="1" applyFill="1" applyBorder="1" applyAlignment="1" applyProtection="1">
      <alignment horizontal="center" vertical="center" wrapText="1"/>
    </xf>
    <xf numFmtId="0" fontId="1" fillId="2" borderId="32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176" fontId="1" fillId="2" borderId="25" xfId="0" applyNumberFormat="1" applyFont="1" applyFill="1" applyBorder="1" applyAlignment="1" applyProtection="1">
      <alignment horizontal="center" vertical="center"/>
    </xf>
    <xf numFmtId="176" fontId="1" fillId="2" borderId="26" xfId="0" applyNumberFormat="1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3" xfId="0" applyFont="1" applyFill="1" applyBorder="1" applyAlignment="1" applyProtection="1">
      <alignment horizontal="center" vertical="center"/>
    </xf>
    <xf numFmtId="0" fontId="1" fillId="2" borderId="22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 vertical="center"/>
    </xf>
    <xf numFmtId="0" fontId="1" fillId="2" borderId="23" xfId="0" applyFont="1" applyFill="1" applyBorder="1" applyAlignment="1" applyProtection="1">
      <alignment horizontal="center" vertical="center"/>
    </xf>
    <xf numFmtId="0" fontId="1" fillId="2" borderId="24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 applyProtection="1">
      <alignment horizontal="center" vertical="center" wrapText="1"/>
    </xf>
    <xf numFmtId="0" fontId="1" fillId="2" borderId="24" xfId="0" applyFont="1" applyFill="1" applyBorder="1" applyAlignment="1" applyProtection="1">
      <alignment horizontal="center" vertical="center" wrapText="1"/>
    </xf>
    <xf numFmtId="9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309994/Downloads/FGO%20&#22269;&#26381;&amp;&#26085;&#26381;&#23453;&#20855;&#20260;&#23475;&#35745;&#31639;&#22120;%20V1.4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FGO%20&#22269;&#26381;&amp;&#26085;&#26381;&#23453;&#20855;&#20260;&#23475;&#35745;&#31639;&#22120;%20V1.4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说明及更新日志"/>
      <sheetName val="Main"/>
      <sheetName val="Detail"/>
      <sheetName val="Buff"/>
      <sheetName val="下拉菜单解决方案"/>
      <sheetName val="Cal"/>
      <sheetName val="Data"/>
      <sheetName val="CE"/>
      <sheetName val="SA"/>
      <sheetName val="Para"/>
      <sheetName val="ATK"/>
      <sheetName val="Draft"/>
      <sheetName val="Save1"/>
      <sheetName val="Save2"/>
      <sheetName val="Save3"/>
    </sheetNames>
    <sheetDataSet>
      <sheetData sheetId="0" refreshError="1"/>
      <sheetData sheetId="1" refreshError="1">
        <row r="5">
          <cell r="J5" t="str">
            <v>[Saber Wars Lily的宇宙武者修行]限时活动</v>
          </cell>
        </row>
        <row r="8">
          <cell r="K8" t="str">
            <v>礼装ATK加成</v>
          </cell>
        </row>
        <row r="10">
          <cell r="K10">
            <v>0</v>
          </cell>
        </row>
      </sheetData>
      <sheetData sheetId="2" refreshError="1"/>
      <sheetData sheetId="3" refreshError="1"/>
      <sheetData sheetId="4" refreshError="1"/>
      <sheetData sheetId="5" refreshError="1">
        <row r="3">
          <cell r="J3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说明及更新日志"/>
      <sheetName val="Main"/>
      <sheetName val="Detail"/>
      <sheetName val="Buff"/>
      <sheetName val="下拉菜单解决方案"/>
      <sheetName val="Cal"/>
      <sheetName val="Data"/>
      <sheetName val="CE"/>
      <sheetName val="SA"/>
      <sheetName val="Para"/>
      <sheetName val="ATK"/>
      <sheetName val="Draft"/>
      <sheetName val="Save1"/>
      <sheetName val="Save2"/>
      <sheetName val="Save3"/>
    </sheetNames>
    <sheetDataSet>
      <sheetData sheetId="0"/>
      <sheetData sheetId="1"/>
      <sheetData sheetId="2"/>
      <sheetData sheetId="3"/>
      <sheetData sheetId="4"/>
      <sheetData sheetId="5">
        <row r="3">
          <cell r="J3">
            <v>1</v>
          </cell>
        </row>
        <row r="11">
          <cell r="D11">
            <v>1</v>
          </cell>
          <cell r="E11" t="str">
            <v>玛修·基列莱特</v>
          </cell>
          <cell r="F11">
            <v>70</v>
          </cell>
          <cell r="G11" t="str">
            <v>2</v>
          </cell>
          <cell r="H11">
            <v>9591</v>
          </cell>
          <cell r="I11" t="str">
            <v>Shielder</v>
          </cell>
          <cell r="J11">
            <v>1</v>
          </cell>
          <cell r="K11">
            <v>1</v>
          </cell>
          <cell r="L11" t="str">
            <v>地</v>
          </cell>
          <cell r="M11">
            <v>1</v>
          </cell>
          <cell r="N11" t="str">
            <v>假象宝具 拟拟展开/人理之础</v>
          </cell>
          <cell r="O11" t="str">
            <v>蓝</v>
          </cell>
          <cell r="P11" t="str">
            <v>无直接伤害</v>
          </cell>
          <cell r="Q11">
            <v>2</v>
          </cell>
          <cell r="R11">
            <v>0</v>
          </cell>
          <cell r="S11">
            <v>0</v>
          </cell>
          <cell r="T11" t="str">
            <v>Lv6</v>
          </cell>
          <cell r="U11" t="str">
            <v>Lv6</v>
          </cell>
          <cell r="V11" t="str">
            <v>Lv6</v>
          </cell>
          <cell r="W11">
            <v>0.2</v>
          </cell>
          <cell r="X11">
            <v>0</v>
          </cell>
          <cell r="Y11">
            <v>1</v>
          </cell>
          <cell r="Z11">
            <v>0</v>
          </cell>
          <cell r="AA11">
            <v>0</v>
          </cell>
          <cell r="AB11" t="str">
            <v>无</v>
          </cell>
          <cell r="AC11" t="str">
            <v>0/0</v>
          </cell>
          <cell r="AD11" t="str">
            <v>无</v>
          </cell>
          <cell r="AE11">
            <v>1</v>
          </cell>
          <cell r="AF11">
            <v>0</v>
          </cell>
          <cell r="AG11" t="str">
            <v>无</v>
          </cell>
          <cell r="AH11">
            <v>1</v>
          </cell>
          <cell r="AI11">
            <v>0</v>
          </cell>
          <cell r="AJ11" t="str">
            <v>无</v>
          </cell>
          <cell r="AK11">
            <v>1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</row>
        <row r="12">
          <cell r="D12">
            <v>2</v>
          </cell>
          <cell r="E12" t="str">
            <v>阿尔托莉雅·潘德拉贡</v>
          </cell>
          <cell r="F12">
            <v>90</v>
          </cell>
          <cell r="G12" t="str">
            <v>2</v>
          </cell>
          <cell r="H12">
            <v>12997</v>
          </cell>
          <cell r="I12" t="str">
            <v>Saber</v>
          </cell>
          <cell r="J12">
            <v>1</v>
          </cell>
          <cell r="K12">
            <v>1</v>
          </cell>
          <cell r="L12" t="str">
            <v>地</v>
          </cell>
          <cell r="M12">
            <v>1</v>
          </cell>
          <cell r="N12" t="str">
            <v>誓约胜利之剑</v>
          </cell>
          <cell r="O12" t="str">
            <v>红</v>
          </cell>
          <cell r="P12" t="str">
            <v>全体</v>
          </cell>
          <cell r="Q12">
            <v>2</v>
          </cell>
          <cell r="R12">
            <v>5</v>
          </cell>
          <cell r="S12">
            <v>0</v>
          </cell>
          <cell r="T12" t="str">
            <v>Lv6</v>
          </cell>
          <cell r="U12" t="str">
            <v>Lv6</v>
          </cell>
          <cell r="V12" t="str">
            <v>Lv6</v>
          </cell>
          <cell r="W12">
            <v>0.33500000000000002</v>
          </cell>
          <cell r="X12">
            <v>0.4</v>
          </cell>
          <cell r="Y12">
            <v>2.0999999999999996</v>
          </cell>
          <cell r="Z12">
            <v>0</v>
          </cell>
          <cell r="AA12">
            <v>0</v>
          </cell>
          <cell r="AB12" t="str">
            <v>无</v>
          </cell>
          <cell r="AC12" t="str">
            <v>0/0</v>
          </cell>
          <cell r="AD12" t="str">
            <v>无</v>
          </cell>
          <cell r="AE12">
            <v>1</v>
          </cell>
          <cell r="AF12">
            <v>0</v>
          </cell>
          <cell r="AG12" t="str">
            <v>无</v>
          </cell>
          <cell r="AH12">
            <v>1</v>
          </cell>
          <cell r="AI12">
            <v>0</v>
          </cell>
          <cell r="AJ12" t="str">
            <v>无</v>
          </cell>
          <cell r="AK12">
            <v>1</v>
          </cell>
          <cell r="AL12">
            <v>0</v>
          </cell>
          <cell r="AM12">
            <v>0.6</v>
          </cell>
          <cell r="AN12">
            <v>60339.820211999991</v>
          </cell>
          <cell r="AO12">
            <v>73748.669148000001</v>
          </cell>
          <cell r="AP12">
            <v>67044.244679999989</v>
          </cell>
        </row>
        <row r="13">
          <cell r="D13">
            <v>3</v>
          </cell>
          <cell r="E13" t="str">
            <v>阿尔托莉雅·潘德拉贡[Alter]</v>
          </cell>
          <cell r="F13">
            <v>80</v>
          </cell>
          <cell r="G13" t="str">
            <v>2</v>
          </cell>
          <cell r="H13">
            <v>12024</v>
          </cell>
          <cell r="I13" t="str">
            <v>Saber</v>
          </cell>
          <cell r="J13">
            <v>1</v>
          </cell>
          <cell r="K13">
            <v>1</v>
          </cell>
          <cell r="L13" t="str">
            <v>人</v>
          </cell>
          <cell r="M13">
            <v>1</v>
          </cell>
          <cell r="N13" t="str">
            <v>誓约胜利之剑</v>
          </cell>
          <cell r="O13" t="str">
            <v>红</v>
          </cell>
          <cell r="P13" t="str">
            <v>全体</v>
          </cell>
          <cell r="Q13">
            <v>2</v>
          </cell>
          <cell r="R13">
            <v>5.5</v>
          </cell>
          <cell r="S13">
            <v>0</v>
          </cell>
          <cell r="T13" t="str">
            <v>Lv6</v>
          </cell>
          <cell r="U13" t="str">
            <v>Lv6</v>
          </cell>
          <cell r="V13" t="str">
            <v>Lv6</v>
          </cell>
          <cell r="W13">
            <v>0.29000000000000004</v>
          </cell>
          <cell r="X13">
            <v>0.4</v>
          </cell>
          <cell r="Y13">
            <v>2.0999999999999996</v>
          </cell>
          <cell r="Z13">
            <v>0</v>
          </cell>
          <cell r="AA13">
            <v>0</v>
          </cell>
          <cell r="AB13" t="str">
            <v>无</v>
          </cell>
          <cell r="AC13" t="str">
            <v>0/0</v>
          </cell>
          <cell r="AD13" t="str">
            <v>无</v>
          </cell>
          <cell r="AE13">
            <v>1</v>
          </cell>
          <cell r="AF13">
            <v>0</v>
          </cell>
          <cell r="AG13" t="str">
            <v>无</v>
          </cell>
          <cell r="AH13">
            <v>1</v>
          </cell>
          <cell r="AI13">
            <v>0</v>
          </cell>
          <cell r="AJ13" t="str">
            <v>无</v>
          </cell>
          <cell r="AK13">
            <v>1</v>
          </cell>
          <cell r="AL13">
            <v>0</v>
          </cell>
          <cell r="AM13">
            <v>0.8</v>
          </cell>
          <cell r="AN13">
            <v>66751.881688799986</v>
          </cell>
          <cell r="AO13">
            <v>81585.633175199982</v>
          </cell>
          <cell r="AP13">
            <v>74168.757431999984</v>
          </cell>
        </row>
        <row r="14">
          <cell r="D14">
            <v>4</v>
          </cell>
          <cell r="E14" t="str">
            <v>阿尔托莉雅·潘德拉贡[Lily]</v>
          </cell>
          <cell r="F14">
            <v>80</v>
          </cell>
          <cell r="G14" t="str">
            <v>5</v>
          </cell>
          <cell r="H14">
            <v>9502</v>
          </cell>
          <cell r="I14" t="str">
            <v>Saber</v>
          </cell>
          <cell r="J14">
            <v>1</v>
          </cell>
          <cell r="K14">
            <v>1</v>
          </cell>
          <cell r="L14" t="str">
            <v>地</v>
          </cell>
          <cell r="M14">
            <v>1</v>
          </cell>
          <cell r="N14" t="str">
            <v>必胜黄金之剑</v>
          </cell>
          <cell r="O14" t="str">
            <v>红</v>
          </cell>
          <cell r="P14" t="str">
            <v>全体</v>
          </cell>
          <cell r="Q14">
            <v>2</v>
          </cell>
          <cell r="R14">
            <v>6</v>
          </cell>
          <cell r="S14">
            <v>0</v>
          </cell>
          <cell r="T14" t="str">
            <v>Lv6</v>
          </cell>
          <cell r="U14" t="str">
            <v>Lv6</v>
          </cell>
          <cell r="V14" t="str">
            <v>Lv6</v>
          </cell>
          <cell r="W14">
            <v>0.2</v>
          </cell>
          <cell r="X14">
            <v>0.4</v>
          </cell>
          <cell r="Y14">
            <v>2.0999999999999996</v>
          </cell>
          <cell r="Z14">
            <v>0</v>
          </cell>
          <cell r="AA14">
            <v>0</v>
          </cell>
          <cell r="AB14" t="str">
            <v>无</v>
          </cell>
          <cell r="AC14" t="str">
            <v>0/0</v>
          </cell>
          <cell r="AD14" t="str">
            <v>无</v>
          </cell>
          <cell r="AE14">
            <v>1</v>
          </cell>
          <cell r="AF14">
            <v>0</v>
          </cell>
          <cell r="AG14" t="str">
            <v>无</v>
          </cell>
          <cell r="AH14">
            <v>1</v>
          </cell>
          <cell r="AI14">
            <v>0</v>
          </cell>
          <cell r="AJ14" t="str">
            <v>无</v>
          </cell>
          <cell r="AK14">
            <v>1</v>
          </cell>
          <cell r="AL14">
            <v>0</v>
          </cell>
          <cell r="AM14">
            <v>1</v>
          </cell>
          <cell r="AN14">
            <v>59479.47935999999</v>
          </cell>
          <cell r="AO14">
            <v>72697.141439999992</v>
          </cell>
          <cell r="AP14">
            <v>66088.310399999988</v>
          </cell>
        </row>
        <row r="15">
          <cell r="D15">
            <v>5</v>
          </cell>
          <cell r="E15" t="str">
            <v>尼禄·克劳狄乌斯</v>
          </cell>
          <cell r="F15">
            <v>80</v>
          </cell>
          <cell r="G15" t="str">
            <v>2</v>
          </cell>
          <cell r="H15">
            <v>11225</v>
          </cell>
          <cell r="I15" t="str">
            <v>Saber</v>
          </cell>
          <cell r="J15">
            <v>1</v>
          </cell>
          <cell r="K15">
            <v>1</v>
          </cell>
          <cell r="L15" t="str">
            <v>人</v>
          </cell>
          <cell r="M15">
            <v>1</v>
          </cell>
          <cell r="N15" t="str">
            <v>童女讴歌如花帝政</v>
          </cell>
          <cell r="O15" t="str">
            <v>蓝</v>
          </cell>
          <cell r="P15" t="str">
            <v>全体</v>
          </cell>
          <cell r="Q15">
            <v>2</v>
          </cell>
          <cell r="R15">
            <v>7.5</v>
          </cell>
          <cell r="S15">
            <v>0</v>
          </cell>
          <cell r="T15" t="str">
            <v>Lv6</v>
          </cell>
          <cell r="U15" t="str">
            <v>Lv6</v>
          </cell>
          <cell r="V15" t="str">
            <v>Lv6</v>
          </cell>
          <cell r="W15">
            <v>0.53</v>
          </cell>
          <cell r="X15">
            <v>0</v>
          </cell>
          <cell r="Y15">
            <v>1</v>
          </cell>
          <cell r="Z15">
            <v>0</v>
          </cell>
          <cell r="AA15">
            <v>0</v>
          </cell>
          <cell r="AB15" t="str">
            <v>无</v>
          </cell>
          <cell r="AC15" t="str">
            <v>0/0</v>
          </cell>
          <cell r="AD15" t="str">
            <v>无</v>
          </cell>
          <cell r="AE15">
            <v>1</v>
          </cell>
          <cell r="AF15">
            <v>0</v>
          </cell>
          <cell r="AG15" t="str">
            <v>无</v>
          </cell>
          <cell r="AH15">
            <v>1</v>
          </cell>
          <cell r="AI15">
            <v>0</v>
          </cell>
          <cell r="AJ15" t="str">
            <v>无</v>
          </cell>
          <cell r="AK15">
            <v>1</v>
          </cell>
          <cell r="AL15">
            <v>0</v>
          </cell>
          <cell r="AM15">
            <v>0.8</v>
          </cell>
          <cell r="AN15">
            <v>47993.441624999999</v>
          </cell>
          <cell r="AO15">
            <v>58658.650875000007</v>
          </cell>
          <cell r="AP15">
            <v>53326.046249999999</v>
          </cell>
        </row>
        <row r="16">
          <cell r="D16">
            <v>6</v>
          </cell>
          <cell r="E16" t="str">
            <v>齐格飞</v>
          </cell>
          <cell r="F16">
            <v>80</v>
          </cell>
          <cell r="G16" t="str">
            <v>2</v>
          </cell>
          <cell r="H16">
            <v>9957</v>
          </cell>
          <cell r="I16" t="str">
            <v>Saber</v>
          </cell>
          <cell r="J16">
            <v>1</v>
          </cell>
          <cell r="K16">
            <v>1</v>
          </cell>
          <cell r="L16" t="str">
            <v>地</v>
          </cell>
          <cell r="M16">
            <v>1</v>
          </cell>
          <cell r="N16" t="str">
            <v>幻想大剑·天魔失坠</v>
          </cell>
          <cell r="O16" t="str">
            <v>红</v>
          </cell>
          <cell r="P16" t="str">
            <v>全体</v>
          </cell>
          <cell r="Q16">
            <v>2</v>
          </cell>
          <cell r="R16">
            <v>4</v>
          </cell>
          <cell r="S16">
            <v>0</v>
          </cell>
          <cell r="T16" t="str">
            <v>Lv6</v>
          </cell>
          <cell r="U16" t="str">
            <v>Lv6</v>
          </cell>
          <cell r="V16" t="str">
            <v>Lv6</v>
          </cell>
          <cell r="W16">
            <v>0.2</v>
          </cell>
          <cell r="X16">
            <v>0</v>
          </cell>
          <cell r="Y16">
            <v>1.5</v>
          </cell>
          <cell r="Z16">
            <v>0</v>
          </cell>
          <cell r="AA16">
            <v>0</v>
          </cell>
          <cell r="AB16" t="str">
            <v>龙</v>
          </cell>
          <cell r="AC16" t="str">
            <v>1/1</v>
          </cell>
          <cell r="AD16" t="str">
            <v>龙</v>
          </cell>
          <cell r="AE16">
            <v>1.625</v>
          </cell>
          <cell r="AF16">
            <v>0.65</v>
          </cell>
          <cell r="AG16" t="str">
            <v>无</v>
          </cell>
          <cell r="AH16">
            <v>1</v>
          </cell>
          <cell r="AI16">
            <v>0</v>
          </cell>
          <cell r="AJ16" t="str">
            <v>无</v>
          </cell>
          <cell r="AK16">
            <v>1</v>
          </cell>
          <cell r="AL16">
            <v>0</v>
          </cell>
          <cell r="AM16">
            <v>0.6</v>
          </cell>
          <cell r="AN16">
            <v>54258.431175000005</v>
          </cell>
          <cell r="AO16">
            <v>66315.860325000016</v>
          </cell>
          <cell r="AP16">
            <v>60287.145750000003</v>
          </cell>
        </row>
        <row r="17">
          <cell r="D17">
            <v>7</v>
          </cell>
          <cell r="E17" t="str">
            <v>盖乌斯·尤里乌斯·凯撒</v>
          </cell>
          <cell r="F17">
            <v>70</v>
          </cell>
          <cell r="G17" t="str">
            <v>5</v>
          </cell>
          <cell r="H17">
            <v>9273</v>
          </cell>
          <cell r="I17" t="str">
            <v>Saber</v>
          </cell>
          <cell r="J17">
            <v>1</v>
          </cell>
          <cell r="K17">
            <v>1</v>
          </cell>
          <cell r="L17" t="str">
            <v>人</v>
          </cell>
          <cell r="M17">
            <v>1</v>
          </cell>
          <cell r="N17" t="str">
            <v>黄之死</v>
          </cell>
          <cell r="O17" t="str">
            <v>绿</v>
          </cell>
          <cell r="P17" t="str">
            <v>单体</v>
          </cell>
          <cell r="Q17">
            <v>2</v>
          </cell>
          <cell r="R17">
            <v>20</v>
          </cell>
          <cell r="S17">
            <v>0</v>
          </cell>
          <cell r="T17" t="str">
            <v>Lv6</v>
          </cell>
          <cell r="U17" t="str">
            <v>Lv6</v>
          </cell>
          <cell r="V17" t="str">
            <v>Lv6</v>
          </cell>
          <cell r="W17">
            <v>0.32</v>
          </cell>
          <cell r="X17">
            <v>0.08</v>
          </cell>
          <cell r="Y17">
            <v>0.8640000000000001</v>
          </cell>
          <cell r="Z17">
            <v>0.13500000000000001</v>
          </cell>
          <cell r="AA17">
            <v>125</v>
          </cell>
          <cell r="AB17" t="str">
            <v>无</v>
          </cell>
          <cell r="AC17" t="str">
            <v>0/0</v>
          </cell>
          <cell r="AD17" t="str">
            <v>无</v>
          </cell>
          <cell r="AE17">
            <v>1</v>
          </cell>
          <cell r="AF17">
            <v>0</v>
          </cell>
          <cell r="AG17" t="str">
            <v>无</v>
          </cell>
          <cell r="AH17">
            <v>1</v>
          </cell>
          <cell r="AI17">
            <v>0</v>
          </cell>
          <cell r="AJ17" t="str">
            <v>无</v>
          </cell>
          <cell r="AK17">
            <v>1</v>
          </cell>
          <cell r="AL17">
            <v>0</v>
          </cell>
          <cell r="AM17">
            <v>0.4</v>
          </cell>
          <cell r="AN17">
            <v>67332.331892096016</v>
          </cell>
          <cell r="AO17">
            <v>82267.294534784029</v>
          </cell>
          <cell r="AP17">
            <v>74799.813213440022</v>
          </cell>
        </row>
        <row r="18">
          <cell r="D18">
            <v>8</v>
          </cell>
          <cell r="E18" t="str">
            <v>阿提拉</v>
          </cell>
          <cell r="F18">
            <v>90</v>
          </cell>
          <cell r="G18" t="str">
            <v>2</v>
          </cell>
          <cell r="H18">
            <v>14119</v>
          </cell>
          <cell r="I18" t="str">
            <v>Saber</v>
          </cell>
          <cell r="J18">
            <v>1</v>
          </cell>
          <cell r="K18">
            <v>1</v>
          </cell>
          <cell r="L18" t="str">
            <v>人</v>
          </cell>
          <cell r="M18">
            <v>1</v>
          </cell>
          <cell r="N18" t="str">
            <v>军神之剑</v>
          </cell>
          <cell r="O18" t="str">
            <v>红</v>
          </cell>
          <cell r="P18" t="str">
            <v>全体</v>
          </cell>
          <cell r="Q18">
            <v>2</v>
          </cell>
          <cell r="R18">
            <v>4</v>
          </cell>
          <cell r="S18">
            <v>0</v>
          </cell>
          <cell r="T18" t="str">
            <v>Lv6</v>
          </cell>
          <cell r="U18" t="str">
            <v>Lv6</v>
          </cell>
          <cell r="V18" t="str">
            <v>Lv6</v>
          </cell>
          <cell r="W18">
            <v>0.4</v>
          </cell>
          <cell r="X18">
            <v>0</v>
          </cell>
          <cell r="Y18">
            <v>1.5</v>
          </cell>
          <cell r="Z18">
            <v>0.13500000000000001</v>
          </cell>
          <cell r="AA18">
            <v>175</v>
          </cell>
          <cell r="AB18" t="str">
            <v>无</v>
          </cell>
          <cell r="AC18" t="str">
            <v>0/0</v>
          </cell>
          <cell r="AD18" t="str">
            <v>无</v>
          </cell>
          <cell r="AE18">
            <v>1</v>
          </cell>
          <cell r="AF18">
            <v>0</v>
          </cell>
          <cell r="AG18" t="str">
            <v>无</v>
          </cell>
          <cell r="AH18">
            <v>1</v>
          </cell>
          <cell r="AI18">
            <v>0</v>
          </cell>
          <cell r="AJ18" t="str">
            <v>无</v>
          </cell>
          <cell r="AK18">
            <v>1</v>
          </cell>
          <cell r="AL18">
            <v>0</v>
          </cell>
          <cell r="AM18">
            <v>0.6</v>
          </cell>
          <cell r="AN18">
            <v>42769.453342000001</v>
          </cell>
          <cell r="AO18">
            <v>52234.887417999998</v>
          </cell>
          <cell r="AP18">
            <v>47502.170379999996</v>
          </cell>
        </row>
        <row r="19">
          <cell r="D19">
            <v>9</v>
          </cell>
          <cell r="E19" t="str">
            <v>吉尔·德·雷</v>
          </cell>
          <cell r="F19">
            <v>70</v>
          </cell>
          <cell r="G19" t="str">
            <v>5</v>
          </cell>
          <cell r="H19">
            <v>8391</v>
          </cell>
          <cell r="I19" t="str">
            <v>Saber</v>
          </cell>
          <cell r="J19">
            <v>1</v>
          </cell>
          <cell r="K19">
            <v>1</v>
          </cell>
          <cell r="L19" t="str">
            <v>人</v>
          </cell>
          <cell r="M19">
            <v>1</v>
          </cell>
          <cell r="N19" t="str">
            <v>集结于圣旗之下怒吼吧</v>
          </cell>
          <cell r="O19" t="str">
            <v>蓝</v>
          </cell>
          <cell r="P19" t="str">
            <v>无直接伤害</v>
          </cell>
          <cell r="Q19">
            <v>2</v>
          </cell>
          <cell r="R19">
            <v>0</v>
          </cell>
          <cell r="S19">
            <v>0</v>
          </cell>
          <cell r="T19" t="str">
            <v>Lv6</v>
          </cell>
          <cell r="U19" t="str">
            <v>Lv6</v>
          </cell>
          <cell r="V19" t="str">
            <v>Lv6</v>
          </cell>
          <cell r="W19">
            <v>0.2</v>
          </cell>
          <cell r="X19">
            <v>0</v>
          </cell>
          <cell r="Y19">
            <v>1</v>
          </cell>
          <cell r="Z19">
            <v>0.12</v>
          </cell>
          <cell r="AA19">
            <v>0</v>
          </cell>
          <cell r="AB19" t="str">
            <v>无</v>
          </cell>
          <cell r="AC19" t="str">
            <v>0/0</v>
          </cell>
          <cell r="AD19" t="str">
            <v>无</v>
          </cell>
          <cell r="AE19">
            <v>1</v>
          </cell>
          <cell r="AF19">
            <v>0</v>
          </cell>
          <cell r="AG19" t="str">
            <v>无</v>
          </cell>
          <cell r="AH19">
            <v>1</v>
          </cell>
          <cell r="AI19">
            <v>0</v>
          </cell>
          <cell r="AJ19" t="str">
            <v>无</v>
          </cell>
          <cell r="AK19">
            <v>1</v>
          </cell>
          <cell r="AL19">
            <v>0</v>
          </cell>
          <cell r="AM19">
            <v>0.4</v>
          </cell>
          <cell r="AN19">
            <v>0</v>
          </cell>
          <cell r="AO19">
            <v>0</v>
          </cell>
          <cell r="AP19">
            <v>0</v>
          </cell>
        </row>
        <row r="20">
          <cell r="D20">
            <v>10</v>
          </cell>
          <cell r="E20" t="str">
            <v>骑士迪昂</v>
          </cell>
          <cell r="F20">
            <v>80</v>
          </cell>
          <cell r="G20" t="str">
            <v>2</v>
          </cell>
          <cell r="H20">
            <v>10541</v>
          </cell>
          <cell r="I20" t="str">
            <v>Saber</v>
          </cell>
          <cell r="J20">
            <v>1</v>
          </cell>
          <cell r="K20">
            <v>1</v>
          </cell>
          <cell r="L20" t="str">
            <v>人</v>
          </cell>
          <cell r="M20">
            <v>1</v>
          </cell>
          <cell r="N20" t="str">
            <v>百合花开豪华绚烂</v>
          </cell>
          <cell r="O20" t="str">
            <v>蓝</v>
          </cell>
          <cell r="P20" t="str">
            <v>无直接伤害</v>
          </cell>
          <cell r="Q20">
            <v>2</v>
          </cell>
          <cell r="R20">
            <v>0</v>
          </cell>
          <cell r="S20">
            <v>0</v>
          </cell>
          <cell r="T20" t="str">
            <v>Lv6</v>
          </cell>
          <cell r="U20" t="str">
            <v>Lv6</v>
          </cell>
          <cell r="V20" t="str">
            <v>Lv6</v>
          </cell>
          <cell r="W20">
            <v>0.2</v>
          </cell>
          <cell r="X20">
            <v>0</v>
          </cell>
          <cell r="Y20">
            <v>1</v>
          </cell>
          <cell r="Z20">
            <v>0</v>
          </cell>
          <cell r="AA20">
            <v>0</v>
          </cell>
          <cell r="AB20" t="str">
            <v>无</v>
          </cell>
          <cell r="AC20" t="str">
            <v>0/0</v>
          </cell>
          <cell r="AD20" t="str">
            <v>无</v>
          </cell>
          <cell r="AE20">
            <v>1</v>
          </cell>
          <cell r="AF20">
            <v>0</v>
          </cell>
          <cell r="AG20" t="str">
            <v>无</v>
          </cell>
          <cell r="AH20">
            <v>1</v>
          </cell>
          <cell r="AI20">
            <v>0</v>
          </cell>
          <cell r="AJ20" t="str">
            <v>无</v>
          </cell>
          <cell r="AK20">
            <v>1</v>
          </cell>
          <cell r="AL20">
            <v>0</v>
          </cell>
          <cell r="AM20">
            <v>0.6</v>
          </cell>
          <cell r="AN20">
            <v>0</v>
          </cell>
          <cell r="AO20">
            <v>0</v>
          </cell>
          <cell r="AP20">
            <v>0</v>
          </cell>
        </row>
        <row r="21">
          <cell r="D21">
            <v>11</v>
          </cell>
          <cell r="E21" t="str">
            <v>卫宫</v>
          </cell>
          <cell r="F21">
            <v>80</v>
          </cell>
          <cell r="G21" t="str">
            <v>2</v>
          </cell>
          <cell r="H21">
            <v>11174</v>
          </cell>
          <cell r="I21" t="str">
            <v>Archer</v>
          </cell>
          <cell r="J21">
            <v>0.95</v>
          </cell>
          <cell r="K21">
            <v>1</v>
          </cell>
          <cell r="L21" t="str">
            <v>人</v>
          </cell>
          <cell r="M21">
            <v>1</v>
          </cell>
          <cell r="N21" t="str">
            <v>无限剑制</v>
          </cell>
          <cell r="O21" t="str">
            <v>红</v>
          </cell>
          <cell r="P21" t="str">
            <v>全体</v>
          </cell>
          <cell r="Q21">
            <v>2</v>
          </cell>
          <cell r="R21">
            <v>5</v>
          </cell>
          <cell r="S21">
            <v>0</v>
          </cell>
          <cell r="T21" t="str">
            <v>Lv6</v>
          </cell>
          <cell r="U21" t="str">
            <v>Lv6</v>
          </cell>
          <cell r="V21" t="str">
            <v>Lv6</v>
          </cell>
          <cell r="W21">
            <v>0.2</v>
          </cell>
          <cell r="X21">
            <v>0</v>
          </cell>
          <cell r="Y21">
            <v>1.5</v>
          </cell>
          <cell r="Z21">
            <v>0</v>
          </cell>
          <cell r="AA21">
            <v>0</v>
          </cell>
          <cell r="AB21" t="str">
            <v>无</v>
          </cell>
          <cell r="AC21" t="str">
            <v>0/0</v>
          </cell>
          <cell r="AD21" t="str">
            <v>无</v>
          </cell>
          <cell r="AE21">
            <v>1</v>
          </cell>
          <cell r="AF21">
            <v>0</v>
          </cell>
          <cell r="AG21" t="str">
            <v>无</v>
          </cell>
          <cell r="AH21">
            <v>1</v>
          </cell>
          <cell r="AI21">
            <v>0</v>
          </cell>
          <cell r="AJ21" t="str">
            <v>无</v>
          </cell>
          <cell r="AK21">
            <v>1</v>
          </cell>
          <cell r="AL21">
            <v>0</v>
          </cell>
          <cell r="AM21">
            <v>0</v>
          </cell>
          <cell r="AN21">
            <v>19776.303900000003</v>
          </cell>
          <cell r="AO21">
            <v>24171.038100000005</v>
          </cell>
          <cell r="AP21">
            <v>21973.671000000002</v>
          </cell>
        </row>
        <row r="22">
          <cell r="D22">
            <v>12</v>
          </cell>
          <cell r="E22" t="str">
            <v>吉尔伽美什</v>
          </cell>
          <cell r="F22">
            <v>90</v>
          </cell>
          <cell r="G22" t="str">
            <v>2</v>
          </cell>
          <cell r="H22">
            <v>14056</v>
          </cell>
          <cell r="I22" t="str">
            <v>Archer</v>
          </cell>
          <cell r="J22">
            <v>0.95</v>
          </cell>
          <cell r="K22">
            <v>1</v>
          </cell>
          <cell r="L22" t="str">
            <v>天</v>
          </cell>
          <cell r="M22">
            <v>1</v>
          </cell>
          <cell r="N22" t="str">
            <v>天地乖离开辟之星</v>
          </cell>
          <cell r="O22" t="str">
            <v>红</v>
          </cell>
          <cell r="P22" t="str">
            <v>全体</v>
          </cell>
          <cell r="Q22">
            <v>2</v>
          </cell>
          <cell r="R22">
            <v>4</v>
          </cell>
          <cell r="S22">
            <v>0</v>
          </cell>
          <cell r="T22" t="str">
            <v>Lv6</v>
          </cell>
          <cell r="U22" t="str">
            <v>Lv6</v>
          </cell>
          <cell r="V22" t="str">
            <v>Lv6</v>
          </cell>
          <cell r="W22">
            <v>0.35799999999999998</v>
          </cell>
          <cell r="X22">
            <v>0</v>
          </cell>
          <cell r="Y22">
            <v>1.5</v>
          </cell>
          <cell r="Z22">
            <v>0</v>
          </cell>
          <cell r="AA22">
            <v>175</v>
          </cell>
          <cell r="AB22" t="str">
            <v>无</v>
          </cell>
          <cell r="AC22" t="str">
            <v>0/1</v>
          </cell>
          <cell r="AD22" t="str">
            <v>无</v>
          </cell>
          <cell r="AE22">
            <v>1</v>
          </cell>
          <cell r="AF22">
            <v>0</v>
          </cell>
          <cell r="AG22" t="str">
            <v>无</v>
          </cell>
          <cell r="AH22">
            <v>1</v>
          </cell>
          <cell r="AI22">
            <v>0</v>
          </cell>
          <cell r="AJ22" t="str">
            <v>无</v>
          </cell>
          <cell r="AK22">
            <v>1</v>
          </cell>
          <cell r="AL22">
            <v>0</v>
          </cell>
          <cell r="AM22">
            <v>0</v>
          </cell>
          <cell r="AN22">
            <v>22696.987835199998</v>
          </cell>
          <cell r="AO22">
            <v>27701.874020800002</v>
          </cell>
          <cell r="AP22">
            <v>25199.430927999998</v>
          </cell>
        </row>
        <row r="23">
          <cell r="D23">
            <v>13</v>
          </cell>
          <cell r="E23" t="str">
            <v>罗宾汉</v>
          </cell>
          <cell r="F23">
            <v>70</v>
          </cell>
          <cell r="G23" t="str">
            <v>5</v>
          </cell>
          <cell r="H23">
            <v>8491</v>
          </cell>
          <cell r="I23" t="str">
            <v>Archer</v>
          </cell>
          <cell r="J23">
            <v>0.95</v>
          </cell>
          <cell r="K23">
            <v>1</v>
          </cell>
          <cell r="L23" t="str">
            <v>人</v>
          </cell>
          <cell r="M23">
            <v>1</v>
          </cell>
          <cell r="N23" t="str">
            <v>祈祷之弓</v>
          </cell>
          <cell r="O23" t="str">
            <v>蓝</v>
          </cell>
          <cell r="P23" t="str">
            <v>单体</v>
          </cell>
          <cell r="Q23">
            <v>2</v>
          </cell>
          <cell r="R23">
            <v>15</v>
          </cell>
          <cell r="S23">
            <v>0</v>
          </cell>
          <cell r="T23" t="str">
            <v>Lv6</v>
          </cell>
          <cell r="U23" t="str">
            <v>Lv6</v>
          </cell>
          <cell r="V23" t="str">
            <v>Lv6</v>
          </cell>
          <cell r="W23">
            <v>0.2</v>
          </cell>
          <cell r="X23">
            <v>0</v>
          </cell>
          <cell r="Y23">
            <v>1</v>
          </cell>
          <cell r="Z23">
            <v>0</v>
          </cell>
          <cell r="AA23">
            <v>0</v>
          </cell>
          <cell r="AB23" t="str">
            <v>毒</v>
          </cell>
          <cell r="AC23" t="str">
            <v>1/1</v>
          </cell>
          <cell r="AD23" t="str">
            <v>毒</v>
          </cell>
          <cell r="AE23">
            <v>2.125</v>
          </cell>
          <cell r="AF23">
            <v>0</v>
          </cell>
          <cell r="AG23" t="str">
            <v>无</v>
          </cell>
          <cell r="AH23">
            <v>1</v>
          </cell>
          <cell r="AI23">
            <v>0</v>
          </cell>
          <cell r="AJ23" t="str">
            <v>无</v>
          </cell>
          <cell r="AK23">
            <v>1</v>
          </cell>
          <cell r="AL23">
            <v>0</v>
          </cell>
          <cell r="AM23">
            <v>0</v>
          </cell>
          <cell r="AN23">
            <v>63868.134487500007</v>
          </cell>
          <cell r="AO23">
            <v>78061.05326250002</v>
          </cell>
          <cell r="AP23">
            <v>70964.593875000006</v>
          </cell>
        </row>
        <row r="24">
          <cell r="D24">
            <v>14</v>
          </cell>
          <cell r="E24" t="str">
            <v>阿塔兰忒</v>
          </cell>
          <cell r="F24">
            <v>80</v>
          </cell>
          <cell r="G24" t="str">
            <v>2</v>
          </cell>
          <cell r="H24">
            <v>10409</v>
          </cell>
          <cell r="I24" t="str">
            <v>Archer</v>
          </cell>
          <cell r="J24">
            <v>0.95</v>
          </cell>
          <cell r="K24">
            <v>1</v>
          </cell>
          <cell r="L24" t="str">
            <v>地</v>
          </cell>
          <cell r="M24">
            <v>1</v>
          </cell>
          <cell r="N24" t="str">
            <v>诉状的箭书</v>
          </cell>
          <cell r="O24" t="str">
            <v>绿</v>
          </cell>
          <cell r="P24" t="str">
            <v>全体</v>
          </cell>
          <cell r="Q24">
            <v>2</v>
          </cell>
          <cell r="R24">
            <v>8</v>
          </cell>
          <cell r="S24">
            <v>0</v>
          </cell>
          <cell r="T24" t="str">
            <v>Lv6</v>
          </cell>
          <cell r="U24" t="str">
            <v>Lv6</v>
          </cell>
          <cell r="V24" t="str">
            <v>Lv6</v>
          </cell>
          <cell r="W24">
            <v>0.2</v>
          </cell>
          <cell r="X24">
            <v>0.4</v>
          </cell>
          <cell r="Y24">
            <v>1.1199999999999999</v>
          </cell>
          <cell r="Z24">
            <v>0</v>
          </cell>
          <cell r="AA24">
            <v>0</v>
          </cell>
          <cell r="AB24" t="str">
            <v>无</v>
          </cell>
          <cell r="AC24" t="str">
            <v>0/0</v>
          </cell>
          <cell r="AD24" t="str">
            <v>无</v>
          </cell>
          <cell r="AE24">
            <v>1</v>
          </cell>
          <cell r="AF24">
            <v>0</v>
          </cell>
          <cell r="AG24" t="str">
            <v>无</v>
          </cell>
          <cell r="AH24">
            <v>1</v>
          </cell>
          <cell r="AI24">
            <v>0</v>
          </cell>
          <cell r="AJ24" t="str">
            <v>无</v>
          </cell>
          <cell r="AK24">
            <v>1</v>
          </cell>
          <cell r="AL24">
            <v>0</v>
          </cell>
          <cell r="AM24">
            <v>0</v>
          </cell>
          <cell r="AN24">
            <v>22008.589747199992</v>
          </cell>
          <cell r="AO24">
            <v>26899.387468799992</v>
          </cell>
          <cell r="AP24">
            <v>24453.988607999992</v>
          </cell>
        </row>
        <row r="25">
          <cell r="D25">
            <v>15</v>
          </cell>
          <cell r="E25" t="str">
            <v>尤瑞艾莉</v>
          </cell>
          <cell r="F25">
            <v>70</v>
          </cell>
          <cell r="G25" t="str">
            <v>5</v>
          </cell>
          <cell r="H25">
            <v>8808</v>
          </cell>
          <cell r="I25" t="str">
            <v>Archer</v>
          </cell>
          <cell r="J25">
            <v>0.95</v>
          </cell>
          <cell r="K25">
            <v>1</v>
          </cell>
          <cell r="L25" t="str">
            <v>天</v>
          </cell>
          <cell r="M25">
            <v>1</v>
          </cell>
          <cell r="N25" t="str">
            <v>女神的视线</v>
          </cell>
          <cell r="O25" t="str">
            <v>蓝</v>
          </cell>
          <cell r="P25" t="str">
            <v>单体</v>
          </cell>
          <cell r="Q25">
            <v>2</v>
          </cell>
          <cell r="R25">
            <v>12</v>
          </cell>
          <cell r="S25">
            <v>0</v>
          </cell>
          <cell r="T25" t="str">
            <v>Lv6</v>
          </cell>
          <cell r="U25" t="str">
            <v>Lv6</v>
          </cell>
          <cell r="V25" t="str">
            <v>Lv6</v>
          </cell>
          <cell r="W25">
            <v>0.2</v>
          </cell>
          <cell r="X25">
            <v>0</v>
          </cell>
          <cell r="Y25">
            <v>1</v>
          </cell>
          <cell r="Z25">
            <v>0</v>
          </cell>
          <cell r="AA25">
            <v>300</v>
          </cell>
          <cell r="AB25" t="str">
            <v>无</v>
          </cell>
          <cell r="AC25" t="str">
            <v>0/1</v>
          </cell>
          <cell r="AD25" t="str">
            <v>无</v>
          </cell>
          <cell r="AE25">
            <v>1</v>
          </cell>
          <cell r="AF25">
            <v>0</v>
          </cell>
          <cell r="AG25" t="str">
            <v>无</v>
          </cell>
          <cell r="AH25">
            <v>1</v>
          </cell>
          <cell r="AI25">
            <v>0</v>
          </cell>
          <cell r="AJ25" t="str">
            <v>无</v>
          </cell>
          <cell r="AK25">
            <v>1</v>
          </cell>
          <cell r="AL25">
            <v>0</v>
          </cell>
          <cell r="AM25">
            <v>0</v>
          </cell>
          <cell r="AN25">
            <v>25242.142080000001</v>
          </cell>
          <cell r="AO25">
            <v>30784.840320000003</v>
          </cell>
          <cell r="AP25">
            <v>28013.4912</v>
          </cell>
        </row>
        <row r="26">
          <cell r="D26">
            <v>16</v>
          </cell>
          <cell r="E26" t="str">
            <v>阿拉什</v>
          </cell>
          <cell r="F26">
            <v>60</v>
          </cell>
          <cell r="G26" t="str">
            <v>5</v>
          </cell>
          <cell r="H26">
            <v>7592</v>
          </cell>
          <cell r="I26" t="str">
            <v>Archer</v>
          </cell>
          <cell r="J26">
            <v>0.95</v>
          </cell>
          <cell r="K26">
            <v>1</v>
          </cell>
          <cell r="L26" t="str">
            <v>地</v>
          </cell>
          <cell r="M26">
            <v>1</v>
          </cell>
          <cell r="N26" t="str">
            <v>流星一条</v>
          </cell>
          <cell r="O26" t="str">
            <v>红</v>
          </cell>
          <cell r="P26" t="str">
            <v>全体</v>
          </cell>
          <cell r="Q26">
            <v>2</v>
          </cell>
          <cell r="R26">
            <v>10</v>
          </cell>
          <cell r="S26">
            <v>2</v>
          </cell>
          <cell r="T26" t="str">
            <v>Lv6</v>
          </cell>
          <cell r="U26" t="str">
            <v>Lv6</v>
          </cell>
          <cell r="V26" t="str">
            <v>Lv6</v>
          </cell>
          <cell r="W26">
            <v>0.2</v>
          </cell>
          <cell r="X26">
            <v>0</v>
          </cell>
          <cell r="Y26">
            <v>1.5</v>
          </cell>
          <cell r="Z26">
            <v>0</v>
          </cell>
          <cell r="AA26">
            <v>0</v>
          </cell>
          <cell r="AB26" t="str">
            <v>无</v>
          </cell>
          <cell r="AC26" t="str">
            <v>0/0</v>
          </cell>
          <cell r="AD26" t="str">
            <v>无</v>
          </cell>
          <cell r="AE26">
            <v>1</v>
          </cell>
          <cell r="AF26">
            <v>0</v>
          </cell>
          <cell r="AG26" t="str">
            <v>无</v>
          </cell>
          <cell r="AH26">
            <v>1</v>
          </cell>
          <cell r="AI26">
            <v>0</v>
          </cell>
          <cell r="AJ26" t="str">
            <v>无</v>
          </cell>
          <cell r="AK26">
            <v>1</v>
          </cell>
          <cell r="AL26">
            <v>0</v>
          </cell>
          <cell r="AM26">
            <v>0</v>
          </cell>
          <cell r="AN26">
            <v>32248.082879999998</v>
          </cell>
          <cell r="AO26">
            <v>39414.323519999998</v>
          </cell>
          <cell r="AP26">
            <v>35831.203199999996</v>
          </cell>
        </row>
        <row r="27">
          <cell r="D27">
            <v>17</v>
          </cell>
          <cell r="E27" t="str">
            <v>库·丘林</v>
          </cell>
          <cell r="F27">
            <v>70</v>
          </cell>
          <cell r="G27" t="str">
            <v>5</v>
          </cell>
          <cell r="H27">
            <v>9015</v>
          </cell>
          <cell r="I27" t="str">
            <v>Lancer</v>
          </cell>
          <cell r="J27">
            <v>1.05</v>
          </cell>
          <cell r="K27">
            <v>1</v>
          </cell>
          <cell r="L27" t="str">
            <v>天</v>
          </cell>
          <cell r="M27">
            <v>1</v>
          </cell>
          <cell r="N27" t="str">
            <v>刺穿死棘之枪</v>
          </cell>
          <cell r="O27" t="str">
            <v>绿</v>
          </cell>
          <cell r="P27" t="str">
            <v>单体</v>
          </cell>
          <cell r="Q27">
            <v>2</v>
          </cell>
          <cell r="R27">
            <v>20</v>
          </cell>
          <cell r="S27">
            <v>0</v>
          </cell>
          <cell r="T27" t="str">
            <v>Lv6</v>
          </cell>
          <cell r="U27" t="str">
            <v>Lv6</v>
          </cell>
          <cell r="V27" t="str">
            <v>Lv6</v>
          </cell>
          <cell r="W27">
            <v>0.2</v>
          </cell>
          <cell r="X27">
            <v>0</v>
          </cell>
          <cell r="Y27">
            <v>0.8</v>
          </cell>
          <cell r="Z27">
            <v>0</v>
          </cell>
          <cell r="AA27">
            <v>175</v>
          </cell>
          <cell r="AB27" t="str">
            <v>无</v>
          </cell>
          <cell r="AC27" t="str">
            <v>0/0</v>
          </cell>
          <cell r="AD27" t="str">
            <v>无</v>
          </cell>
          <cell r="AE27">
            <v>1</v>
          </cell>
          <cell r="AF27">
            <v>0</v>
          </cell>
          <cell r="AG27" t="str">
            <v>无</v>
          </cell>
          <cell r="AH27">
            <v>1</v>
          </cell>
          <cell r="AI27">
            <v>0</v>
          </cell>
          <cell r="AJ27" t="str">
            <v>无</v>
          </cell>
          <cell r="AK27">
            <v>1</v>
          </cell>
          <cell r="AL27">
            <v>0</v>
          </cell>
          <cell r="AM27">
            <v>0</v>
          </cell>
          <cell r="AN27">
            <v>37795.676800000008</v>
          </cell>
          <cell r="AO27">
            <v>46155.827200000014</v>
          </cell>
          <cell r="AP27">
            <v>41975.752000000008</v>
          </cell>
        </row>
        <row r="28">
          <cell r="D28">
            <v>18</v>
          </cell>
          <cell r="E28" t="str">
            <v>伊丽莎白·巴托里</v>
          </cell>
          <cell r="F28">
            <v>80</v>
          </cell>
          <cell r="G28" t="str">
            <v>2</v>
          </cell>
          <cell r="H28">
            <v>10898</v>
          </cell>
          <cell r="I28" t="str">
            <v>Lancer</v>
          </cell>
          <cell r="J28">
            <v>1.05</v>
          </cell>
          <cell r="K28">
            <v>1</v>
          </cell>
          <cell r="L28" t="str">
            <v>人</v>
          </cell>
          <cell r="M28">
            <v>1</v>
          </cell>
          <cell r="N28" t="str">
            <v>鲜血魔娘</v>
          </cell>
          <cell r="O28" t="str">
            <v>红</v>
          </cell>
          <cell r="P28" t="str">
            <v>全体</v>
          </cell>
          <cell r="Q28">
            <v>2</v>
          </cell>
          <cell r="R28">
            <v>4</v>
          </cell>
          <cell r="S28">
            <v>0</v>
          </cell>
          <cell r="T28" t="str">
            <v>Lv6</v>
          </cell>
          <cell r="U28" t="str">
            <v>Lv6</v>
          </cell>
          <cell r="V28" t="str">
            <v>Lv6</v>
          </cell>
          <cell r="W28">
            <v>0.32</v>
          </cell>
          <cell r="X28">
            <v>0</v>
          </cell>
          <cell r="Y28">
            <v>1.5</v>
          </cell>
          <cell r="Z28">
            <v>0</v>
          </cell>
          <cell r="AA28">
            <v>0</v>
          </cell>
          <cell r="AB28" t="str">
            <v>无</v>
          </cell>
          <cell r="AC28" t="str">
            <v>0/0</v>
          </cell>
          <cell r="AD28" t="str">
            <v>无</v>
          </cell>
          <cell r="AE28">
            <v>1</v>
          </cell>
          <cell r="AF28">
            <v>0</v>
          </cell>
          <cell r="AG28" t="str">
            <v>无</v>
          </cell>
          <cell r="AH28">
            <v>1</v>
          </cell>
          <cell r="AI28">
            <v>0</v>
          </cell>
          <cell r="AJ28" t="str">
            <v>无</v>
          </cell>
          <cell r="AK28">
            <v>1</v>
          </cell>
          <cell r="AL28">
            <v>0</v>
          </cell>
          <cell r="AM28">
            <v>0</v>
          </cell>
          <cell r="AN28">
            <v>18759.947976000003</v>
          </cell>
          <cell r="AO28">
            <v>22928.825304000005</v>
          </cell>
          <cell r="AP28">
            <v>20844.386640000004</v>
          </cell>
        </row>
        <row r="29">
          <cell r="D29">
            <v>19</v>
          </cell>
          <cell r="E29" t="str">
            <v>武藏坊弁庆</v>
          </cell>
          <cell r="F29">
            <v>65</v>
          </cell>
          <cell r="G29" t="str">
            <v>5</v>
          </cell>
          <cell r="H29">
            <v>7577</v>
          </cell>
          <cell r="I29" t="str">
            <v>Lancer</v>
          </cell>
          <cell r="J29">
            <v>1.05</v>
          </cell>
          <cell r="K29">
            <v>1</v>
          </cell>
          <cell r="L29" t="str">
            <v>人</v>
          </cell>
          <cell r="M29">
            <v>1</v>
          </cell>
          <cell r="N29" t="str">
            <v>五百罗汉补陀落渡海</v>
          </cell>
          <cell r="O29" t="str">
            <v>蓝</v>
          </cell>
          <cell r="P29" t="str">
            <v>无直接伤害</v>
          </cell>
          <cell r="Q29">
            <v>2</v>
          </cell>
          <cell r="R29">
            <v>0</v>
          </cell>
          <cell r="S29">
            <v>0</v>
          </cell>
          <cell r="T29" t="str">
            <v>Lv6</v>
          </cell>
          <cell r="U29" t="str">
            <v>Lv6</v>
          </cell>
          <cell r="V29" t="str">
            <v>Lv6</v>
          </cell>
          <cell r="W29">
            <v>0.2</v>
          </cell>
          <cell r="X29">
            <v>0</v>
          </cell>
          <cell r="Y29">
            <v>1</v>
          </cell>
          <cell r="Z29">
            <v>0</v>
          </cell>
          <cell r="AA29">
            <v>0</v>
          </cell>
          <cell r="AB29" t="str">
            <v>无</v>
          </cell>
          <cell r="AC29" t="str">
            <v>0/0</v>
          </cell>
          <cell r="AD29" t="str">
            <v>无</v>
          </cell>
          <cell r="AE29">
            <v>1</v>
          </cell>
          <cell r="AF29">
            <v>0</v>
          </cell>
          <cell r="AG29" t="str">
            <v>无</v>
          </cell>
          <cell r="AH29">
            <v>1</v>
          </cell>
          <cell r="AI29">
            <v>0</v>
          </cell>
          <cell r="AJ29" t="str">
            <v>无</v>
          </cell>
          <cell r="AK29">
            <v>1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</row>
        <row r="30">
          <cell r="D30">
            <v>20</v>
          </cell>
          <cell r="E30" t="str">
            <v>库·丘林[Prototype]</v>
          </cell>
          <cell r="F30">
            <v>70</v>
          </cell>
          <cell r="G30" t="str">
            <v>5</v>
          </cell>
          <cell r="H30">
            <v>8858</v>
          </cell>
          <cell r="I30" t="str">
            <v>Lancer</v>
          </cell>
          <cell r="J30">
            <v>1.05</v>
          </cell>
          <cell r="K30">
            <v>1</v>
          </cell>
          <cell r="L30" t="str">
            <v>天</v>
          </cell>
          <cell r="M30">
            <v>1</v>
          </cell>
          <cell r="N30" t="str">
            <v>贯穿之朱枪</v>
          </cell>
          <cell r="O30" t="str">
            <v>绿</v>
          </cell>
          <cell r="P30" t="str">
            <v>单体</v>
          </cell>
          <cell r="Q30">
            <v>2</v>
          </cell>
          <cell r="R30">
            <v>20</v>
          </cell>
          <cell r="S30">
            <v>0</v>
          </cell>
          <cell r="T30" t="str">
            <v>Lv6</v>
          </cell>
          <cell r="U30" t="str">
            <v>Lv6</v>
          </cell>
          <cell r="V30" t="str">
            <v>Lv6</v>
          </cell>
          <cell r="W30">
            <v>0.2</v>
          </cell>
          <cell r="X30">
            <v>0</v>
          </cell>
          <cell r="Y30">
            <v>0.8</v>
          </cell>
          <cell r="Z30">
            <v>0</v>
          </cell>
          <cell r="AA30">
            <v>175</v>
          </cell>
          <cell r="AB30" t="str">
            <v>无</v>
          </cell>
          <cell r="AC30" t="str">
            <v>0/1</v>
          </cell>
          <cell r="AD30" t="str">
            <v>无</v>
          </cell>
          <cell r="AE30">
            <v>1</v>
          </cell>
          <cell r="AF30">
            <v>0</v>
          </cell>
          <cell r="AG30" t="str">
            <v>无</v>
          </cell>
          <cell r="AH30">
            <v>1</v>
          </cell>
          <cell r="AI30">
            <v>0</v>
          </cell>
          <cell r="AJ30" t="str">
            <v>无</v>
          </cell>
          <cell r="AK30">
            <v>1</v>
          </cell>
          <cell r="AL30">
            <v>0</v>
          </cell>
          <cell r="AM30">
            <v>0</v>
          </cell>
          <cell r="AN30">
            <v>37140.496960000011</v>
          </cell>
          <cell r="AO30">
            <v>45355.051840000015</v>
          </cell>
          <cell r="AP30">
            <v>41247.774400000009</v>
          </cell>
        </row>
        <row r="31">
          <cell r="D31">
            <v>21</v>
          </cell>
          <cell r="E31" t="str">
            <v>列奥尼达斯一世</v>
          </cell>
          <cell r="F31">
            <v>65</v>
          </cell>
          <cell r="G31" t="str">
            <v>5</v>
          </cell>
          <cell r="H31">
            <v>8359</v>
          </cell>
          <cell r="I31" t="str">
            <v>Lancer</v>
          </cell>
          <cell r="J31">
            <v>1.05</v>
          </cell>
          <cell r="K31">
            <v>1</v>
          </cell>
          <cell r="L31" t="str">
            <v>人</v>
          </cell>
          <cell r="M31">
            <v>1</v>
          </cell>
          <cell r="N31" t="str">
            <v>炎门守护者</v>
          </cell>
          <cell r="O31" t="str">
            <v>红</v>
          </cell>
          <cell r="P31" t="str">
            <v>无直接伤害</v>
          </cell>
          <cell r="Q31">
            <v>2</v>
          </cell>
          <cell r="R31">
            <v>0</v>
          </cell>
          <cell r="S31">
            <v>0</v>
          </cell>
          <cell r="T31" t="str">
            <v>Lv6</v>
          </cell>
          <cell r="U31" t="str">
            <v>Lv6</v>
          </cell>
          <cell r="V31" t="str">
            <v>Lv6</v>
          </cell>
          <cell r="W31">
            <v>0.2</v>
          </cell>
          <cell r="X31">
            <v>0</v>
          </cell>
          <cell r="Y31">
            <v>1.5</v>
          </cell>
          <cell r="Z31">
            <v>0</v>
          </cell>
          <cell r="AA31">
            <v>0</v>
          </cell>
          <cell r="AB31" t="str">
            <v>无</v>
          </cell>
          <cell r="AC31" t="str">
            <v>0/0</v>
          </cell>
          <cell r="AD31" t="str">
            <v>无</v>
          </cell>
          <cell r="AE31">
            <v>1</v>
          </cell>
          <cell r="AF31">
            <v>0</v>
          </cell>
          <cell r="AG31" t="str">
            <v>无</v>
          </cell>
          <cell r="AH31">
            <v>1</v>
          </cell>
          <cell r="AI31">
            <v>0</v>
          </cell>
          <cell r="AJ31" t="str">
            <v>无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</row>
        <row r="32">
          <cell r="D32">
            <v>22</v>
          </cell>
          <cell r="E32" t="str">
            <v>罗穆路斯</v>
          </cell>
          <cell r="F32">
            <v>70</v>
          </cell>
          <cell r="G32" t="str">
            <v>5</v>
          </cell>
          <cell r="H32">
            <v>9015</v>
          </cell>
          <cell r="I32" t="str">
            <v>Lancer</v>
          </cell>
          <cell r="J32">
            <v>1.05</v>
          </cell>
          <cell r="K32">
            <v>1</v>
          </cell>
          <cell r="L32" t="str">
            <v>星</v>
          </cell>
          <cell r="M32">
            <v>1</v>
          </cell>
          <cell r="N32" t="str">
            <v>万物皆由我枪生</v>
          </cell>
          <cell r="O32" t="str">
            <v>红</v>
          </cell>
          <cell r="P32" t="str">
            <v>全体</v>
          </cell>
          <cell r="Q32">
            <v>2</v>
          </cell>
          <cell r="R32">
            <v>5</v>
          </cell>
          <cell r="S32">
            <v>0</v>
          </cell>
          <cell r="T32" t="str">
            <v>Lv6</v>
          </cell>
          <cell r="U32" t="str">
            <v>Lv6</v>
          </cell>
          <cell r="V32" t="str">
            <v>Lv6</v>
          </cell>
          <cell r="W32">
            <v>0.53</v>
          </cell>
          <cell r="X32">
            <v>0</v>
          </cell>
          <cell r="Y32">
            <v>1.5</v>
          </cell>
          <cell r="Z32">
            <v>0</v>
          </cell>
          <cell r="AA32">
            <v>0</v>
          </cell>
          <cell r="AB32" t="str">
            <v>无</v>
          </cell>
          <cell r="AC32" t="str">
            <v>0/0</v>
          </cell>
          <cell r="AD32" t="str">
            <v>无</v>
          </cell>
          <cell r="AE32">
            <v>1</v>
          </cell>
          <cell r="AF32">
            <v>0</v>
          </cell>
          <cell r="AG32" t="str">
            <v>无</v>
          </cell>
          <cell r="AH32">
            <v>1</v>
          </cell>
          <cell r="AI32">
            <v>0</v>
          </cell>
          <cell r="AJ32" t="str">
            <v>无</v>
          </cell>
          <cell r="AK32">
            <v>1</v>
          </cell>
          <cell r="AL32">
            <v>0</v>
          </cell>
          <cell r="AM32">
            <v>0</v>
          </cell>
          <cell r="AN32">
            <v>22484.232618750004</v>
          </cell>
          <cell r="AO32">
            <v>27480.728756250006</v>
          </cell>
          <cell r="AP32">
            <v>24982.480687500003</v>
          </cell>
        </row>
        <row r="33">
          <cell r="D33">
            <v>23</v>
          </cell>
          <cell r="E33" t="str">
            <v>美杜莎</v>
          </cell>
          <cell r="F33">
            <v>70</v>
          </cell>
          <cell r="G33" t="str">
            <v>5</v>
          </cell>
          <cell r="H33">
            <v>8976</v>
          </cell>
          <cell r="I33" t="str">
            <v>Rider</v>
          </cell>
          <cell r="J33">
            <v>1</v>
          </cell>
          <cell r="K33">
            <v>0.5</v>
          </cell>
          <cell r="L33" t="str">
            <v>地</v>
          </cell>
          <cell r="M33">
            <v>1</v>
          </cell>
          <cell r="N33" t="str">
            <v>骑英之缰绳</v>
          </cell>
          <cell r="O33" t="str">
            <v>绿</v>
          </cell>
          <cell r="P33" t="str">
            <v>全体</v>
          </cell>
          <cell r="Q33">
            <v>2</v>
          </cell>
          <cell r="R33">
            <v>10</v>
          </cell>
          <cell r="S33">
            <v>0</v>
          </cell>
          <cell r="T33" t="str">
            <v>Lv6</v>
          </cell>
          <cell r="U33" t="str">
            <v>Lv6</v>
          </cell>
          <cell r="V33" t="str">
            <v>Lv6</v>
          </cell>
          <cell r="W33">
            <v>0.4</v>
          </cell>
          <cell r="X33">
            <v>0.11</v>
          </cell>
          <cell r="Y33">
            <v>0.88800000000000012</v>
          </cell>
          <cell r="Z33">
            <v>0</v>
          </cell>
          <cell r="AA33">
            <v>95</v>
          </cell>
          <cell r="AB33" t="str">
            <v>无</v>
          </cell>
          <cell r="AC33" t="str">
            <v>0/0</v>
          </cell>
          <cell r="AD33" t="str">
            <v>无</v>
          </cell>
          <cell r="AE33">
            <v>1</v>
          </cell>
          <cell r="AF33">
            <v>0</v>
          </cell>
          <cell r="AG33" t="str">
            <v>无</v>
          </cell>
          <cell r="AH33">
            <v>1</v>
          </cell>
          <cell r="AI33">
            <v>0</v>
          </cell>
          <cell r="AJ33" t="str">
            <v>无</v>
          </cell>
          <cell r="AK33">
            <v>1</v>
          </cell>
          <cell r="AL33">
            <v>0</v>
          </cell>
          <cell r="AM33">
            <v>0</v>
          </cell>
          <cell r="AN33">
            <v>11644.526911999999</v>
          </cell>
          <cell r="AO33">
            <v>14211.088448</v>
          </cell>
          <cell r="AP33">
            <v>12927.80768</v>
          </cell>
        </row>
        <row r="34">
          <cell r="D34">
            <v>24</v>
          </cell>
          <cell r="E34" t="str">
            <v>乔尔乔斯</v>
          </cell>
          <cell r="F34">
            <v>65</v>
          </cell>
          <cell r="G34" t="str">
            <v>5</v>
          </cell>
          <cell r="H34">
            <v>7012</v>
          </cell>
          <cell r="I34" t="str">
            <v>Rider</v>
          </cell>
          <cell r="J34">
            <v>1</v>
          </cell>
          <cell r="K34">
            <v>0.5</v>
          </cell>
          <cell r="L34" t="str">
            <v>人</v>
          </cell>
          <cell r="M34">
            <v>1</v>
          </cell>
          <cell r="N34" t="str">
            <v>刚力屠戮祝福之剑</v>
          </cell>
          <cell r="O34" t="str">
            <v>蓝</v>
          </cell>
          <cell r="P34" t="str">
            <v>单体</v>
          </cell>
          <cell r="Q34">
            <v>2</v>
          </cell>
          <cell r="R34">
            <v>15</v>
          </cell>
          <cell r="S34">
            <v>0</v>
          </cell>
          <cell r="T34" t="str">
            <v>Lv6</v>
          </cell>
          <cell r="U34" t="str">
            <v>Lv6</v>
          </cell>
          <cell r="V34" t="str">
            <v>Lv6</v>
          </cell>
          <cell r="W34">
            <v>0.2</v>
          </cell>
          <cell r="X34">
            <v>0</v>
          </cell>
          <cell r="Y34">
            <v>1</v>
          </cell>
          <cell r="Z34">
            <v>0</v>
          </cell>
          <cell r="AA34">
            <v>0</v>
          </cell>
          <cell r="AB34" t="str">
            <v>无</v>
          </cell>
          <cell r="AC34" t="str">
            <v>0/0</v>
          </cell>
          <cell r="AD34" t="str">
            <v>无</v>
          </cell>
          <cell r="AE34">
            <v>1</v>
          </cell>
          <cell r="AF34">
            <v>0</v>
          </cell>
          <cell r="AG34" t="str">
            <v>无</v>
          </cell>
          <cell r="AH34">
            <v>1</v>
          </cell>
          <cell r="AI34">
            <v>0</v>
          </cell>
          <cell r="AJ34" t="str">
            <v>无</v>
          </cell>
          <cell r="AK34">
            <v>1</v>
          </cell>
          <cell r="AL34">
            <v>0</v>
          </cell>
          <cell r="AM34">
            <v>0</v>
          </cell>
          <cell r="AN34">
            <v>13063.356</v>
          </cell>
          <cell r="AO34">
            <v>15966.324000000002</v>
          </cell>
          <cell r="AP34">
            <v>14514.84</v>
          </cell>
        </row>
        <row r="35">
          <cell r="D35">
            <v>25</v>
          </cell>
          <cell r="E35" t="str">
            <v>爱德华·蒂奇</v>
          </cell>
          <cell r="F35">
            <v>65</v>
          </cell>
          <cell r="G35" t="str">
            <v>5</v>
          </cell>
          <cell r="H35">
            <v>7964</v>
          </cell>
          <cell r="I35" t="str">
            <v>Rider</v>
          </cell>
          <cell r="J35">
            <v>1</v>
          </cell>
          <cell r="K35">
            <v>0.5</v>
          </cell>
          <cell r="L35" t="str">
            <v>人</v>
          </cell>
          <cell r="M35">
            <v>1</v>
          </cell>
          <cell r="N35" t="str">
            <v>安妮女王之复仇</v>
          </cell>
          <cell r="O35" t="str">
            <v>红</v>
          </cell>
          <cell r="P35" t="str">
            <v>全体</v>
          </cell>
          <cell r="Q35">
            <v>2</v>
          </cell>
          <cell r="R35">
            <v>5</v>
          </cell>
          <cell r="S35">
            <v>0</v>
          </cell>
          <cell r="T35" t="str">
            <v>Lv6</v>
          </cell>
          <cell r="U35" t="str">
            <v>Lv6</v>
          </cell>
          <cell r="V35" t="str">
            <v>Lv6</v>
          </cell>
          <cell r="W35">
            <v>0.5</v>
          </cell>
          <cell r="X35">
            <v>0</v>
          </cell>
          <cell r="Y35">
            <v>1.5</v>
          </cell>
          <cell r="Z35">
            <v>0.12</v>
          </cell>
          <cell r="AA35">
            <v>0</v>
          </cell>
          <cell r="AB35" t="str">
            <v>无</v>
          </cell>
          <cell r="AC35" t="str">
            <v>0/0</v>
          </cell>
          <cell r="AD35" t="str">
            <v>无</v>
          </cell>
          <cell r="AE35">
            <v>1</v>
          </cell>
          <cell r="AF35">
            <v>0</v>
          </cell>
          <cell r="AG35" t="str">
            <v>无</v>
          </cell>
          <cell r="AH35">
            <v>1</v>
          </cell>
          <cell r="AI35">
            <v>0</v>
          </cell>
          <cell r="AJ35" t="str">
            <v>无</v>
          </cell>
          <cell r="AK35">
            <v>1</v>
          </cell>
          <cell r="AL35">
            <v>0</v>
          </cell>
          <cell r="AM35">
            <v>0</v>
          </cell>
          <cell r="AN35">
            <v>10385.852400000002</v>
          </cell>
          <cell r="AO35">
            <v>12693.819600000003</v>
          </cell>
          <cell r="AP35">
            <v>11539.836000000001</v>
          </cell>
        </row>
        <row r="36">
          <cell r="D36">
            <v>26</v>
          </cell>
          <cell r="E36" t="str">
            <v>布狄卡</v>
          </cell>
          <cell r="F36">
            <v>70</v>
          </cell>
          <cell r="G36" t="str">
            <v>5</v>
          </cell>
          <cell r="H36">
            <v>8065</v>
          </cell>
          <cell r="I36" t="str">
            <v>Rider</v>
          </cell>
          <cell r="J36">
            <v>1</v>
          </cell>
          <cell r="K36">
            <v>0.5</v>
          </cell>
          <cell r="L36" t="str">
            <v>人</v>
          </cell>
          <cell r="M36">
            <v>1</v>
          </cell>
          <cell r="N36" t="str">
            <v>无以誓约守护之车轮</v>
          </cell>
          <cell r="O36" t="str">
            <v>蓝</v>
          </cell>
          <cell r="P36" t="str">
            <v>无直接伤害</v>
          </cell>
          <cell r="Q36">
            <v>2</v>
          </cell>
          <cell r="R36">
            <v>0</v>
          </cell>
          <cell r="S36">
            <v>0</v>
          </cell>
          <cell r="T36" t="str">
            <v>Lv6</v>
          </cell>
          <cell r="U36" t="str">
            <v>Lv6</v>
          </cell>
          <cell r="V36" t="str">
            <v>Lv6</v>
          </cell>
          <cell r="W36">
            <v>0.2</v>
          </cell>
          <cell r="X36">
            <v>0</v>
          </cell>
          <cell r="Y36">
            <v>1</v>
          </cell>
          <cell r="Z36">
            <v>0</v>
          </cell>
          <cell r="AA36">
            <v>0</v>
          </cell>
          <cell r="AB36" t="str">
            <v>无</v>
          </cell>
          <cell r="AC36" t="str">
            <v>0/0</v>
          </cell>
          <cell r="AD36" t="str">
            <v>无</v>
          </cell>
          <cell r="AE36">
            <v>1</v>
          </cell>
          <cell r="AF36">
            <v>0</v>
          </cell>
          <cell r="AG36" t="str">
            <v>无</v>
          </cell>
          <cell r="AH36">
            <v>1</v>
          </cell>
          <cell r="AI36">
            <v>0</v>
          </cell>
          <cell r="AJ36" t="str">
            <v>无</v>
          </cell>
          <cell r="AK36">
            <v>1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</row>
        <row r="37">
          <cell r="D37">
            <v>27</v>
          </cell>
          <cell r="E37" t="str">
            <v>牛若丸</v>
          </cell>
          <cell r="F37">
            <v>70</v>
          </cell>
          <cell r="G37" t="str">
            <v>5</v>
          </cell>
          <cell r="H37">
            <v>8852</v>
          </cell>
          <cell r="I37" t="str">
            <v>Rider</v>
          </cell>
          <cell r="J37">
            <v>1</v>
          </cell>
          <cell r="K37">
            <v>0.5</v>
          </cell>
          <cell r="L37" t="str">
            <v>人</v>
          </cell>
          <cell r="M37">
            <v>1</v>
          </cell>
          <cell r="N37" t="str">
            <v>坛之浦·八艘跳</v>
          </cell>
          <cell r="O37" t="str">
            <v>绿</v>
          </cell>
          <cell r="P37" t="str">
            <v>单体</v>
          </cell>
          <cell r="Q37">
            <v>2</v>
          </cell>
          <cell r="R37">
            <v>24</v>
          </cell>
          <cell r="S37">
            <v>0</v>
          </cell>
          <cell r="T37" t="str">
            <v>Lv6</v>
          </cell>
          <cell r="U37" t="str">
            <v>Lv6</v>
          </cell>
          <cell r="V37" t="str">
            <v>Lv6</v>
          </cell>
          <cell r="W37">
            <v>0.32800000000000001</v>
          </cell>
          <cell r="X37">
            <v>0.11</v>
          </cell>
          <cell r="Y37">
            <v>0.88800000000000012</v>
          </cell>
          <cell r="Z37">
            <v>0</v>
          </cell>
          <cell r="AA37">
            <v>0</v>
          </cell>
          <cell r="AB37" t="str">
            <v>无</v>
          </cell>
          <cell r="AC37" t="str">
            <v>0/0</v>
          </cell>
          <cell r="AD37" t="str">
            <v>无</v>
          </cell>
          <cell r="AE37">
            <v>1</v>
          </cell>
          <cell r="AF37">
            <v>0</v>
          </cell>
          <cell r="AG37" t="str">
            <v>无</v>
          </cell>
          <cell r="AH37">
            <v>1</v>
          </cell>
          <cell r="AI37">
            <v>0</v>
          </cell>
          <cell r="AJ37" t="str">
            <v>无</v>
          </cell>
          <cell r="AK37">
            <v>1</v>
          </cell>
          <cell r="AL37">
            <v>0</v>
          </cell>
          <cell r="AM37">
            <v>0</v>
          </cell>
          <cell r="AN37">
            <v>25930.090801152008</v>
          </cell>
          <cell r="AO37">
            <v>31692.333201408012</v>
          </cell>
          <cell r="AP37">
            <v>28811.212001280008</v>
          </cell>
        </row>
        <row r="38">
          <cell r="D38">
            <v>28</v>
          </cell>
          <cell r="E38" t="str">
            <v>亚历山大</v>
          </cell>
          <cell r="F38">
            <v>70</v>
          </cell>
          <cell r="G38" t="str">
            <v>5</v>
          </cell>
          <cell r="H38">
            <v>9132</v>
          </cell>
          <cell r="I38" t="str">
            <v>Rider</v>
          </cell>
          <cell r="J38">
            <v>1</v>
          </cell>
          <cell r="K38">
            <v>0.5</v>
          </cell>
          <cell r="L38" t="str">
            <v>人</v>
          </cell>
          <cell r="M38">
            <v>1</v>
          </cell>
          <cell r="N38" t="str">
            <v>初始的蹂躏制霸</v>
          </cell>
          <cell r="O38" t="str">
            <v>绿</v>
          </cell>
          <cell r="P38" t="str">
            <v>全体</v>
          </cell>
          <cell r="Q38">
            <v>2</v>
          </cell>
          <cell r="R38">
            <v>10</v>
          </cell>
          <cell r="S38">
            <v>0</v>
          </cell>
          <cell r="T38" t="str">
            <v>Lv6</v>
          </cell>
          <cell r="U38" t="str">
            <v>Lv6</v>
          </cell>
          <cell r="V38" t="str">
            <v>Lv6</v>
          </cell>
          <cell r="W38">
            <v>0.32</v>
          </cell>
          <cell r="X38">
            <v>0.11</v>
          </cell>
          <cell r="Y38">
            <v>0.88800000000000012</v>
          </cell>
          <cell r="Z38">
            <v>0</v>
          </cell>
          <cell r="AA38">
            <v>100</v>
          </cell>
          <cell r="AB38" t="str">
            <v>无</v>
          </cell>
          <cell r="AC38" t="str">
            <v>0/0</v>
          </cell>
          <cell r="AD38" t="str">
            <v>无</v>
          </cell>
          <cell r="AE38">
            <v>1</v>
          </cell>
          <cell r="AF38">
            <v>0</v>
          </cell>
          <cell r="AG38" t="str">
            <v>无</v>
          </cell>
          <cell r="AH38">
            <v>1</v>
          </cell>
          <cell r="AI38">
            <v>0</v>
          </cell>
          <cell r="AJ38" t="str">
            <v>无</v>
          </cell>
          <cell r="AK38">
            <v>1</v>
          </cell>
          <cell r="AL38">
            <v>0</v>
          </cell>
          <cell r="AM38">
            <v>0</v>
          </cell>
          <cell r="AN38">
            <v>11178.810899200003</v>
          </cell>
          <cell r="AO38">
            <v>13640.768876800004</v>
          </cell>
          <cell r="AP38">
            <v>12409.789888000003</v>
          </cell>
        </row>
        <row r="39">
          <cell r="D39">
            <v>29</v>
          </cell>
          <cell r="E39" t="str">
            <v>玛丽·安托瓦内特</v>
          </cell>
          <cell r="F39">
            <v>80</v>
          </cell>
          <cell r="G39" t="str">
            <v>2</v>
          </cell>
          <cell r="H39">
            <v>10069</v>
          </cell>
          <cell r="I39" t="str">
            <v>Rider</v>
          </cell>
          <cell r="J39">
            <v>1</v>
          </cell>
          <cell r="K39">
            <v>0.5</v>
          </cell>
          <cell r="L39" t="str">
            <v>人</v>
          </cell>
          <cell r="M39">
            <v>1</v>
          </cell>
          <cell r="N39" t="str">
            <v>愿百合王冠荣光永在</v>
          </cell>
          <cell r="O39" t="str">
            <v>绿</v>
          </cell>
          <cell r="P39" t="str">
            <v>全体</v>
          </cell>
          <cell r="Q39">
            <v>2</v>
          </cell>
          <cell r="R39">
            <v>8</v>
          </cell>
          <cell r="S39">
            <v>0</v>
          </cell>
          <cell r="T39" t="str">
            <v>Lv6</v>
          </cell>
          <cell r="U39" t="str">
            <v>Lv6</v>
          </cell>
          <cell r="V39" t="str">
            <v>Lv6</v>
          </cell>
          <cell r="W39">
            <v>0.2</v>
          </cell>
          <cell r="X39">
            <v>0.11</v>
          </cell>
          <cell r="Y39">
            <v>0.88800000000000012</v>
          </cell>
          <cell r="Z39">
            <v>0</v>
          </cell>
          <cell r="AA39">
            <v>0</v>
          </cell>
          <cell r="AB39" t="str">
            <v>无</v>
          </cell>
          <cell r="AC39" t="str">
            <v>0/0</v>
          </cell>
          <cell r="AD39" t="str">
            <v>无</v>
          </cell>
          <cell r="AE39">
            <v>1</v>
          </cell>
          <cell r="AF39">
            <v>0</v>
          </cell>
          <cell r="AG39" t="str">
            <v>无</v>
          </cell>
          <cell r="AH39">
            <v>1</v>
          </cell>
          <cell r="AI39">
            <v>0</v>
          </cell>
          <cell r="AJ39" t="str">
            <v>无</v>
          </cell>
          <cell r="AK39">
            <v>1</v>
          </cell>
          <cell r="AL39">
            <v>0</v>
          </cell>
          <cell r="AM39">
            <v>0</v>
          </cell>
          <cell r="AN39">
            <v>8884.0478592000018</v>
          </cell>
          <cell r="AO39">
            <v>10858.280716800004</v>
          </cell>
          <cell r="AP39">
            <v>9871.1642880000018</v>
          </cell>
        </row>
        <row r="40">
          <cell r="D40">
            <v>30</v>
          </cell>
          <cell r="E40" t="str">
            <v>玛尔达</v>
          </cell>
          <cell r="F40">
            <v>80</v>
          </cell>
          <cell r="G40" t="str">
            <v>2</v>
          </cell>
          <cell r="H40">
            <v>9790</v>
          </cell>
          <cell r="I40" t="str">
            <v>Rider</v>
          </cell>
          <cell r="J40">
            <v>1</v>
          </cell>
          <cell r="K40">
            <v>0.5</v>
          </cell>
          <cell r="L40" t="str">
            <v>人</v>
          </cell>
          <cell r="M40">
            <v>1</v>
          </cell>
          <cell r="N40" t="str">
            <v>不觉爱的悲哀之龙啊</v>
          </cell>
          <cell r="O40" t="str">
            <v>红</v>
          </cell>
          <cell r="P40" t="str">
            <v>全体</v>
          </cell>
          <cell r="Q40">
            <v>2</v>
          </cell>
          <cell r="R40">
            <v>4</v>
          </cell>
          <cell r="S40">
            <v>0</v>
          </cell>
          <cell r="T40" t="str">
            <v>Lv6</v>
          </cell>
          <cell r="U40" t="str">
            <v>Lv6</v>
          </cell>
          <cell r="V40" t="str">
            <v>Lv6</v>
          </cell>
          <cell r="W40">
            <v>0.2</v>
          </cell>
          <cell r="X40">
            <v>0</v>
          </cell>
          <cell r="Y40">
            <v>1.5</v>
          </cell>
          <cell r="Z40">
            <v>0</v>
          </cell>
          <cell r="AA40">
            <v>150</v>
          </cell>
          <cell r="AB40" t="str">
            <v>无</v>
          </cell>
          <cell r="AC40" t="str">
            <v>0/0</v>
          </cell>
          <cell r="AD40" t="str">
            <v>无</v>
          </cell>
          <cell r="AE40">
            <v>1</v>
          </cell>
          <cell r="AF40">
            <v>0</v>
          </cell>
          <cell r="AG40" t="str">
            <v>无</v>
          </cell>
          <cell r="AH40">
            <v>1</v>
          </cell>
          <cell r="AI40">
            <v>0</v>
          </cell>
          <cell r="AJ40" t="str">
            <v>无</v>
          </cell>
          <cell r="AK40">
            <v>1</v>
          </cell>
          <cell r="AL40">
            <v>0</v>
          </cell>
          <cell r="AM40">
            <v>0</v>
          </cell>
          <cell r="AN40">
            <v>7445.5080000000007</v>
          </cell>
          <cell r="AO40">
            <v>9066.7320000000018</v>
          </cell>
          <cell r="AP40">
            <v>8256.1200000000008</v>
          </cell>
        </row>
        <row r="41">
          <cell r="D41">
            <v>31</v>
          </cell>
          <cell r="E41" t="str">
            <v>美狄亚</v>
          </cell>
          <cell r="F41">
            <v>70</v>
          </cell>
          <cell r="G41" t="str">
            <v>5</v>
          </cell>
          <cell r="H41">
            <v>9194</v>
          </cell>
          <cell r="I41" t="str">
            <v>Caster</v>
          </cell>
          <cell r="J41">
            <v>0.9</v>
          </cell>
          <cell r="K41">
            <v>2</v>
          </cell>
          <cell r="L41" t="str">
            <v>地</v>
          </cell>
          <cell r="M41">
            <v>1</v>
          </cell>
          <cell r="N41" t="str">
            <v>万符必应破戒</v>
          </cell>
          <cell r="O41" t="str">
            <v>蓝</v>
          </cell>
          <cell r="P41" t="str">
            <v>单体</v>
          </cell>
          <cell r="Q41">
            <v>2</v>
          </cell>
          <cell r="R41">
            <v>9</v>
          </cell>
          <cell r="S41">
            <v>0</v>
          </cell>
          <cell r="T41" t="str">
            <v>Lv6</v>
          </cell>
          <cell r="U41" t="str">
            <v>Lv6</v>
          </cell>
          <cell r="V41" t="str">
            <v>Lv6</v>
          </cell>
          <cell r="W41">
            <v>0.2</v>
          </cell>
          <cell r="X41">
            <v>0.1</v>
          </cell>
          <cell r="Y41">
            <v>1.1000000000000001</v>
          </cell>
          <cell r="Z41">
            <v>0</v>
          </cell>
          <cell r="AA41">
            <v>0</v>
          </cell>
          <cell r="AB41" t="str">
            <v>无</v>
          </cell>
          <cell r="AC41" t="str">
            <v>0/0</v>
          </cell>
          <cell r="AD41" t="str">
            <v>无</v>
          </cell>
          <cell r="AE41">
            <v>1</v>
          </cell>
          <cell r="AF41">
            <v>0</v>
          </cell>
          <cell r="AG41" t="str">
            <v>无</v>
          </cell>
          <cell r="AH41">
            <v>1</v>
          </cell>
          <cell r="AI41">
            <v>0</v>
          </cell>
          <cell r="AJ41" t="str">
            <v>无</v>
          </cell>
          <cell r="AK41">
            <v>1</v>
          </cell>
          <cell r="AL41">
            <v>0</v>
          </cell>
          <cell r="AM41">
            <v>0</v>
          </cell>
          <cell r="AN41">
            <v>40697.130672000014</v>
          </cell>
          <cell r="AO41">
            <v>49740.937488000018</v>
          </cell>
          <cell r="AP41">
            <v>45219.034080000012</v>
          </cell>
        </row>
        <row r="42">
          <cell r="D42">
            <v>32</v>
          </cell>
          <cell r="E42" t="str">
            <v>吉尔·德·雷</v>
          </cell>
          <cell r="F42">
            <v>70</v>
          </cell>
          <cell r="G42" t="str">
            <v>5</v>
          </cell>
          <cell r="H42">
            <v>8290</v>
          </cell>
          <cell r="I42" t="str">
            <v>Caster</v>
          </cell>
          <cell r="J42">
            <v>0.9</v>
          </cell>
          <cell r="K42">
            <v>2</v>
          </cell>
          <cell r="L42" t="str">
            <v>人</v>
          </cell>
          <cell r="M42">
            <v>1</v>
          </cell>
          <cell r="N42" t="str">
            <v>螺湮城教本</v>
          </cell>
          <cell r="O42" t="str">
            <v>红</v>
          </cell>
          <cell r="P42" t="str">
            <v>全体</v>
          </cell>
          <cell r="Q42">
            <v>2</v>
          </cell>
          <cell r="R42">
            <v>5</v>
          </cell>
          <cell r="S42">
            <v>0</v>
          </cell>
          <cell r="T42" t="str">
            <v>Lv6</v>
          </cell>
          <cell r="U42" t="str">
            <v>Lv6</v>
          </cell>
          <cell r="V42" t="str">
            <v>Lv6</v>
          </cell>
          <cell r="W42">
            <v>0.2</v>
          </cell>
          <cell r="X42">
            <v>0</v>
          </cell>
          <cell r="Y42">
            <v>1.5</v>
          </cell>
          <cell r="Z42">
            <v>0</v>
          </cell>
          <cell r="AA42">
            <v>0</v>
          </cell>
          <cell r="AB42" t="str">
            <v>无</v>
          </cell>
          <cell r="AC42" t="str">
            <v>0/0</v>
          </cell>
          <cell r="AD42" t="str">
            <v>无</v>
          </cell>
          <cell r="AE42">
            <v>1</v>
          </cell>
          <cell r="AF42">
            <v>0</v>
          </cell>
          <cell r="AG42" t="str">
            <v>无</v>
          </cell>
          <cell r="AH42">
            <v>1</v>
          </cell>
          <cell r="AI42">
            <v>0</v>
          </cell>
          <cell r="AJ42" t="str">
            <v>无</v>
          </cell>
          <cell r="AK42">
            <v>1</v>
          </cell>
          <cell r="AL42">
            <v>0</v>
          </cell>
          <cell r="AM42">
            <v>0</v>
          </cell>
          <cell r="AN42">
            <v>27799.686000000002</v>
          </cell>
          <cell r="AO42">
            <v>33977.394</v>
          </cell>
          <cell r="AP42">
            <v>30888.54</v>
          </cell>
        </row>
        <row r="43">
          <cell r="D43">
            <v>33</v>
          </cell>
          <cell r="E43" t="str">
            <v>汉斯·克里斯蒂安·安徒生</v>
          </cell>
          <cell r="F43">
            <v>65</v>
          </cell>
          <cell r="G43" t="str">
            <v>5</v>
          </cell>
          <cell r="H43">
            <v>7534</v>
          </cell>
          <cell r="I43" t="str">
            <v>Caster</v>
          </cell>
          <cell r="J43">
            <v>0.9</v>
          </cell>
          <cell r="K43">
            <v>2</v>
          </cell>
          <cell r="L43" t="str">
            <v>人</v>
          </cell>
          <cell r="M43">
            <v>1</v>
          </cell>
          <cell r="N43" t="str">
            <v>为你撰写的故事</v>
          </cell>
          <cell r="O43" t="str">
            <v>蓝</v>
          </cell>
          <cell r="P43" t="str">
            <v>无直接伤害</v>
          </cell>
          <cell r="Q43">
            <v>2</v>
          </cell>
          <cell r="R43">
            <v>0</v>
          </cell>
          <cell r="S43">
            <v>0</v>
          </cell>
          <cell r="T43" t="str">
            <v>Lv6</v>
          </cell>
          <cell r="U43" t="str">
            <v>Lv6</v>
          </cell>
          <cell r="V43" t="str">
            <v>Lv6</v>
          </cell>
          <cell r="W43">
            <v>0.2</v>
          </cell>
          <cell r="X43">
            <v>0</v>
          </cell>
          <cell r="Y43">
            <v>1</v>
          </cell>
          <cell r="Z43">
            <v>0</v>
          </cell>
          <cell r="AA43">
            <v>0</v>
          </cell>
          <cell r="AB43" t="str">
            <v>无</v>
          </cell>
          <cell r="AC43" t="str">
            <v>0/0</v>
          </cell>
          <cell r="AD43" t="str">
            <v>无</v>
          </cell>
          <cell r="AE43">
            <v>1</v>
          </cell>
          <cell r="AF43">
            <v>0</v>
          </cell>
          <cell r="AG43" t="str">
            <v>无</v>
          </cell>
          <cell r="AH43">
            <v>1</v>
          </cell>
          <cell r="AI43">
            <v>0</v>
          </cell>
          <cell r="AJ43" t="str">
            <v>无</v>
          </cell>
          <cell r="AK43">
            <v>1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</row>
        <row r="44">
          <cell r="D44">
            <v>34</v>
          </cell>
          <cell r="E44" t="str">
            <v>威廉·莎士比亚</v>
          </cell>
          <cell r="F44">
            <v>65</v>
          </cell>
          <cell r="G44" t="str">
            <v>5</v>
          </cell>
          <cell r="H44">
            <v>7574</v>
          </cell>
          <cell r="I44" t="str">
            <v>Caster</v>
          </cell>
          <cell r="J44">
            <v>0.9</v>
          </cell>
          <cell r="K44">
            <v>2</v>
          </cell>
          <cell r="L44" t="str">
            <v>人</v>
          </cell>
          <cell r="M44">
            <v>1</v>
          </cell>
          <cell r="N44" t="str">
            <v>开演之刻已至，此处应有雷鸣般的喝彩</v>
          </cell>
          <cell r="O44" t="str">
            <v>红</v>
          </cell>
          <cell r="P44" t="str">
            <v>全体</v>
          </cell>
          <cell r="Q44">
            <v>2</v>
          </cell>
          <cell r="R44">
            <v>5</v>
          </cell>
          <cell r="S44">
            <v>0</v>
          </cell>
          <cell r="T44" t="str">
            <v>Lv6</v>
          </cell>
          <cell r="U44" t="str">
            <v>Lv6</v>
          </cell>
          <cell r="V44" t="str">
            <v>Lv6</v>
          </cell>
          <cell r="W44">
            <v>0.2</v>
          </cell>
          <cell r="X44">
            <v>0.3</v>
          </cell>
          <cell r="Y44">
            <v>1.9500000000000002</v>
          </cell>
          <cell r="Z44">
            <v>0</v>
          </cell>
          <cell r="AA44">
            <v>0</v>
          </cell>
          <cell r="AB44" t="str">
            <v>无</v>
          </cell>
          <cell r="AC44" t="str">
            <v>0/0</v>
          </cell>
          <cell r="AD44" t="str">
            <v>无</v>
          </cell>
          <cell r="AE44">
            <v>1</v>
          </cell>
          <cell r="AF44">
            <v>0</v>
          </cell>
          <cell r="AG44" t="str">
            <v>无</v>
          </cell>
          <cell r="AH44">
            <v>1</v>
          </cell>
          <cell r="AI44">
            <v>0</v>
          </cell>
          <cell r="AJ44" t="str">
            <v>无</v>
          </cell>
          <cell r="AK44">
            <v>1</v>
          </cell>
          <cell r="AL44">
            <v>0</v>
          </cell>
          <cell r="AM44">
            <v>0</v>
          </cell>
          <cell r="AN44">
            <v>33018.247080000001</v>
          </cell>
          <cell r="AO44">
            <v>40355.635320000001</v>
          </cell>
          <cell r="AP44">
            <v>36686.941200000001</v>
          </cell>
        </row>
        <row r="45">
          <cell r="D45">
            <v>35</v>
          </cell>
          <cell r="E45" t="str">
            <v>梅菲斯托费勒斯</v>
          </cell>
          <cell r="F45">
            <v>70</v>
          </cell>
          <cell r="G45" t="str">
            <v>5</v>
          </cell>
          <cell r="H45">
            <v>8615</v>
          </cell>
          <cell r="I45" t="str">
            <v>Caster</v>
          </cell>
          <cell r="J45">
            <v>0.9</v>
          </cell>
          <cell r="K45">
            <v>2</v>
          </cell>
          <cell r="L45" t="str">
            <v>地</v>
          </cell>
          <cell r="M45">
            <v>1</v>
          </cell>
          <cell r="N45" t="str">
            <v>浅眠炸弹</v>
          </cell>
          <cell r="O45" t="str">
            <v>红</v>
          </cell>
          <cell r="P45" t="str">
            <v>全体</v>
          </cell>
          <cell r="Q45">
            <v>2</v>
          </cell>
          <cell r="R45">
            <v>6</v>
          </cell>
          <cell r="S45">
            <v>0</v>
          </cell>
          <cell r="T45" t="str">
            <v>Lv6</v>
          </cell>
          <cell r="U45" t="str">
            <v>Lv6</v>
          </cell>
          <cell r="V45" t="str">
            <v>Lv6</v>
          </cell>
          <cell r="W45">
            <v>0.2</v>
          </cell>
          <cell r="X45">
            <v>0</v>
          </cell>
          <cell r="Y45">
            <v>1.5</v>
          </cell>
          <cell r="Z45">
            <v>0</v>
          </cell>
          <cell r="AA45">
            <v>0</v>
          </cell>
          <cell r="AB45" t="str">
            <v>无</v>
          </cell>
          <cell r="AC45" t="str">
            <v>0/0</v>
          </cell>
          <cell r="AD45" t="str">
            <v>无</v>
          </cell>
          <cell r="AE45">
            <v>1</v>
          </cell>
          <cell r="AF45">
            <v>0</v>
          </cell>
          <cell r="AG45" t="str">
            <v>无</v>
          </cell>
          <cell r="AH45">
            <v>1</v>
          </cell>
          <cell r="AI45">
            <v>0</v>
          </cell>
          <cell r="AJ45" t="str">
            <v>无</v>
          </cell>
          <cell r="AK45">
            <v>1</v>
          </cell>
          <cell r="AL45">
            <v>0</v>
          </cell>
          <cell r="AM45">
            <v>0</v>
          </cell>
          <cell r="AN45">
            <v>34667.449200000003</v>
          </cell>
          <cell r="AO45">
            <v>42371.326800000003</v>
          </cell>
          <cell r="AP45">
            <v>38519.387999999999</v>
          </cell>
        </row>
        <row r="46">
          <cell r="D46">
            <v>36</v>
          </cell>
          <cell r="E46" t="str">
            <v>沃尔夫冈·阿马多伊斯·莫扎特</v>
          </cell>
          <cell r="F46">
            <v>60</v>
          </cell>
          <cell r="G46" t="str">
            <v>5</v>
          </cell>
          <cell r="H46">
            <v>6971</v>
          </cell>
          <cell r="I46" t="str">
            <v>Caster</v>
          </cell>
          <cell r="J46">
            <v>0.9</v>
          </cell>
          <cell r="K46">
            <v>2</v>
          </cell>
          <cell r="L46" t="str">
            <v>星</v>
          </cell>
          <cell r="M46">
            <v>1</v>
          </cell>
          <cell r="N46" t="str">
            <v>献给死神的安魂曲</v>
          </cell>
          <cell r="O46" t="str">
            <v>蓝</v>
          </cell>
          <cell r="P46" t="str">
            <v>无直接伤害</v>
          </cell>
          <cell r="Q46">
            <v>2</v>
          </cell>
          <cell r="R46">
            <v>0</v>
          </cell>
          <cell r="S46">
            <v>0</v>
          </cell>
          <cell r="T46" t="str">
            <v>Lv6</v>
          </cell>
          <cell r="U46" t="str">
            <v>Lv6</v>
          </cell>
          <cell r="V46" t="str">
            <v>Lv6</v>
          </cell>
          <cell r="W46">
            <v>0.2</v>
          </cell>
          <cell r="X46">
            <v>0.33</v>
          </cell>
          <cell r="Y46">
            <v>1.33</v>
          </cell>
          <cell r="Z46">
            <v>0</v>
          </cell>
          <cell r="AA46">
            <v>0</v>
          </cell>
          <cell r="AB46" t="str">
            <v>无</v>
          </cell>
          <cell r="AC46" t="str">
            <v>0/0</v>
          </cell>
          <cell r="AD46" t="str">
            <v>无</v>
          </cell>
          <cell r="AE46">
            <v>1</v>
          </cell>
          <cell r="AF46">
            <v>0</v>
          </cell>
          <cell r="AG46" t="str">
            <v>无</v>
          </cell>
          <cell r="AH46">
            <v>1</v>
          </cell>
          <cell r="AI46">
            <v>0</v>
          </cell>
          <cell r="AJ46" t="str">
            <v>无</v>
          </cell>
          <cell r="AK46">
            <v>1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</row>
        <row r="47">
          <cell r="D47">
            <v>37</v>
          </cell>
          <cell r="E47" t="str">
            <v>诸葛孔明[埃尔梅罗II世]</v>
          </cell>
          <cell r="F47">
            <v>90</v>
          </cell>
          <cell r="G47" t="str">
            <v>2</v>
          </cell>
          <cell r="H47">
            <v>12374</v>
          </cell>
          <cell r="I47" t="str">
            <v>Caster</v>
          </cell>
          <cell r="J47">
            <v>0.9</v>
          </cell>
          <cell r="K47">
            <v>2</v>
          </cell>
          <cell r="L47" t="str">
            <v>人</v>
          </cell>
          <cell r="M47">
            <v>1</v>
          </cell>
          <cell r="N47" t="str">
            <v>石兵八阵</v>
          </cell>
          <cell r="O47" t="str">
            <v>蓝</v>
          </cell>
          <cell r="P47" t="str">
            <v>无直接伤害</v>
          </cell>
          <cell r="Q47">
            <v>2</v>
          </cell>
          <cell r="R47">
            <v>0</v>
          </cell>
          <cell r="S47">
            <v>0</v>
          </cell>
          <cell r="T47" t="str">
            <v>Lv6</v>
          </cell>
          <cell r="U47" t="str">
            <v>Lv6</v>
          </cell>
          <cell r="V47" t="str">
            <v>Lv6</v>
          </cell>
          <cell r="W47">
            <v>0.45</v>
          </cell>
          <cell r="X47">
            <v>0</v>
          </cell>
          <cell r="Y47">
            <v>1</v>
          </cell>
          <cell r="Z47">
            <v>0</v>
          </cell>
          <cell r="AA47">
            <v>350</v>
          </cell>
          <cell r="AB47" t="str">
            <v>无</v>
          </cell>
          <cell r="AC47" t="str">
            <v>0/0</v>
          </cell>
          <cell r="AD47" t="str">
            <v>无</v>
          </cell>
          <cell r="AE47">
            <v>1</v>
          </cell>
          <cell r="AF47">
            <v>0</v>
          </cell>
          <cell r="AG47" t="str">
            <v>无</v>
          </cell>
          <cell r="AH47">
            <v>1</v>
          </cell>
          <cell r="AI47">
            <v>0</v>
          </cell>
          <cell r="AJ47" t="str">
            <v>无</v>
          </cell>
          <cell r="AK47">
            <v>1</v>
          </cell>
          <cell r="AL47">
            <v>0</v>
          </cell>
          <cell r="AM47">
            <v>0</v>
          </cell>
          <cell r="AN47">
            <v>35</v>
          </cell>
          <cell r="AO47">
            <v>-35.000000000000057</v>
          </cell>
          <cell r="AP47">
            <v>0</v>
          </cell>
        </row>
        <row r="48">
          <cell r="D48">
            <v>38</v>
          </cell>
          <cell r="E48" t="str">
            <v>库·丘林</v>
          </cell>
          <cell r="F48">
            <v>70</v>
          </cell>
          <cell r="G48" t="str">
            <v>5</v>
          </cell>
          <cell r="H48">
            <v>8356</v>
          </cell>
          <cell r="I48" t="str">
            <v>Caster</v>
          </cell>
          <cell r="J48">
            <v>0.9</v>
          </cell>
          <cell r="K48">
            <v>2</v>
          </cell>
          <cell r="L48" t="str">
            <v>天</v>
          </cell>
          <cell r="M48">
            <v>1</v>
          </cell>
          <cell r="N48" t="str">
            <v>灼烧殆尽的炎笼</v>
          </cell>
          <cell r="O48" t="str">
            <v>红</v>
          </cell>
          <cell r="P48" t="str">
            <v>全体</v>
          </cell>
          <cell r="Q48">
            <v>2</v>
          </cell>
          <cell r="R48">
            <v>5</v>
          </cell>
          <cell r="S48">
            <v>0</v>
          </cell>
          <cell r="T48" t="str">
            <v>Lv6</v>
          </cell>
          <cell r="U48" t="str">
            <v>Lv6</v>
          </cell>
          <cell r="V48" t="str">
            <v>Lv6</v>
          </cell>
          <cell r="W48">
            <v>0.2</v>
          </cell>
          <cell r="X48">
            <v>0</v>
          </cell>
          <cell r="Y48">
            <v>1.5</v>
          </cell>
          <cell r="Z48">
            <v>0</v>
          </cell>
          <cell r="AA48">
            <v>175</v>
          </cell>
          <cell r="AB48" t="str">
            <v>无</v>
          </cell>
          <cell r="AC48" t="str">
            <v>0/0</v>
          </cell>
          <cell r="AD48" t="str">
            <v>无</v>
          </cell>
          <cell r="AE48">
            <v>1</v>
          </cell>
          <cell r="AF48">
            <v>0</v>
          </cell>
          <cell r="AG48" t="str">
            <v>无</v>
          </cell>
          <cell r="AH48">
            <v>1</v>
          </cell>
          <cell r="AI48">
            <v>0</v>
          </cell>
          <cell r="AJ48" t="str">
            <v>无</v>
          </cell>
          <cell r="AK48">
            <v>1</v>
          </cell>
          <cell r="AL48">
            <v>0</v>
          </cell>
          <cell r="AM48">
            <v>0</v>
          </cell>
          <cell r="AN48">
            <v>28196.010400000006</v>
          </cell>
          <cell r="AO48">
            <v>34422.901600000012</v>
          </cell>
          <cell r="AP48">
            <v>31309.456000000006</v>
          </cell>
        </row>
        <row r="49">
          <cell r="D49">
            <v>39</v>
          </cell>
          <cell r="E49" t="str">
            <v>佐佐木小次郎</v>
          </cell>
          <cell r="F49">
            <v>60</v>
          </cell>
          <cell r="G49" t="str">
            <v>5</v>
          </cell>
          <cell r="H49">
            <v>7511</v>
          </cell>
          <cell r="I49" t="str">
            <v>Assassin</v>
          </cell>
          <cell r="J49">
            <v>0.9</v>
          </cell>
          <cell r="K49">
            <v>1</v>
          </cell>
          <cell r="L49" t="str">
            <v>人</v>
          </cell>
          <cell r="M49">
            <v>1</v>
          </cell>
          <cell r="N49" t="str">
            <v>燕返</v>
          </cell>
          <cell r="O49" t="str">
            <v>绿</v>
          </cell>
          <cell r="P49" t="str">
            <v>单体</v>
          </cell>
          <cell r="Q49">
            <v>2</v>
          </cell>
          <cell r="R49">
            <v>20</v>
          </cell>
          <cell r="S49">
            <v>0</v>
          </cell>
          <cell r="T49" t="str">
            <v>Lv6</v>
          </cell>
          <cell r="U49" t="str">
            <v>Lv6</v>
          </cell>
          <cell r="V49" t="str">
            <v>Lv6</v>
          </cell>
          <cell r="W49">
            <v>0.2</v>
          </cell>
          <cell r="X49">
            <v>0</v>
          </cell>
          <cell r="Y49">
            <v>0.8</v>
          </cell>
          <cell r="Z49">
            <v>0</v>
          </cell>
          <cell r="AA49">
            <v>0</v>
          </cell>
          <cell r="AB49" t="str">
            <v>无</v>
          </cell>
          <cell r="AC49" t="str">
            <v>0/0</v>
          </cell>
          <cell r="AD49" t="str">
            <v>无</v>
          </cell>
          <cell r="AE49">
            <v>1</v>
          </cell>
          <cell r="AF49">
            <v>0</v>
          </cell>
          <cell r="AG49" t="str">
            <v>无</v>
          </cell>
          <cell r="AH49">
            <v>1</v>
          </cell>
          <cell r="AI49">
            <v>0</v>
          </cell>
          <cell r="AJ49" t="str">
            <v>无</v>
          </cell>
          <cell r="AK49">
            <v>1</v>
          </cell>
          <cell r="AL49">
            <v>0</v>
          </cell>
          <cell r="AM49">
            <v>0</v>
          </cell>
          <cell r="AN49">
            <v>26866.546560000006</v>
          </cell>
          <cell r="AO49">
            <v>32836.890240000008</v>
          </cell>
          <cell r="AP49">
            <v>29851.718400000005</v>
          </cell>
        </row>
        <row r="50">
          <cell r="D50">
            <v>40</v>
          </cell>
          <cell r="E50" t="str">
            <v>咒腕哈桑</v>
          </cell>
          <cell r="F50">
            <v>65</v>
          </cell>
          <cell r="G50" t="str">
            <v>5</v>
          </cell>
          <cell r="H50">
            <v>8056</v>
          </cell>
          <cell r="I50" t="str">
            <v>Assassin</v>
          </cell>
          <cell r="J50">
            <v>0.9</v>
          </cell>
          <cell r="K50">
            <v>1</v>
          </cell>
          <cell r="L50" t="str">
            <v>人</v>
          </cell>
          <cell r="M50">
            <v>1</v>
          </cell>
          <cell r="N50" t="str">
            <v>妄想心音</v>
          </cell>
          <cell r="O50" t="str">
            <v>绿</v>
          </cell>
          <cell r="P50" t="str">
            <v>单体</v>
          </cell>
          <cell r="Q50">
            <v>2</v>
          </cell>
          <cell r="R50">
            <v>20</v>
          </cell>
          <cell r="S50">
            <v>0</v>
          </cell>
          <cell r="T50" t="str">
            <v>Lv6</v>
          </cell>
          <cell r="U50" t="str">
            <v>Lv6</v>
          </cell>
          <cell r="V50" t="str">
            <v>Lv6</v>
          </cell>
          <cell r="W50">
            <v>0.2</v>
          </cell>
          <cell r="X50">
            <v>0</v>
          </cell>
          <cell r="Y50">
            <v>0.8</v>
          </cell>
          <cell r="Z50">
            <v>0</v>
          </cell>
          <cell r="AA50">
            <v>0</v>
          </cell>
          <cell r="AB50" t="str">
            <v>无</v>
          </cell>
          <cell r="AC50" t="str">
            <v>0/0</v>
          </cell>
          <cell r="AD50" t="str">
            <v>无</v>
          </cell>
          <cell r="AE50">
            <v>1</v>
          </cell>
          <cell r="AF50">
            <v>0</v>
          </cell>
          <cell r="AG50" t="str">
            <v>无</v>
          </cell>
          <cell r="AH50">
            <v>1</v>
          </cell>
          <cell r="AI50">
            <v>0</v>
          </cell>
          <cell r="AJ50" t="str">
            <v>无</v>
          </cell>
          <cell r="AK50">
            <v>1</v>
          </cell>
          <cell r="AL50">
            <v>0</v>
          </cell>
          <cell r="AM50">
            <v>0</v>
          </cell>
          <cell r="AN50">
            <v>28815.989760000008</v>
          </cell>
          <cell r="AO50">
            <v>35219.543040000011</v>
          </cell>
          <cell r="AP50">
            <v>32017.766400000008</v>
          </cell>
        </row>
        <row r="51">
          <cell r="D51">
            <v>41</v>
          </cell>
          <cell r="E51" t="str">
            <v>斯忒诺</v>
          </cell>
          <cell r="F51">
            <v>80</v>
          </cell>
          <cell r="G51" t="str">
            <v>2</v>
          </cell>
          <cell r="H51">
            <v>10761</v>
          </cell>
          <cell r="I51" t="str">
            <v>Assassin</v>
          </cell>
          <cell r="J51">
            <v>0.9</v>
          </cell>
          <cell r="K51">
            <v>1</v>
          </cell>
          <cell r="L51" t="str">
            <v>天</v>
          </cell>
          <cell r="M51">
            <v>1</v>
          </cell>
          <cell r="N51" t="str">
            <v>女神的微笑</v>
          </cell>
          <cell r="O51" t="str">
            <v>红</v>
          </cell>
          <cell r="P51" t="str">
            <v>无直接伤害</v>
          </cell>
          <cell r="Q51">
            <v>2</v>
          </cell>
          <cell r="R51">
            <v>0</v>
          </cell>
          <cell r="S51">
            <v>0</v>
          </cell>
          <cell r="T51" t="str">
            <v>Lv6</v>
          </cell>
          <cell r="U51" t="str">
            <v>Lv6</v>
          </cell>
          <cell r="V51" t="str">
            <v>Lv6</v>
          </cell>
          <cell r="W51">
            <v>0.2</v>
          </cell>
          <cell r="X51">
            <v>0</v>
          </cell>
          <cell r="Y51">
            <v>1.5</v>
          </cell>
          <cell r="Z51">
            <v>0</v>
          </cell>
          <cell r="AA51">
            <v>0</v>
          </cell>
          <cell r="AB51" t="str">
            <v>无</v>
          </cell>
          <cell r="AC51" t="str">
            <v>0/0</v>
          </cell>
          <cell r="AD51" t="str">
            <v>无</v>
          </cell>
          <cell r="AE51">
            <v>1</v>
          </cell>
          <cell r="AF51">
            <v>0</v>
          </cell>
          <cell r="AG51" t="str">
            <v>无</v>
          </cell>
          <cell r="AH51">
            <v>1</v>
          </cell>
          <cell r="AI51">
            <v>0</v>
          </cell>
          <cell r="AJ51" t="str">
            <v>无</v>
          </cell>
          <cell r="AK51">
            <v>1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</row>
        <row r="52">
          <cell r="D52">
            <v>42</v>
          </cell>
          <cell r="E52" t="str">
            <v>荆轲</v>
          </cell>
          <cell r="F52">
            <v>70</v>
          </cell>
          <cell r="G52" t="str">
            <v>5</v>
          </cell>
          <cell r="H52">
            <v>8983</v>
          </cell>
          <cell r="I52" t="str">
            <v>Assassin</v>
          </cell>
          <cell r="J52">
            <v>0.9</v>
          </cell>
          <cell r="K52">
            <v>1</v>
          </cell>
          <cell r="L52" t="str">
            <v>人</v>
          </cell>
          <cell r="M52">
            <v>1</v>
          </cell>
          <cell r="N52" t="str">
            <v>不归匕首</v>
          </cell>
          <cell r="O52" t="str">
            <v>绿</v>
          </cell>
          <cell r="P52" t="str">
            <v>单体</v>
          </cell>
          <cell r="Q52">
            <v>2</v>
          </cell>
          <cell r="R52">
            <v>20</v>
          </cell>
          <cell r="S52">
            <v>0</v>
          </cell>
          <cell r="T52" t="str">
            <v>Lv6</v>
          </cell>
          <cell r="U52" t="str">
            <v>Lv6</v>
          </cell>
          <cell r="V52" t="str">
            <v>Lv6</v>
          </cell>
          <cell r="W52">
            <v>0.2</v>
          </cell>
          <cell r="X52">
            <v>0</v>
          </cell>
          <cell r="Y52">
            <v>0.8</v>
          </cell>
          <cell r="Z52">
            <v>0</v>
          </cell>
          <cell r="AA52">
            <v>0</v>
          </cell>
          <cell r="AB52" t="str">
            <v>无</v>
          </cell>
          <cell r="AC52" t="str">
            <v>0/0</v>
          </cell>
          <cell r="AD52" t="str">
            <v>无</v>
          </cell>
          <cell r="AE52">
            <v>1</v>
          </cell>
          <cell r="AF52">
            <v>0</v>
          </cell>
          <cell r="AG52" t="str">
            <v>无</v>
          </cell>
          <cell r="AH52">
            <v>1</v>
          </cell>
          <cell r="AI52">
            <v>0</v>
          </cell>
          <cell r="AJ52" t="str">
            <v>无</v>
          </cell>
          <cell r="AK52">
            <v>1</v>
          </cell>
          <cell r="AL52">
            <v>0</v>
          </cell>
          <cell r="AM52">
            <v>0</v>
          </cell>
          <cell r="AN52">
            <v>32131.831679999999</v>
          </cell>
          <cell r="AO52">
            <v>39272.238720000001</v>
          </cell>
          <cell r="AP52">
            <v>35702.035199999998</v>
          </cell>
        </row>
        <row r="53">
          <cell r="D53">
            <v>43</v>
          </cell>
          <cell r="E53" t="str">
            <v>夏尔·亨利·桑松</v>
          </cell>
          <cell r="F53">
            <v>65</v>
          </cell>
          <cell r="G53" t="str">
            <v>5</v>
          </cell>
          <cell r="H53">
            <v>7232</v>
          </cell>
          <cell r="I53" t="str">
            <v>Assassin</v>
          </cell>
          <cell r="J53">
            <v>0.9</v>
          </cell>
          <cell r="K53">
            <v>1</v>
          </cell>
          <cell r="L53" t="str">
            <v>人</v>
          </cell>
          <cell r="M53">
            <v>1</v>
          </cell>
          <cell r="N53" t="str">
            <v>死亡将为明日的希望</v>
          </cell>
          <cell r="O53" t="str">
            <v>红</v>
          </cell>
          <cell r="P53" t="str">
            <v>单体</v>
          </cell>
          <cell r="Q53">
            <v>2</v>
          </cell>
          <cell r="R53">
            <v>10</v>
          </cell>
          <cell r="S53">
            <v>0</v>
          </cell>
          <cell r="T53" t="str">
            <v>Lv6</v>
          </cell>
          <cell r="U53" t="str">
            <v>Lv6</v>
          </cell>
          <cell r="V53" t="str">
            <v>Lv6</v>
          </cell>
          <cell r="W53">
            <v>0.2</v>
          </cell>
          <cell r="X53">
            <v>0</v>
          </cell>
          <cell r="Y53">
            <v>1.5</v>
          </cell>
          <cell r="Z53">
            <v>0</v>
          </cell>
          <cell r="AA53">
            <v>0</v>
          </cell>
          <cell r="AB53" t="str">
            <v>无</v>
          </cell>
          <cell r="AC53" t="str">
            <v>0/2</v>
          </cell>
          <cell r="AD53" t="str">
            <v>无</v>
          </cell>
          <cell r="AE53">
            <v>1</v>
          </cell>
          <cell r="AF53">
            <v>0</v>
          </cell>
          <cell r="AG53" t="str">
            <v>无</v>
          </cell>
          <cell r="AH53">
            <v>1</v>
          </cell>
          <cell r="AI53">
            <v>0</v>
          </cell>
          <cell r="AJ53" t="str">
            <v>无</v>
          </cell>
          <cell r="AK53">
            <v>1</v>
          </cell>
          <cell r="AL53">
            <v>0</v>
          </cell>
          <cell r="AM53">
            <v>0</v>
          </cell>
          <cell r="AN53">
            <v>24251.788800000002</v>
          </cell>
          <cell r="AO53">
            <v>29641.075200000003</v>
          </cell>
          <cell r="AP53">
            <v>26946.432000000001</v>
          </cell>
        </row>
        <row r="54">
          <cell r="D54">
            <v>44</v>
          </cell>
          <cell r="E54" t="str">
            <v>剧院魅影</v>
          </cell>
          <cell r="F54">
            <v>65</v>
          </cell>
          <cell r="G54" t="str">
            <v>5</v>
          </cell>
          <cell r="H54">
            <v>7430</v>
          </cell>
          <cell r="I54" t="str">
            <v>Assassin</v>
          </cell>
          <cell r="J54">
            <v>0.9</v>
          </cell>
          <cell r="K54">
            <v>1</v>
          </cell>
          <cell r="L54" t="str">
            <v>地</v>
          </cell>
          <cell r="M54">
            <v>1</v>
          </cell>
          <cell r="N54" t="str">
            <v>吾之情歌只在地狱回响</v>
          </cell>
          <cell r="O54" t="str">
            <v>蓝</v>
          </cell>
          <cell r="P54" t="str">
            <v>全体</v>
          </cell>
          <cell r="Q54">
            <v>2</v>
          </cell>
          <cell r="R54">
            <v>9</v>
          </cell>
          <cell r="S54">
            <v>0</v>
          </cell>
          <cell r="T54" t="str">
            <v>Lv6</v>
          </cell>
          <cell r="U54" t="str">
            <v>Lv6</v>
          </cell>
          <cell r="V54" t="str">
            <v>Lv6</v>
          </cell>
          <cell r="W54">
            <v>0.2</v>
          </cell>
          <cell r="X54">
            <v>0</v>
          </cell>
          <cell r="Y54">
            <v>1</v>
          </cell>
          <cell r="Z54">
            <v>0</v>
          </cell>
          <cell r="AA54">
            <v>0</v>
          </cell>
          <cell r="AB54" t="str">
            <v>无</v>
          </cell>
          <cell r="AC54" t="str">
            <v>0/0</v>
          </cell>
          <cell r="AD54" t="str">
            <v>无</v>
          </cell>
          <cell r="AE54">
            <v>1</v>
          </cell>
          <cell r="AF54">
            <v>0</v>
          </cell>
          <cell r="AG54" t="str">
            <v>无</v>
          </cell>
          <cell r="AH54">
            <v>1</v>
          </cell>
          <cell r="AI54">
            <v>0</v>
          </cell>
          <cell r="AJ54" t="str">
            <v>无</v>
          </cell>
          <cell r="AK54">
            <v>1</v>
          </cell>
          <cell r="AL54">
            <v>0</v>
          </cell>
          <cell r="AM54">
            <v>0</v>
          </cell>
          <cell r="AN54">
            <v>14949.457199999999</v>
          </cell>
          <cell r="AO54">
            <v>18271.558799999999</v>
          </cell>
          <cell r="AP54">
            <v>16610.507999999998</v>
          </cell>
        </row>
        <row r="55">
          <cell r="D55">
            <v>45</v>
          </cell>
          <cell r="E55" t="str">
            <v>玛塔·哈丽</v>
          </cell>
          <cell r="F55">
            <v>60</v>
          </cell>
          <cell r="G55" t="str">
            <v>5</v>
          </cell>
          <cell r="H55">
            <v>7153</v>
          </cell>
          <cell r="I55" t="str">
            <v>Assassin</v>
          </cell>
          <cell r="J55">
            <v>0.9</v>
          </cell>
          <cell r="K55">
            <v>1</v>
          </cell>
          <cell r="L55" t="str">
            <v>人</v>
          </cell>
          <cell r="M55">
            <v>1</v>
          </cell>
          <cell r="N55" t="str">
            <v>拥有阳眼之女</v>
          </cell>
          <cell r="O55" t="str">
            <v>蓝</v>
          </cell>
          <cell r="P55" t="str">
            <v>无直接伤害</v>
          </cell>
          <cell r="Q55">
            <v>2</v>
          </cell>
          <cell r="R55">
            <v>0</v>
          </cell>
          <cell r="S55">
            <v>0</v>
          </cell>
          <cell r="T55" t="str">
            <v>Lv6</v>
          </cell>
          <cell r="U55" t="str">
            <v>Lv6</v>
          </cell>
          <cell r="V55" t="str">
            <v>Lv6</v>
          </cell>
          <cell r="W55">
            <v>0.5</v>
          </cell>
          <cell r="X55">
            <v>0</v>
          </cell>
          <cell r="Y55">
            <v>1</v>
          </cell>
          <cell r="Z55">
            <v>0</v>
          </cell>
          <cell r="AA55">
            <v>0</v>
          </cell>
          <cell r="AB55" t="str">
            <v>无</v>
          </cell>
          <cell r="AC55" t="str">
            <v>0/0</v>
          </cell>
          <cell r="AD55" t="str">
            <v>无</v>
          </cell>
          <cell r="AE55">
            <v>1</v>
          </cell>
          <cell r="AF55">
            <v>0</v>
          </cell>
          <cell r="AG55" t="str">
            <v>无</v>
          </cell>
          <cell r="AH55">
            <v>1</v>
          </cell>
          <cell r="AI55">
            <v>0</v>
          </cell>
          <cell r="AJ55" t="str">
            <v>无</v>
          </cell>
          <cell r="AK55">
            <v>1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</row>
        <row r="56">
          <cell r="D56">
            <v>46</v>
          </cell>
          <cell r="E56" t="str">
            <v>卡米拉</v>
          </cell>
          <cell r="F56">
            <v>80</v>
          </cell>
          <cell r="G56" t="str">
            <v>2</v>
          </cell>
          <cell r="H56">
            <v>11184</v>
          </cell>
          <cell r="I56" t="str">
            <v>Assassin</v>
          </cell>
          <cell r="J56">
            <v>0.9</v>
          </cell>
          <cell r="K56">
            <v>1</v>
          </cell>
          <cell r="L56" t="str">
            <v>地</v>
          </cell>
          <cell r="M56">
            <v>1</v>
          </cell>
          <cell r="N56" t="str">
            <v>幻想铁处女</v>
          </cell>
          <cell r="O56" t="str">
            <v>红</v>
          </cell>
          <cell r="P56" t="str">
            <v>单体</v>
          </cell>
          <cell r="Q56">
            <v>2</v>
          </cell>
          <cell r="R56">
            <v>8</v>
          </cell>
          <cell r="S56">
            <v>0</v>
          </cell>
          <cell r="T56" t="str">
            <v>Lv6</v>
          </cell>
          <cell r="U56" t="str">
            <v>Lv6</v>
          </cell>
          <cell r="V56" t="str">
            <v>Lv6</v>
          </cell>
          <cell r="W56">
            <v>0.35</v>
          </cell>
          <cell r="X56">
            <v>0</v>
          </cell>
          <cell r="Y56">
            <v>1.5</v>
          </cell>
          <cell r="Z56">
            <v>0</v>
          </cell>
          <cell r="AA56">
            <v>0</v>
          </cell>
          <cell r="AB56" t="str">
            <v>女性</v>
          </cell>
          <cell r="AC56" t="str">
            <v>1/1</v>
          </cell>
          <cell r="AD56" t="str">
            <v>女性</v>
          </cell>
          <cell r="AE56">
            <v>1.325</v>
          </cell>
          <cell r="AF56">
            <v>0</v>
          </cell>
          <cell r="AG56" t="str">
            <v>无</v>
          </cell>
          <cell r="AH56">
            <v>1</v>
          </cell>
          <cell r="AI56">
            <v>0</v>
          </cell>
          <cell r="AJ56" t="str">
            <v>无</v>
          </cell>
          <cell r="AK56">
            <v>1</v>
          </cell>
          <cell r="AL56">
            <v>0</v>
          </cell>
          <cell r="AM56">
            <v>0</v>
          </cell>
          <cell r="AN56">
            <v>44724.027528000006</v>
          </cell>
          <cell r="AO56">
            <v>54662.700312000008</v>
          </cell>
          <cell r="AP56">
            <v>49693.363920000003</v>
          </cell>
        </row>
        <row r="57">
          <cell r="D57">
            <v>47</v>
          </cell>
          <cell r="E57" t="str">
            <v>赫拉克勒斯</v>
          </cell>
          <cell r="F57">
            <v>80</v>
          </cell>
          <cell r="G57" t="str">
            <v>2</v>
          </cell>
          <cell r="H57">
            <v>12431</v>
          </cell>
          <cell r="I57" t="str">
            <v>Berserker</v>
          </cell>
          <cell r="J57">
            <v>1.1000000000000001</v>
          </cell>
          <cell r="K57">
            <v>1.5</v>
          </cell>
          <cell r="L57" t="str">
            <v>天</v>
          </cell>
          <cell r="M57">
            <v>1</v>
          </cell>
          <cell r="N57" t="str">
            <v>射杀百头</v>
          </cell>
          <cell r="O57" t="str">
            <v>红</v>
          </cell>
          <cell r="P57" t="str">
            <v>单体</v>
          </cell>
          <cell r="Q57">
            <v>2</v>
          </cell>
          <cell r="R57">
            <v>8</v>
          </cell>
          <cell r="S57">
            <v>0</v>
          </cell>
          <cell r="T57" t="str">
            <v>Lv6</v>
          </cell>
          <cell r="U57" t="str">
            <v>Lv6</v>
          </cell>
          <cell r="V57" t="str">
            <v>Lv6</v>
          </cell>
          <cell r="W57">
            <v>0.40800000000000003</v>
          </cell>
          <cell r="X57">
            <v>0.08</v>
          </cell>
          <cell r="Y57">
            <v>1.62</v>
          </cell>
          <cell r="Z57">
            <v>0</v>
          </cell>
          <cell r="AA57">
            <v>200</v>
          </cell>
          <cell r="AB57" t="str">
            <v>无</v>
          </cell>
          <cell r="AC57" t="str">
            <v>0/0</v>
          </cell>
          <cell r="AD57" t="str">
            <v>无</v>
          </cell>
          <cell r="AE57">
            <v>1</v>
          </cell>
          <cell r="AF57">
            <v>0</v>
          </cell>
          <cell r="AG57" t="str">
            <v>无</v>
          </cell>
          <cell r="AH57">
            <v>1</v>
          </cell>
          <cell r="AI57">
            <v>0</v>
          </cell>
          <cell r="AJ57" t="str">
            <v>无</v>
          </cell>
          <cell r="AK57">
            <v>1</v>
          </cell>
          <cell r="AL57">
            <v>0</v>
          </cell>
          <cell r="AM57">
            <v>0</v>
          </cell>
          <cell r="AN57">
            <v>77676.146637824015</v>
          </cell>
          <cell r="AO57">
            <v>94893.068112896013</v>
          </cell>
          <cell r="AP57">
            <v>86284.607375360007</v>
          </cell>
        </row>
        <row r="58">
          <cell r="D58">
            <v>48</v>
          </cell>
          <cell r="E58" t="str">
            <v>兰斯洛特</v>
          </cell>
          <cell r="F58">
            <v>80</v>
          </cell>
          <cell r="G58" t="str">
            <v>2</v>
          </cell>
          <cell r="H58">
            <v>12253</v>
          </cell>
          <cell r="I58" t="str">
            <v>Berserker</v>
          </cell>
          <cell r="J58">
            <v>1.1000000000000001</v>
          </cell>
          <cell r="K58">
            <v>1.5</v>
          </cell>
          <cell r="L58" t="str">
            <v>地</v>
          </cell>
          <cell r="M58">
            <v>1</v>
          </cell>
          <cell r="N58" t="str">
            <v>骑士不徒手而亡</v>
          </cell>
          <cell r="O58" t="str">
            <v>绿</v>
          </cell>
          <cell r="P58" t="str">
            <v>全体</v>
          </cell>
          <cell r="Q58">
            <v>2</v>
          </cell>
          <cell r="R58">
            <v>8</v>
          </cell>
          <cell r="S58">
            <v>0</v>
          </cell>
          <cell r="T58" t="str">
            <v>Lv6</v>
          </cell>
          <cell r="U58" t="str">
            <v>Lv6</v>
          </cell>
          <cell r="V58" t="str">
            <v>Lv6</v>
          </cell>
          <cell r="W58">
            <v>0.35</v>
          </cell>
          <cell r="X58">
            <v>0</v>
          </cell>
          <cell r="Y58">
            <v>0.8</v>
          </cell>
          <cell r="Z58">
            <v>0</v>
          </cell>
          <cell r="AA58">
            <v>0</v>
          </cell>
          <cell r="AB58" t="str">
            <v>无</v>
          </cell>
          <cell r="AC58" t="str">
            <v>0/0</v>
          </cell>
          <cell r="AD58" t="str">
            <v>无</v>
          </cell>
          <cell r="AE58">
            <v>1</v>
          </cell>
          <cell r="AF58">
            <v>0</v>
          </cell>
          <cell r="AG58" t="str">
            <v>无</v>
          </cell>
          <cell r="AH58">
            <v>1</v>
          </cell>
          <cell r="AI58">
            <v>0</v>
          </cell>
          <cell r="AJ58" t="str">
            <v>无</v>
          </cell>
          <cell r="AK58">
            <v>1</v>
          </cell>
          <cell r="AL58">
            <v>0</v>
          </cell>
          <cell r="AM58">
            <v>0</v>
          </cell>
          <cell r="AN58">
            <v>36158.504976000011</v>
          </cell>
          <cell r="AO58">
            <v>44193.728304000011</v>
          </cell>
          <cell r="AP58">
            <v>40176.116640000007</v>
          </cell>
        </row>
        <row r="59">
          <cell r="D59">
            <v>49</v>
          </cell>
          <cell r="E59" t="str">
            <v>吕布奉先</v>
          </cell>
          <cell r="F59">
            <v>70</v>
          </cell>
          <cell r="G59" t="str">
            <v>5</v>
          </cell>
          <cell r="H59">
            <v>9895</v>
          </cell>
          <cell r="I59" t="str">
            <v>Berserker</v>
          </cell>
          <cell r="J59">
            <v>1.1000000000000001</v>
          </cell>
          <cell r="K59">
            <v>1.5</v>
          </cell>
          <cell r="L59" t="str">
            <v>人</v>
          </cell>
          <cell r="M59">
            <v>1</v>
          </cell>
          <cell r="N59" t="str">
            <v>军神五兵</v>
          </cell>
          <cell r="O59" t="str">
            <v>红</v>
          </cell>
          <cell r="P59" t="str">
            <v>单体</v>
          </cell>
          <cell r="Q59">
            <v>2</v>
          </cell>
          <cell r="R59">
            <v>10</v>
          </cell>
          <cell r="S59">
            <v>0</v>
          </cell>
          <cell r="T59" t="str">
            <v>Lv6</v>
          </cell>
          <cell r="U59" t="str">
            <v>Lv6</v>
          </cell>
          <cell r="V59" t="str">
            <v>Lv6</v>
          </cell>
          <cell r="W59">
            <v>0.38</v>
          </cell>
          <cell r="X59">
            <v>0.1</v>
          </cell>
          <cell r="Y59">
            <v>1.6500000000000001</v>
          </cell>
          <cell r="Z59">
            <v>0</v>
          </cell>
          <cell r="AA59">
            <v>0</v>
          </cell>
          <cell r="AB59" t="str">
            <v>无</v>
          </cell>
          <cell r="AC59" t="str">
            <v>0/0</v>
          </cell>
          <cell r="AD59" t="str">
            <v>无</v>
          </cell>
          <cell r="AE59">
            <v>1</v>
          </cell>
          <cell r="AF59">
            <v>0</v>
          </cell>
          <cell r="AG59" t="str">
            <v>无</v>
          </cell>
          <cell r="AH59">
            <v>1</v>
          </cell>
          <cell r="AI59">
            <v>0</v>
          </cell>
          <cell r="AJ59" t="str">
            <v>无</v>
          </cell>
          <cell r="AK59">
            <v>1</v>
          </cell>
          <cell r="AL59">
            <v>0</v>
          </cell>
          <cell r="AM59">
            <v>0</v>
          </cell>
          <cell r="AN59">
            <v>76954.340182500004</v>
          </cell>
          <cell r="AO59">
            <v>94055.304667500008</v>
          </cell>
          <cell r="AP59">
            <v>85504.822425000006</v>
          </cell>
        </row>
        <row r="60">
          <cell r="D60">
            <v>50</v>
          </cell>
          <cell r="E60" t="str">
            <v>斯巴达克斯</v>
          </cell>
          <cell r="F60">
            <v>60</v>
          </cell>
          <cell r="G60" t="str">
            <v>5</v>
          </cell>
          <cell r="H60">
            <v>6849</v>
          </cell>
          <cell r="I60" t="str">
            <v>Berserker</v>
          </cell>
          <cell r="J60">
            <v>1.1000000000000001</v>
          </cell>
          <cell r="K60">
            <v>1.5</v>
          </cell>
          <cell r="L60" t="str">
            <v>人</v>
          </cell>
          <cell r="M60">
            <v>1</v>
          </cell>
          <cell r="N60" t="str">
            <v>伤兽的咆吼</v>
          </cell>
          <cell r="O60" t="str">
            <v>红</v>
          </cell>
          <cell r="P60" t="str">
            <v>全体</v>
          </cell>
          <cell r="Q60">
            <v>2</v>
          </cell>
          <cell r="R60">
            <v>5</v>
          </cell>
          <cell r="S60">
            <v>0</v>
          </cell>
          <cell r="T60" t="str">
            <v>Lv6</v>
          </cell>
          <cell r="U60" t="str">
            <v>Lv6</v>
          </cell>
          <cell r="V60" t="str">
            <v>Lv6</v>
          </cell>
          <cell r="W60">
            <v>0.2</v>
          </cell>
          <cell r="X60">
            <v>0.12</v>
          </cell>
          <cell r="Y60">
            <v>1.6800000000000002</v>
          </cell>
          <cell r="Z60">
            <v>0</v>
          </cell>
          <cell r="AA60">
            <v>0</v>
          </cell>
          <cell r="AB60" t="str">
            <v>无</v>
          </cell>
          <cell r="AC60" t="str">
            <v>0/0</v>
          </cell>
          <cell r="AD60" t="str">
            <v>无</v>
          </cell>
          <cell r="AE60">
            <v>1</v>
          </cell>
          <cell r="AF60">
            <v>0</v>
          </cell>
          <cell r="AG60" t="str">
            <v>无</v>
          </cell>
          <cell r="AH60">
            <v>1</v>
          </cell>
          <cell r="AI60">
            <v>0</v>
          </cell>
          <cell r="AJ60" t="str">
            <v>无</v>
          </cell>
          <cell r="AK60">
            <v>1</v>
          </cell>
          <cell r="AL60">
            <v>0</v>
          </cell>
          <cell r="AM60">
            <v>0</v>
          </cell>
          <cell r="AN60">
            <v>23579.901576</v>
          </cell>
          <cell r="AO60">
            <v>28819.879704000003</v>
          </cell>
          <cell r="AP60">
            <v>26199.890640000001</v>
          </cell>
        </row>
        <row r="61">
          <cell r="D61">
            <v>51</v>
          </cell>
          <cell r="E61" t="str">
            <v>坂田金时</v>
          </cell>
          <cell r="F61">
            <v>90</v>
          </cell>
          <cell r="G61" t="str">
            <v>2</v>
          </cell>
          <cell r="H61">
            <v>14488</v>
          </cell>
          <cell r="I61" t="str">
            <v>Berserker</v>
          </cell>
          <cell r="J61">
            <v>1.1000000000000001</v>
          </cell>
          <cell r="K61">
            <v>1.5</v>
          </cell>
          <cell r="L61" t="str">
            <v>人</v>
          </cell>
          <cell r="M61">
            <v>1</v>
          </cell>
          <cell r="N61" t="str">
            <v>黄金冲击</v>
          </cell>
          <cell r="O61" t="str">
            <v>红</v>
          </cell>
          <cell r="P61" t="str">
            <v>单体</v>
          </cell>
          <cell r="Q61">
            <v>2</v>
          </cell>
          <cell r="R61">
            <v>8</v>
          </cell>
          <cell r="S61">
            <v>0</v>
          </cell>
          <cell r="T61" t="str">
            <v>Lv6</v>
          </cell>
          <cell r="U61" t="str">
            <v>Lv6</v>
          </cell>
          <cell r="V61" t="str">
            <v>Lv6</v>
          </cell>
          <cell r="W61">
            <v>0.60000000000000009</v>
          </cell>
          <cell r="X61">
            <v>0.02</v>
          </cell>
          <cell r="Y61">
            <v>1.53</v>
          </cell>
          <cell r="Z61">
            <v>0</v>
          </cell>
          <cell r="AA61">
            <v>125</v>
          </cell>
          <cell r="AB61" t="str">
            <v>无</v>
          </cell>
          <cell r="AC61" t="str">
            <v>0/0</v>
          </cell>
          <cell r="AD61" t="str">
            <v>无</v>
          </cell>
          <cell r="AE61">
            <v>1</v>
          </cell>
          <cell r="AF61">
            <v>0</v>
          </cell>
          <cell r="AG61" t="str">
            <v>无</v>
          </cell>
          <cell r="AH61">
            <v>1</v>
          </cell>
          <cell r="AI61">
            <v>0</v>
          </cell>
          <cell r="AJ61" t="str">
            <v>无</v>
          </cell>
          <cell r="AK61">
            <v>1</v>
          </cell>
          <cell r="AL61">
            <v>0</v>
          </cell>
          <cell r="AM61">
            <v>0</v>
          </cell>
          <cell r="AN61">
            <v>97034.003417600004</v>
          </cell>
          <cell r="AO61">
            <v>118569.33751040002</v>
          </cell>
          <cell r="AP61">
            <v>107801.67046400001</v>
          </cell>
        </row>
        <row r="62">
          <cell r="D62">
            <v>52</v>
          </cell>
          <cell r="E62" t="str">
            <v>弗拉德三世</v>
          </cell>
          <cell r="F62">
            <v>90</v>
          </cell>
          <cell r="G62" t="str">
            <v>2</v>
          </cell>
          <cell r="H62">
            <v>13275</v>
          </cell>
          <cell r="I62" t="str">
            <v>Berserker</v>
          </cell>
          <cell r="J62">
            <v>1.1000000000000001</v>
          </cell>
          <cell r="K62">
            <v>1.5</v>
          </cell>
          <cell r="L62" t="str">
            <v>地</v>
          </cell>
          <cell r="M62">
            <v>1</v>
          </cell>
          <cell r="N62" t="str">
            <v>血染的王鬼</v>
          </cell>
          <cell r="O62" t="str">
            <v>蓝</v>
          </cell>
          <cell r="P62" t="str">
            <v>单体</v>
          </cell>
          <cell r="Q62">
            <v>2</v>
          </cell>
          <cell r="R62">
            <v>12</v>
          </cell>
          <cell r="S62">
            <v>0</v>
          </cell>
          <cell r="T62" t="str">
            <v>Lv6</v>
          </cell>
          <cell r="U62" t="str">
            <v>Lv6</v>
          </cell>
          <cell r="V62" t="str">
            <v>Lv6</v>
          </cell>
          <cell r="W62">
            <v>0.2</v>
          </cell>
          <cell r="X62">
            <v>0</v>
          </cell>
          <cell r="Y62">
            <v>1</v>
          </cell>
          <cell r="Z62">
            <v>0</v>
          </cell>
          <cell r="AA62">
            <v>0</v>
          </cell>
          <cell r="AB62" t="str">
            <v>无</v>
          </cell>
          <cell r="AC62" t="str">
            <v>0/0</v>
          </cell>
          <cell r="AD62" t="str">
            <v>无</v>
          </cell>
          <cell r="AE62">
            <v>1</v>
          </cell>
          <cell r="AF62">
            <v>0</v>
          </cell>
          <cell r="AG62" t="str">
            <v>无</v>
          </cell>
          <cell r="AH62">
            <v>1</v>
          </cell>
          <cell r="AI62">
            <v>0</v>
          </cell>
          <cell r="AJ62" t="str">
            <v>无</v>
          </cell>
          <cell r="AK62">
            <v>1</v>
          </cell>
          <cell r="AL62">
            <v>0</v>
          </cell>
          <cell r="AM62">
            <v>0</v>
          </cell>
          <cell r="AN62">
            <v>65290.698000000019</v>
          </cell>
          <cell r="AO62">
            <v>79799.742000000027</v>
          </cell>
          <cell r="AP62">
            <v>72545.220000000016</v>
          </cell>
        </row>
        <row r="63">
          <cell r="D63">
            <v>53</v>
          </cell>
          <cell r="E63" t="str">
            <v>阿斯忒里俄斯</v>
          </cell>
          <cell r="F63">
            <v>60</v>
          </cell>
          <cell r="G63" t="str">
            <v>5</v>
          </cell>
          <cell r="H63">
            <v>7813</v>
          </cell>
          <cell r="I63" t="str">
            <v>Berserker</v>
          </cell>
          <cell r="J63">
            <v>1.1000000000000001</v>
          </cell>
          <cell r="K63">
            <v>1.5</v>
          </cell>
          <cell r="L63" t="str">
            <v>地</v>
          </cell>
          <cell r="M63">
            <v>1</v>
          </cell>
          <cell r="N63" t="str">
            <v>万古不变的迷宫</v>
          </cell>
          <cell r="O63" t="str">
            <v>蓝</v>
          </cell>
          <cell r="P63" t="str">
            <v>无直接伤害</v>
          </cell>
          <cell r="Q63">
            <v>2</v>
          </cell>
          <cell r="R63">
            <v>0</v>
          </cell>
          <cell r="S63">
            <v>0</v>
          </cell>
          <cell r="T63" t="str">
            <v>Lv6</v>
          </cell>
          <cell r="U63" t="str">
            <v>Lv6</v>
          </cell>
          <cell r="V63" t="str">
            <v>Lv6</v>
          </cell>
          <cell r="W63">
            <v>0.4</v>
          </cell>
          <cell r="X63">
            <v>0</v>
          </cell>
          <cell r="Y63">
            <v>1</v>
          </cell>
          <cell r="Z63">
            <v>0</v>
          </cell>
          <cell r="AA63">
            <v>0</v>
          </cell>
          <cell r="AB63" t="str">
            <v>无</v>
          </cell>
          <cell r="AC63" t="str">
            <v>0/0</v>
          </cell>
          <cell r="AD63" t="str">
            <v>无</v>
          </cell>
          <cell r="AE63">
            <v>1</v>
          </cell>
          <cell r="AF63">
            <v>0</v>
          </cell>
          <cell r="AG63" t="str">
            <v>无</v>
          </cell>
          <cell r="AH63">
            <v>1</v>
          </cell>
          <cell r="AI63">
            <v>0</v>
          </cell>
          <cell r="AJ63" t="str">
            <v>无</v>
          </cell>
          <cell r="AK63">
            <v>1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</row>
        <row r="64">
          <cell r="D64">
            <v>54</v>
          </cell>
          <cell r="E64" t="str">
            <v>卡利古拉</v>
          </cell>
          <cell r="F64">
            <v>65</v>
          </cell>
          <cell r="G64" t="str">
            <v>5</v>
          </cell>
          <cell r="H64">
            <v>8607</v>
          </cell>
          <cell r="I64" t="str">
            <v>Berserker</v>
          </cell>
          <cell r="J64">
            <v>1.1000000000000001</v>
          </cell>
          <cell r="K64">
            <v>1.5</v>
          </cell>
          <cell r="L64" t="str">
            <v>人</v>
          </cell>
          <cell r="M64">
            <v>1</v>
          </cell>
          <cell r="N64" t="str">
            <v>吞噬吾心吧，月光</v>
          </cell>
          <cell r="O64" t="str">
            <v>蓝</v>
          </cell>
          <cell r="P64" t="str">
            <v>无直接伤害</v>
          </cell>
          <cell r="Q64">
            <v>2</v>
          </cell>
          <cell r="R64">
            <v>0</v>
          </cell>
          <cell r="S64">
            <v>0</v>
          </cell>
          <cell r="T64" t="str">
            <v>Lv6</v>
          </cell>
          <cell r="U64" t="str">
            <v>Lv6</v>
          </cell>
          <cell r="V64" t="str">
            <v>Lv6</v>
          </cell>
          <cell r="W64">
            <v>0.7</v>
          </cell>
          <cell r="X64">
            <v>0</v>
          </cell>
          <cell r="Y64">
            <v>1</v>
          </cell>
          <cell r="Z64">
            <v>0</v>
          </cell>
          <cell r="AA64">
            <v>0</v>
          </cell>
          <cell r="AB64" t="str">
            <v>无</v>
          </cell>
          <cell r="AC64" t="str">
            <v>0/0</v>
          </cell>
          <cell r="AD64" t="str">
            <v>无</v>
          </cell>
          <cell r="AE64">
            <v>1</v>
          </cell>
          <cell r="AF64">
            <v>0</v>
          </cell>
          <cell r="AG64" t="str">
            <v>无</v>
          </cell>
          <cell r="AH64">
            <v>1</v>
          </cell>
          <cell r="AI64">
            <v>0</v>
          </cell>
          <cell r="AJ64" t="str">
            <v>无</v>
          </cell>
          <cell r="AK64">
            <v>1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</row>
        <row r="65">
          <cell r="D65">
            <v>55</v>
          </cell>
          <cell r="E65" t="str">
            <v>大流士三世</v>
          </cell>
          <cell r="F65">
            <v>70</v>
          </cell>
          <cell r="G65" t="str">
            <v>5</v>
          </cell>
          <cell r="H65">
            <v>9384</v>
          </cell>
          <cell r="I65" t="str">
            <v>Berserker</v>
          </cell>
          <cell r="J65">
            <v>1.1000000000000001</v>
          </cell>
          <cell r="K65">
            <v>1.5</v>
          </cell>
          <cell r="L65" t="str">
            <v>人</v>
          </cell>
          <cell r="M65">
            <v>1</v>
          </cell>
          <cell r="N65" t="str">
            <v>不死的万名骑兵</v>
          </cell>
          <cell r="O65" t="str">
            <v>红</v>
          </cell>
          <cell r="P65" t="str">
            <v>全体</v>
          </cell>
          <cell r="Q65">
            <v>2</v>
          </cell>
          <cell r="R65">
            <v>5</v>
          </cell>
          <cell r="S65">
            <v>0</v>
          </cell>
          <cell r="T65" t="str">
            <v>Lv6</v>
          </cell>
          <cell r="U65" t="str">
            <v>Lv6</v>
          </cell>
          <cell r="V65" t="str">
            <v>Lv6</v>
          </cell>
          <cell r="W65">
            <v>0.2</v>
          </cell>
          <cell r="X65">
            <v>0.08</v>
          </cell>
          <cell r="Y65">
            <v>1.62</v>
          </cell>
          <cell r="Z65">
            <v>0</v>
          </cell>
          <cell r="AA65">
            <v>0</v>
          </cell>
          <cell r="AB65" t="str">
            <v>无</v>
          </cell>
          <cell r="AC65" t="str">
            <v>0/0</v>
          </cell>
          <cell r="AD65" t="str">
            <v>无</v>
          </cell>
          <cell r="AE65">
            <v>1</v>
          </cell>
          <cell r="AF65">
            <v>0</v>
          </cell>
          <cell r="AG65" t="str">
            <v>无</v>
          </cell>
          <cell r="AH65">
            <v>1</v>
          </cell>
          <cell r="AI65">
            <v>0</v>
          </cell>
          <cell r="AJ65" t="str">
            <v>无</v>
          </cell>
          <cell r="AK65">
            <v>1</v>
          </cell>
          <cell r="AL65">
            <v>0</v>
          </cell>
          <cell r="AM65">
            <v>0</v>
          </cell>
          <cell r="AN65">
            <v>31153.622544000009</v>
          </cell>
          <cell r="AO65">
            <v>38076.649776000013</v>
          </cell>
          <cell r="AP65">
            <v>34615.136160000009</v>
          </cell>
        </row>
        <row r="66">
          <cell r="D66">
            <v>56</v>
          </cell>
          <cell r="E66" t="str">
            <v>清姬</v>
          </cell>
          <cell r="F66">
            <v>70</v>
          </cell>
          <cell r="G66" t="str">
            <v>5</v>
          </cell>
          <cell r="H66">
            <v>8420</v>
          </cell>
          <cell r="I66" t="str">
            <v>Berserker</v>
          </cell>
          <cell r="J66">
            <v>1.1000000000000001</v>
          </cell>
          <cell r="K66">
            <v>1.5</v>
          </cell>
          <cell r="L66" t="str">
            <v>地</v>
          </cell>
          <cell r="M66">
            <v>1</v>
          </cell>
          <cell r="N66" t="str">
            <v>转身火生三昧</v>
          </cell>
          <cell r="O66" t="str">
            <v>红</v>
          </cell>
          <cell r="P66" t="str">
            <v>全体</v>
          </cell>
          <cell r="Q66">
            <v>2</v>
          </cell>
          <cell r="R66">
            <v>5</v>
          </cell>
          <cell r="S66">
            <v>0</v>
          </cell>
          <cell r="T66" t="str">
            <v>Lv6</v>
          </cell>
          <cell r="U66" t="str">
            <v>Lv6</v>
          </cell>
          <cell r="V66" t="str">
            <v>Lv6</v>
          </cell>
          <cell r="W66">
            <v>0.2</v>
          </cell>
          <cell r="X66">
            <v>0.12</v>
          </cell>
          <cell r="Y66">
            <v>1.6800000000000002</v>
          </cell>
          <cell r="Z66">
            <v>0</v>
          </cell>
          <cell r="AA66">
            <v>0</v>
          </cell>
          <cell r="AB66" t="str">
            <v>无</v>
          </cell>
          <cell r="AC66" t="str">
            <v>0/0</v>
          </cell>
          <cell r="AD66" t="str">
            <v>无</v>
          </cell>
          <cell r="AE66">
            <v>1</v>
          </cell>
          <cell r="AF66">
            <v>0</v>
          </cell>
          <cell r="AG66" t="str">
            <v>无</v>
          </cell>
          <cell r="AH66">
            <v>1</v>
          </cell>
          <cell r="AI66">
            <v>0</v>
          </cell>
          <cell r="AJ66" t="str">
            <v>无</v>
          </cell>
          <cell r="AK66">
            <v>1</v>
          </cell>
          <cell r="AL66">
            <v>0</v>
          </cell>
          <cell r="AM66">
            <v>0</v>
          </cell>
          <cell r="AN66">
            <v>28988.578080000003</v>
          </cell>
          <cell r="AO66">
            <v>35430.484320000003</v>
          </cell>
          <cell r="AP66">
            <v>32209.531200000001</v>
          </cell>
        </row>
        <row r="67">
          <cell r="D67">
            <v>57</v>
          </cell>
          <cell r="E67" t="str">
            <v>血斧埃里克</v>
          </cell>
          <cell r="F67">
            <v>65</v>
          </cell>
          <cell r="G67" t="str">
            <v>5</v>
          </cell>
          <cell r="H67">
            <v>8066</v>
          </cell>
          <cell r="I67" t="str">
            <v>Berserker</v>
          </cell>
          <cell r="J67">
            <v>1.1000000000000001</v>
          </cell>
          <cell r="K67">
            <v>1.5</v>
          </cell>
          <cell r="L67" t="str">
            <v>人</v>
          </cell>
          <cell r="M67">
            <v>1</v>
          </cell>
          <cell r="N67" t="str">
            <v>染血的加冕仪式</v>
          </cell>
          <cell r="O67" t="str">
            <v>红</v>
          </cell>
          <cell r="P67" t="str">
            <v>全体</v>
          </cell>
          <cell r="Q67">
            <v>2</v>
          </cell>
          <cell r="R67">
            <v>5</v>
          </cell>
          <cell r="S67">
            <v>0</v>
          </cell>
          <cell r="T67" t="str">
            <v>Lv6</v>
          </cell>
          <cell r="U67" t="str">
            <v>Lv6</v>
          </cell>
          <cell r="V67" t="str">
            <v>Lv6</v>
          </cell>
          <cell r="W67">
            <v>0.55000000000000004</v>
          </cell>
          <cell r="X67">
            <v>0.08</v>
          </cell>
          <cell r="Y67">
            <v>1.62</v>
          </cell>
          <cell r="Z67">
            <v>0</v>
          </cell>
          <cell r="AA67">
            <v>0</v>
          </cell>
          <cell r="AB67" t="str">
            <v>无</v>
          </cell>
          <cell r="AC67" t="str">
            <v>0/0</v>
          </cell>
          <cell r="AD67" t="str">
            <v>无</v>
          </cell>
          <cell r="AE67">
            <v>1</v>
          </cell>
          <cell r="AF67">
            <v>0</v>
          </cell>
          <cell r="AG67" t="str">
            <v>无</v>
          </cell>
          <cell r="AH67">
            <v>1</v>
          </cell>
          <cell r="AI67">
            <v>0</v>
          </cell>
          <cell r="AJ67" t="str">
            <v>无</v>
          </cell>
          <cell r="AK67">
            <v>1</v>
          </cell>
          <cell r="AL67">
            <v>0</v>
          </cell>
          <cell r="AM67">
            <v>0</v>
          </cell>
          <cell r="AN67">
            <v>34588.300576500005</v>
          </cell>
          <cell r="AO67">
            <v>42274.589593500008</v>
          </cell>
          <cell r="AP67">
            <v>38431.445085000007</v>
          </cell>
        </row>
        <row r="68">
          <cell r="D68">
            <v>58</v>
          </cell>
          <cell r="E68" t="str">
            <v>玉藻猫</v>
          </cell>
          <cell r="F68">
            <v>80</v>
          </cell>
          <cell r="G68" t="str">
            <v>2</v>
          </cell>
          <cell r="H68">
            <v>10802</v>
          </cell>
          <cell r="I68" t="str">
            <v>Berserker</v>
          </cell>
          <cell r="J68">
            <v>1.1000000000000001</v>
          </cell>
          <cell r="K68">
            <v>1.5</v>
          </cell>
          <cell r="L68" t="str">
            <v>地</v>
          </cell>
          <cell r="M68">
            <v>1</v>
          </cell>
          <cell r="N68" t="str">
            <v>璀灿日光午睡宫酒池肉林</v>
          </cell>
          <cell r="O68" t="str">
            <v>绿</v>
          </cell>
          <cell r="P68" t="str">
            <v>全体</v>
          </cell>
          <cell r="Q68">
            <v>2</v>
          </cell>
          <cell r="R68">
            <v>10</v>
          </cell>
          <cell r="S68">
            <v>0</v>
          </cell>
          <cell r="T68" t="str">
            <v>Lv6</v>
          </cell>
          <cell r="U68" t="str">
            <v>Lv6</v>
          </cell>
          <cell r="V68" t="str">
            <v>Lv6</v>
          </cell>
          <cell r="W68">
            <v>0.4</v>
          </cell>
          <cell r="X68">
            <v>0</v>
          </cell>
          <cell r="Y68">
            <v>0.8</v>
          </cell>
          <cell r="Z68">
            <v>0</v>
          </cell>
          <cell r="AA68">
            <v>0</v>
          </cell>
          <cell r="AB68" t="str">
            <v>无</v>
          </cell>
          <cell r="AC68" t="str">
            <v>0/0</v>
          </cell>
          <cell r="AD68" t="str">
            <v>无</v>
          </cell>
          <cell r="AE68">
            <v>1</v>
          </cell>
          <cell r="AF68">
            <v>0</v>
          </cell>
          <cell r="AG68" t="str">
            <v>无</v>
          </cell>
          <cell r="AH68">
            <v>1</v>
          </cell>
          <cell r="AI68">
            <v>0</v>
          </cell>
          <cell r="AJ68" t="str">
            <v>无</v>
          </cell>
          <cell r="AK68">
            <v>1</v>
          </cell>
          <cell r="AL68">
            <v>0</v>
          </cell>
          <cell r="AM68">
            <v>0</v>
          </cell>
          <cell r="AN68">
            <v>41321.538720000011</v>
          </cell>
          <cell r="AO68">
            <v>50504.102880000013</v>
          </cell>
          <cell r="AP68">
            <v>45912.820800000009</v>
          </cell>
        </row>
        <row r="69">
          <cell r="D69">
            <v>59</v>
          </cell>
          <cell r="E69" t="str">
            <v>贞德</v>
          </cell>
          <cell r="F69">
            <v>90</v>
          </cell>
          <cell r="G69" t="str">
            <v>2</v>
          </cell>
          <cell r="H69">
            <v>11369</v>
          </cell>
          <cell r="I69" t="str">
            <v>Ruler</v>
          </cell>
          <cell r="J69">
            <v>1.1000000000000001</v>
          </cell>
          <cell r="K69">
            <v>1</v>
          </cell>
          <cell r="L69" t="str">
            <v>星</v>
          </cell>
          <cell r="M69">
            <v>1</v>
          </cell>
          <cell r="N69" t="str">
            <v>吾主在此</v>
          </cell>
          <cell r="O69" t="str">
            <v>蓝</v>
          </cell>
          <cell r="P69" t="str">
            <v>无直接伤害</v>
          </cell>
          <cell r="Q69">
            <v>2</v>
          </cell>
          <cell r="R69">
            <v>0</v>
          </cell>
          <cell r="S69">
            <v>0</v>
          </cell>
          <cell r="T69" t="str">
            <v>Lv6</v>
          </cell>
          <cell r="U69" t="str">
            <v>Lv6</v>
          </cell>
          <cell r="V69" t="str">
            <v>Lv6</v>
          </cell>
          <cell r="W69">
            <v>0.2</v>
          </cell>
          <cell r="X69">
            <v>0</v>
          </cell>
          <cell r="Y69">
            <v>1</v>
          </cell>
          <cell r="Z69">
            <v>0</v>
          </cell>
          <cell r="AA69">
            <v>0</v>
          </cell>
          <cell r="AB69" t="str">
            <v>无</v>
          </cell>
          <cell r="AC69" t="str">
            <v>0/0</v>
          </cell>
          <cell r="AD69" t="str">
            <v>无</v>
          </cell>
          <cell r="AE69">
            <v>1</v>
          </cell>
          <cell r="AF69">
            <v>0</v>
          </cell>
          <cell r="AG69" t="str">
            <v>无</v>
          </cell>
          <cell r="AH69">
            <v>1</v>
          </cell>
          <cell r="AI69">
            <v>0</v>
          </cell>
          <cell r="AJ69" t="str">
            <v>无</v>
          </cell>
          <cell r="AK69">
            <v>1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</row>
        <row r="70">
          <cell r="D70">
            <v>60</v>
          </cell>
          <cell r="E70" t="str">
            <v>俄里翁</v>
          </cell>
          <cell r="F70">
            <v>90</v>
          </cell>
          <cell r="G70" t="str">
            <v>2</v>
          </cell>
          <cell r="H70">
            <v>12883</v>
          </cell>
          <cell r="I70" t="str">
            <v>Archer</v>
          </cell>
          <cell r="J70">
            <v>0.95</v>
          </cell>
          <cell r="K70">
            <v>1</v>
          </cell>
          <cell r="L70" t="str">
            <v>天</v>
          </cell>
          <cell r="M70">
            <v>1</v>
          </cell>
          <cell r="N70" t="str">
            <v>月女神的爱箭恋矢</v>
          </cell>
          <cell r="O70" t="str">
            <v>蓝</v>
          </cell>
          <cell r="P70" t="str">
            <v>单体</v>
          </cell>
          <cell r="Q70">
            <v>2</v>
          </cell>
          <cell r="R70">
            <v>12</v>
          </cell>
          <cell r="S70">
            <v>0</v>
          </cell>
          <cell r="T70" t="str">
            <v>Lv6</v>
          </cell>
          <cell r="U70" t="str">
            <v>Lv6</v>
          </cell>
          <cell r="V70" t="str">
            <v>Lv6</v>
          </cell>
          <cell r="W70">
            <v>0.4</v>
          </cell>
          <cell r="X70">
            <v>0</v>
          </cell>
          <cell r="Y70">
            <v>1</v>
          </cell>
          <cell r="Z70">
            <v>0</v>
          </cell>
          <cell r="AA70">
            <v>0</v>
          </cell>
          <cell r="AB70" t="str">
            <v>无</v>
          </cell>
          <cell r="AC70" t="str">
            <v>0/1</v>
          </cell>
          <cell r="AD70" t="str">
            <v>无</v>
          </cell>
          <cell r="AE70">
            <v>1</v>
          </cell>
          <cell r="AF70">
            <v>0</v>
          </cell>
          <cell r="AG70" t="str">
            <v>无</v>
          </cell>
          <cell r="AH70">
            <v>1</v>
          </cell>
          <cell r="AI70">
            <v>0</v>
          </cell>
          <cell r="AJ70" t="str">
            <v>无</v>
          </cell>
          <cell r="AK70">
            <v>1</v>
          </cell>
          <cell r="AL70">
            <v>0</v>
          </cell>
          <cell r="AM70">
            <v>0</v>
          </cell>
          <cell r="AN70">
            <v>42561.824759999996</v>
          </cell>
          <cell r="AO70">
            <v>52020.008040000001</v>
          </cell>
          <cell r="AP70">
            <v>47290.916399999995</v>
          </cell>
        </row>
        <row r="71">
          <cell r="D71">
            <v>61</v>
          </cell>
          <cell r="E71" t="str">
            <v>伊丽莎白·巴托里[万圣节]</v>
          </cell>
          <cell r="F71">
            <v>80</v>
          </cell>
          <cell r="G71" t="str">
            <v>5</v>
          </cell>
          <cell r="H71">
            <v>10392</v>
          </cell>
          <cell r="I71" t="str">
            <v>Caster</v>
          </cell>
          <cell r="J71">
            <v>0.9</v>
          </cell>
          <cell r="K71">
            <v>2</v>
          </cell>
          <cell r="L71" t="str">
            <v>人</v>
          </cell>
          <cell r="M71">
            <v>1</v>
          </cell>
          <cell r="N71" t="str">
            <v>献血极致魔女</v>
          </cell>
          <cell r="O71" t="str">
            <v>红</v>
          </cell>
          <cell r="P71" t="str">
            <v>全体</v>
          </cell>
          <cell r="Q71">
            <v>2</v>
          </cell>
          <cell r="R71">
            <v>5</v>
          </cell>
          <cell r="S71">
            <v>0</v>
          </cell>
          <cell r="T71" t="str">
            <v>Lv6</v>
          </cell>
          <cell r="U71" t="str">
            <v>Lv6</v>
          </cell>
          <cell r="V71" t="str">
            <v>Lv6</v>
          </cell>
          <cell r="W71">
            <v>0.2</v>
          </cell>
          <cell r="X71">
            <v>0.35</v>
          </cell>
          <cell r="Y71">
            <v>2.0250000000000004</v>
          </cell>
          <cell r="Z71">
            <v>0</v>
          </cell>
          <cell r="AA71">
            <v>0</v>
          </cell>
          <cell r="AB71" t="str">
            <v>无</v>
          </cell>
          <cell r="AC71" t="str">
            <v>0/0</v>
          </cell>
          <cell r="AD71" t="str">
            <v>无</v>
          </cell>
          <cell r="AE71">
            <v>1</v>
          </cell>
          <cell r="AF71">
            <v>0</v>
          </cell>
          <cell r="AG71" t="str">
            <v>无</v>
          </cell>
          <cell r="AH71">
            <v>1</v>
          </cell>
          <cell r="AI71">
            <v>0</v>
          </cell>
          <cell r="AJ71" t="str">
            <v>无</v>
          </cell>
          <cell r="AK71">
            <v>1</v>
          </cell>
          <cell r="AL71">
            <v>0</v>
          </cell>
          <cell r="AM71">
            <v>0</v>
          </cell>
          <cell r="AN71">
            <v>47045.519280000022</v>
          </cell>
          <cell r="AO71">
            <v>57500.079120000031</v>
          </cell>
          <cell r="AP71">
            <v>52272.799200000023</v>
          </cell>
        </row>
        <row r="72">
          <cell r="D72">
            <v>62</v>
          </cell>
          <cell r="E72" t="str">
            <v>玉藻前</v>
          </cell>
          <cell r="F72">
            <v>90</v>
          </cell>
          <cell r="G72" t="str">
            <v>2</v>
          </cell>
          <cell r="H72">
            <v>12322</v>
          </cell>
          <cell r="I72" t="str">
            <v>Caster</v>
          </cell>
          <cell r="J72">
            <v>0.9</v>
          </cell>
          <cell r="K72">
            <v>2</v>
          </cell>
          <cell r="L72" t="str">
            <v>天</v>
          </cell>
          <cell r="M72">
            <v>1</v>
          </cell>
          <cell r="N72" t="str">
            <v>水天日光天照八野镇石</v>
          </cell>
          <cell r="O72" t="str">
            <v>蓝</v>
          </cell>
          <cell r="P72" t="str">
            <v>无直接伤害</v>
          </cell>
          <cell r="Q72">
            <v>2</v>
          </cell>
          <cell r="R72">
            <v>0</v>
          </cell>
          <cell r="S72">
            <v>0</v>
          </cell>
          <cell r="T72" t="str">
            <v>Lv6</v>
          </cell>
          <cell r="U72" t="str">
            <v>Lv6</v>
          </cell>
          <cell r="V72" t="str">
            <v>Lv6</v>
          </cell>
          <cell r="W72">
            <v>0.2</v>
          </cell>
          <cell r="X72">
            <v>0.4</v>
          </cell>
          <cell r="Y72">
            <v>1.4</v>
          </cell>
          <cell r="Z72">
            <v>0</v>
          </cell>
          <cell r="AA72">
            <v>0</v>
          </cell>
          <cell r="AB72" t="str">
            <v>无</v>
          </cell>
          <cell r="AC72" t="str">
            <v>0/0</v>
          </cell>
          <cell r="AD72" t="str">
            <v>无</v>
          </cell>
          <cell r="AE72">
            <v>1</v>
          </cell>
          <cell r="AF72">
            <v>0</v>
          </cell>
          <cell r="AG72" t="str">
            <v>无</v>
          </cell>
          <cell r="AH72">
            <v>1</v>
          </cell>
          <cell r="AI72">
            <v>0</v>
          </cell>
          <cell r="AJ72" t="str">
            <v>无</v>
          </cell>
          <cell r="AK72">
            <v>1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</row>
        <row r="73">
          <cell r="D73">
            <v>63</v>
          </cell>
          <cell r="E73" t="str">
            <v>大卫</v>
          </cell>
          <cell r="F73">
            <v>70</v>
          </cell>
          <cell r="G73" t="str">
            <v>5</v>
          </cell>
          <cell r="H73">
            <v>9512</v>
          </cell>
          <cell r="I73" t="str">
            <v>Archer</v>
          </cell>
          <cell r="J73">
            <v>0.95</v>
          </cell>
          <cell r="K73">
            <v>1</v>
          </cell>
          <cell r="L73" t="str">
            <v>天</v>
          </cell>
          <cell r="M73">
            <v>1</v>
          </cell>
          <cell r="N73" t="str">
            <v>五块石头</v>
          </cell>
          <cell r="O73" t="str">
            <v>红</v>
          </cell>
          <cell r="P73" t="str">
            <v>单体</v>
          </cell>
          <cell r="Q73">
            <v>2</v>
          </cell>
          <cell r="R73">
            <v>10</v>
          </cell>
          <cell r="S73">
            <v>0</v>
          </cell>
          <cell r="T73" t="str">
            <v>Lv6</v>
          </cell>
          <cell r="U73" t="str">
            <v>Lv6</v>
          </cell>
          <cell r="V73" t="str">
            <v>Lv6</v>
          </cell>
          <cell r="W73">
            <v>0.33500000000000002</v>
          </cell>
          <cell r="X73">
            <v>0</v>
          </cell>
          <cell r="Y73">
            <v>1.5</v>
          </cell>
          <cell r="Z73">
            <v>0</v>
          </cell>
          <cell r="AA73">
            <v>0</v>
          </cell>
          <cell r="AB73" t="str">
            <v>无</v>
          </cell>
          <cell r="AC73" t="str">
            <v>0/0</v>
          </cell>
          <cell r="AD73" t="str">
            <v>无</v>
          </cell>
          <cell r="AE73">
            <v>1</v>
          </cell>
          <cell r="AF73">
            <v>0</v>
          </cell>
          <cell r="AG73" t="str">
            <v>无</v>
          </cell>
          <cell r="AH73">
            <v>1</v>
          </cell>
          <cell r="AI73">
            <v>0</v>
          </cell>
          <cell r="AJ73" t="str">
            <v>无</v>
          </cell>
          <cell r="AK73">
            <v>1</v>
          </cell>
          <cell r="AL73">
            <v>0</v>
          </cell>
          <cell r="AM73">
            <v>0</v>
          </cell>
          <cell r="AN73">
            <v>37457.459370000004</v>
          </cell>
          <cell r="AO73">
            <v>45781.339230000012</v>
          </cell>
          <cell r="AP73">
            <v>41619.399300000005</v>
          </cell>
        </row>
        <row r="74">
          <cell r="D74">
            <v>64</v>
          </cell>
          <cell r="E74" t="str">
            <v>赫克托耳</v>
          </cell>
          <cell r="F74">
            <v>70</v>
          </cell>
          <cell r="G74" t="str">
            <v>5</v>
          </cell>
          <cell r="H74">
            <v>8704</v>
          </cell>
          <cell r="I74" t="str">
            <v>Lancer</v>
          </cell>
          <cell r="J74">
            <v>1.05</v>
          </cell>
          <cell r="K74">
            <v>1</v>
          </cell>
          <cell r="L74" t="str">
            <v>人</v>
          </cell>
          <cell r="M74">
            <v>1</v>
          </cell>
          <cell r="N74" t="str">
            <v>不毁的极枪</v>
          </cell>
          <cell r="O74" t="str">
            <v>红</v>
          </cell>
          <cell r="P74" t="str">
            <v>全体</v>
          </cell>
          <cell r="Q74">
            <v>2</v>
          </cell>
          <cell r="R74">
            <v>6</v>
          </cell>
          <cell r="S74">
            <v>0</v>
          </cell>
          <cell r="T74" t="str">
            <v>Lv6</v>
          </cell>
          <cell r="U74" t="str">
            <v>Lv6</v>
          </cell>
          <cell r="V74" t="str">
            <v>Lv6</v>
          </cell>
          <cell r="W74">
            <v>0.2</v>
          </cell>
          <cell r="X74">
            <v>0</v>
          </cell>
          <cell r="Y74">
            <v>1.5</v>
          </cell>
          <cell r="Z74">
            <v>0.128</v>
          </cell>
          <cell r="AA74">
            <v>0</v>
          </cell>
          <cell r="AB74" t="str">
            <v>无</v>
          </cell>
          <cell r="AC74" t="str">
            <v>0/0</v>
          </cell>
          <cell r="AD74" t="str">
            <v>无</v>
          </cell>
          <cell r="AE74">
            <v>1</v>
          </cell>
          <cell r="AF74">
            <v>0</v>
          </cell>
          <cell r="AG74" t="str">
            <v>无</v>
          </cell>
          <cell r="AH74">
            <v>1</v>
          </cell>
          <cell r="AI74">
            <v>0</v>
          </cell>
          <cell r="AJ74" t="str">
            <v>无</v>
          </cell>
          <cell r="AK74">
            <v>1</v>
          </cell>
          <cell r="AL74">
            <v>0</v>
          </cell>
          <cell r="AM74">
            <v>0</v>
          </cell>
          <cell r="AN74">
            <v>23046.839746560006</v>
          </cell>
          <cell r="AO74">
            <v>28168.35969024001</v>
          </cell>
          <cell r="AP74">
            <v>25607.599718400008</v>
          </cell>
        </row>
        <row r="75">
          <cell r="D75">
            <v>65</v>
          </cell>
          <cell r="E75" t="str">
            <v>弗朗西斯·德雷克</v>
          </cell>
          <cell r="F75">
            <v>90</v>
          </cell>
          <cell r="G75" t="str">
            <v>2</v>
          </cell>
          <cell r="H75">
            <v>13102</v>
          </cell>
          <cell r="I75" t="str">
            <v>Rider</v>
          </cell>
          <cell r="J75">
            <v>1</v>
          </cell>
          <cell r="K75">
            <v>0.5</v>
          </cell>
          <cell r="L75" t="str">
            <v>星</v>
          </cell>
          <cell r="M75">
            <v>1</v>
          </cell>
          <cell r="N75" t="str">
            <v>黄金鹿与暴风夜</v>
          </cell>
          <cell r="O75" t="str">
            <v>红</v>
          </cell>
          <cell r="P75" t="str">
            <v>全体</v>
          </cell>
          <cell r="Q75">
            <v>2</v>
          </cell>
          <cell r="R75">
            <v>5</v>
          </cell>
          <cell r="S75">
            <v>0</v>
          </cell>
          <cell r="T75" t="str">
            <v>Lv6</v>
          </cell>
          <cell r="U75" t="str">
            <v>Lv6</v>
          </cell>
          <cell r="V75" t="str">
            <v>Lv6</v>
          </cell>
          <cell r="W75">
            <v>0.32800000000000001</v>
          </cell>
          <cell r="X75">
            <v>0</v>
          </cell>
          <cell r="Y75">
            <v>1.5</v>
          </cell>
          <cell r="Z75">
            <v>0.128</v>
          </cell>
          <cell r="AA75">
            <v>0</v>
          </cell>
          <cell r="AB75" t="str">
            <v>无</v>
          </cell>
          <cell r="AC75" t="str">
            <v>0/0</v>
          </cell>
          <cell r="AD75" t="str">
            <v>无</v>
          </cell>
          <cell r="AE75">
            <v>1</v>
          </cell>
          <cell r="AF75">
            <v>0</v>
          </cell>
          <cell r="AG75" t="str">
            <v>无</v>
          </cell>
          <cell r="AH75">
            <v>1</v>
          </cell>
          <cell r="AI75">
            <v>0</v>
          </cell>
          <cell r="AJ75" t="str">
            <v>无</v>
          </cell>
          <cell r="AK75">
            <v>1</v>
          </cell>
          <cell r="AL75">
            <v>0</v>
          </cell>
          <cell r="AM75">
            <v>0</v>
          </cell>
          <cell r="AN75">
            <v>15235.137668160003</v>
          </cell>
          <cell r="AO75">
            <v>18620.723816640006</v>
          </cell>
          <cell r="AP75">
            <v>16927.930742400004</v>
          </cell>
        </row>
        <row r="76">
          <cell r="D76">
            <v>66</v>
          </cell>
          <cell r="E76" t="str">
            <v>安妮·伯妮&amp;玛丽·里德</v>
          </cell>
          <cell r="F76">
            <v>80</v>
          </cell>
          <cell r="G76" t="str">
            <v>2</v>
          </cell>
          <cell r="H76">
            <v>10805</v>
          </cell>
          <cell r="I76" t="str">
            <v>Rider</v>
          </cell>
          <cell r="J76">
            <v>1</v>
          </cell>
          <cell r="K76">
            <v>0.5</v>
          </cell>
          <cell r="L76" t="str">
            <v>人</v>
          </cell>
          <cell r="M76">
            <v>1</v>
          </cell>
          <cell r="N76" t="str">
            <v>比翼连理</v>
          </cell>
          <cell r="O76" t="str">
            <v>绿</v>
          </cell>
          <cell r="P76" t="str">
            <v>单体</v>
          </cell>
          <cell r="Q76">
            <v>2</v>
          </cell>
          <cell r="R76">
            <v>20</v>
          </cell>
          <cell r="S76">
            <v>0</v>
          </cell>
          <cell r="T76" t="str">
            <v>Lv6</v>
          </cell>
          <cell r="U76" t="str">
            <v>Lv6</v>
          </cell>
          <cell r="V76" t="str">
            <v>Lv6</v>
          </cell>
          <cell r="W76">
            <v>0.45</v>
          </cell>
          <cell r="X76">
            <v>0</v>
          </cell>
          <cell r="Y76">
            <v>0.8</v>
          </cell>
          <cell r="Z76">
            <v>0</v>
          </cell>
          <cell r="AA76">
            <v>0</v>
          </cell>
          <cell r="AB76" t="str">
            <v>无</v>
          </cell>
          <cell r="AC76" t="str">
            <v>0/0</v>
          </cell>
          <cell r="AD76" t="str">
            <v>无</v>
          </cell>
          <cell r="AE76">
            <v>1</v>
          </cell>
          <cell r="AF76">
            <v>0</v>
          </cell>
          <cell r="AG76" t="str">
            <v>无</v>
          </cell>
          <cell r="AH76">
            <v>1</v>
          </cell>
          <cell r="AI76">
            <v>0</v>
          </cell>
          <cell r="AJ76" t="str">
            <v>无</v>
          </cell>
          <cell r="AK76">
            <v>1</v>
          </cell>
          <cell r="AL76">
            <v>0</v>
          </cell>
          <cell r="AM76">
            <v>0</v>
          </cell>
          <cell r="AN76">
            <v>25944.966</v>
          </cell>
          <cell r="AO76">
            <v>31710.514000000003</v>
          </cell>
          <cell r="AP76">
            <v>28827.74</v>
          </cell>
        </row>
        <row r="77">
          <cell r="D77">
            <v>67</v>
          </cell>
          <cell r="E77" t="str">
            <v>美狄亚[Lily]</v>
          </cell>
          <cell r="F77">
            <v>80</v>
          </cell>
          <cell r="G77" t="str">
            <v>2</v>
          </cell>
          <cell r="H77">
            <v>9542</v>
          </cell>
          <cell r="I77" t="str">
            <v>Caster</v>
          </cell>
          <cell r="J77">
            <v>0.9</v>
          </cell>
          <cell r="K77">
            <v>2</v>
          </cell>
          <cell r="L77" t="str">
            <v>地</v>
          </cell>
          <cell r="M77">
            <v>1</v>
          </cell>
          <cell r="N77" t="str">
            <v>万疵必应修补</v>
          </cell>
          <cell r="O77" t="str">
            <v>蓝</v>
          </cell>
          <cell r="P77" t="str">
            <v>无直接伤害</v>
          </cell>
          <cell r="Q77">
            <v>2</v>
          </cell>
          <cell r="R77">
            <v>0</v>
          </cell>
          <cell r="S77">
            <v>0</v>
          </cell>
          <cell r="T77" t="str">
            <v>Lv6</v>
          </cell>
          <cell r="U77" t="str">
            <v>Lv6</v>
          </cell>
          <cell r="V77" t="str">
            <v>Lv6</v>
          </cell>
          <cell r="W77">
            <v>0.2</v>
          </cell>
          <cell r="X77">
            <v>0</v>
          </cell>
          <cell r="Y77">
            <v>1</v>
          </cell>
          <cell r="Z77">
            <v>0</v>
          </cell>
          <cell r="AA77">
            <v>0</v>
          </cell>
          <cell r="AB77" t="str">
            <v>无</v>
          </cell>
          <cell r="AC77" t="str">
            <v>0/0</v>
          </cell>
          <cell r="AD77" t="str">
            <v>无</v>
          </cell>
          <cell r="AE77">
            <v>1</v>
          </cell>
          <cell r="AF77">
            <v>0</v>
          </cell>
          <cell r="AG77" t="str">
            <v>无</v>
          </cell>
          <cell r="AH77">
            <v>1</v>
          </cell>
          <cell r="AI77">
            <v>0</v>
          </cell>
          <cell r="AJ77" t="str">
            <v>无</v>
          </cell>
          <cell r="AK77">
            <v>1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</row>
        <row r="78">
          <cell r="D78">
            <v>68</v>
          </cell>
          <cell r="E78" t="str">
            <v>冲田总司</v>
          </cell>
          <cell r="F78">
            <v>90</v>
          </cell>
          <cell r="G78" t="str">
            <v>2</v>
          </cell>
          <cell r="H78">
            <v>13844</v>
          </cell>
          <cell r="I78" t="str">
            <v>Saber</v>
          </cell>
          <cell r="J78">
            <v>1</v>
          </cell>
          <cell r="K78">
            <v>1</v>
          </cell>
          <cell r="L78" t="str">
            <v>人</v>
          </cell>
          <cell r="M78">
            <v>1</v>
          </cell>
          <cell r="N78" t="str">
            <v>无明三段突</v>
          </cell>
          <cell r="O78" t="str">
            <v>绿</v>
          </cell>
          <cell r="P78" t="str">
            <v>单体</v>
          </cell>
          <cell r="Q78">
            <v>2</v>
          </cell>
          <cell r="R78">
            <v>16</v>
          </cell>
          <cell r="S78">
            <v>0</v>
          </cell>
          <cell r="T78" t="str">
            <v>Lv6</v>
          </cell>
          <cell r="U78" t="str">
            <v>Lv6</v>
          </cell>
          <cell r="V78" t="str">
            <v>Lv6</v>
          </cell>
          <cell r="W78">
            <v>0.2</v>
          </cell>
          <cell r="X78">
            <v>0.42000000000000004</v>
          </cell>
          <cell r="Y78">
            <v>1.1359999999999999</v>
          </cell>
          <cell r="Z78">
            <v>0</v>
          </cell>
          <cell r="AA78">
            <v>0</v>
          </cell>
          <cell r="AB78" t="str">
            <v>无</v>
          </cell>
          <cell r="AC78" t="str">
            <v>0/0</v>
          </cell>
          <cell r="AD78" t="str">
            <v>无</v>
          </cell>
          <cell r="AE78">
            <v>1</v>
          </cell>
          <cell r="AF78">
            <v>0</v>
          </cell>
          <cell r="AG78" t="str">
            <v>无</v>
          </cell>
          <cell r="AH78">
            <v>1</v>
          </cell>
          <cell r="AI78">
            <v>0</v>
          </cell>
          <cell r="AJ78" t="str">
            <v>无</v>
          </cell>
          <cell r="AK78">
            <v>1</v>
          </cell>
          <cell r="AL78">
            <v>0</v>
          </cell>
          <cell r="AM78">
            <v>0.6</v>
          </cell>
          <cell r="AN78">
            <v>100007.24852735999</v>
          </cell>
          <cell r="AO78">
            <v>122231.08153344</v>
          </cell>
          <cell r="AP78">
            <v>111119.16503039999</v>
          </cell>
        </row>
        <row r="79">
          <cell r="D79">
            <v>69</v>
          </cell>
          <cell r="E79" t="str">
            <v>织田信长</v>
          </cell>
          <cell r="F79">
            <v>80</v>
          </cell>
          <cell r="G79" t="str">
            <v>5</v>
          </cell>
          <cell r="H79">
            <v>11270</v>
          </cell>
          <cell r="I79" t="str">
            <v>Archer</v>
          </cell>
          <cell r="J79">
            <v>0.95</v>
          </cell>
          <cell r="K79">
            <v>1</v>
          </cell>
          <cell r="L79" t="str">
            <v>人</v>
          </cell>
          <cell r="M79">
            <v>1</v>
          </cell>
          <cell r="N79" t="str">
            <v>三千世界</v>
          </cell>
          <cell r="O79" t="str">
            <v>红</v>
          </cell>
          <cell r="P79" t="str">
            <v>全体</v>
          </cell>
          <cell r="Q79">
            <v>2</v>
          </cell>
          <cell r="R79">
            <v>5</v>
          </cell>
          <cell r="S79">
            <v>0</v>
          </cell>
          <cell r="T79" t="str">
            <v>Lv6</v>
          </cell>
          <cell r="U79" t="str">
            <v>Lv6</v>
          </cell>
          <cell r="V79" t="str">
            <v>Lv6</v>
          </cell>
          <cell r="W79">
            <v>0.2</v>
          </cell>
          <cell r="X79">
            <v>0</v>
          </cell>
          <cell r="Y79">
            <v>1.5</v>
          </cell>
          <cell r="Z79">
            <v>0</v>
          </cell>
          <cell r="AA79">
            <v>0</v>
          </cell>
          <cell r="AB79" t="str">
            <v>骑乘技能</v>
          </cell>
          <cell r="AC79" t="str">
            <v>1/2</v>
          </cell>
          <cell r="AD79" t="str">
            <v>骑乘技能</v>
          </cell>
          <cell r="AE79">
            <v>1.625</v>
          </cell>
          <cell r="AF79">
            <v>0</v>
          </cell>
          <cell r="AG79" t="str">
            <v>无</v>
          </cell>
          <cell r="AH79">
            <v>1</v>
          </cell>
          <cell r="AI79">
            <v>0</v>
          </cell>
          <cell r="AJ79" t="str">
            <v>无</v>
          </cell>
          <cell r="AK79">
            <v>1</v>
          </cell>
          <cell r="AL79">
            <v>0</v>
          </cell>
          <cell r="AM79">
            <v>0</v>
          </cell>
          <cell r="AN79">
            <v>32412.590437500006</v>
          </cell>
          <cell r="AO79">
            <v>39615.388312500007</v>
          </cell>
          <cell r="AP79">
            <v>36013.989375000005</v>
          </cell>
        </row>
        <row r="80">
          <cell r="D80">
            <v>70</v>
          </cell>
          <cell r="E80" t="str">
            <v>斯卡哈</v>
          </cell>
          <cell r="F80">
            <v>90</v>
          </cell>
          <cell r="G80" t="str">
            <v>2</v>
          </cell>
          <cell r="H80">
            <v>13151</v>
          </cell>
          <cell r="I80" t="str">
            <v>Lancer</v>
          </cell>
          <cell r="J80">
            <v>1.05</v>
          </cell>
          <cell r="K80">
            <v>1</v>
          </cell>
          <cell r="L80" t="str">
            <v>星</v>
          </cell>
          <cell r="M80">
            <v>1</v>
          </cell>
          <cell r="N80" t="str">
            <v>贯穿死翔之枪</v>
          </cell>
          <cell r="O80" t="str">
            <v>绿</v>
          </cell>
          <cell r="P80" t="str">
            <v>单体</v>
          </cell>
          <cell r="Q80">
            <v>2</v>
          </cell>
          <cell r="R80">
            <v>16</v>
          </cell>
          <cell r="S80">
            <v>0</v>
          </cell>
          <cell r="T80" t="str">
            <v>Lv6</v>
          </cell>
          <cell r="U80" t="str">
            <v>Lv6</v>
          </cell>
          <cell r="V80" t="str">
            <v>Lv6</v>
          </cell>
          <cell r="W80">
            <v>0.2</v>
          </cell>
          <cell r="X80">
            <v>0.4</v>
          </cell>
          <cell r="Y80">
            <v>1.1199999999999999</v>
          </cell>
          <cell r="Z80">
            <v>0</v>
          </cell>
          <cell r="AA80">
            <v>0</v>
          </cell>
          <cell r="AB80" t="str">
            <v>无</v>
          </cell>
          <cell r="AC80" t="str">
            <v>0/2</v>
          </cell>
          <cell r="AD80" t="str">
            <v>无</v>
          </cell>
          <cell r="AE80">
            <v>1</v>
          </cell>
          <cell r="AF80">
            <v>0</v>
          </cell>
          <cell r="AG80" t="str">
            <v>无</v>
          </cell>
          <cell r="AH80">
            <v>1</v>
          </cell>
          <cell r="AI80">
            <v>0</v>
          </cell>
          <cell r="AJ80" t="str">
            <v>无</v>
          </cell>
          <cell r="AK80">
            <v>1</v>
          </cell>
          <cell r="AL80">
            <v>0</v>
          </cell>
          <cell r="AM80">
            <v>0</v>
          </cell>
          <cell r="AN80">
            <v>61466.385254400011</v>
          </cell>
          <cell r="AO80">
            <v>75125.581977600013</v>
          </cell>
          <cell r="AP80">
            <v>68295.983616000012</v>
          </cell>
        </row>
        <row r="81">
          <cell r="D81">
            <v>71</v>
          </cell>
          <cell r="E81" t="str">
            <v>迪尔姆德·奥迪纳</v>
          </cell>
          <cell r="F81">
            <v>70</v>
          </cell>
          <cell r="G81" t="str">
            <v>5</v>
          </cell>
          <cell r="H81">
            <v>8653</v>
          </cell>
          <cell r="I81" t="str">
            <v>Lancer</v>
          </cell>
          <cell r="J81">
            <v>1.05</v>
          </cell>
          <cell r="K81">
            <v>1</v>
          </cell>
          <cell r="L81" t="str">
            <v>地</v>
          </cell>
          <cell r="M81">
            <v>1</v>
          </cell>
          <cell r="N81" t="str">
            <v>破魔的红蔷薇、必灭的黄蔷薇</v>
          </cell>
          <cell r="O81" t="str">
            <v>绿</v>
          </cell>
          <cell r="P81" t="str">
            <v>单体</v>
          </cell>
          <cell r="Q81">
            <v>2</v>
          </cell>
          <cell r="R81">
            <v>20</v>
          </cell>
          <cell r="S81">
            <v>0</v>
          </cell>
          <cell r="T81" t="str">
            <v>Lv6</v>
          </cell>
          <cell r="U81" t="str">
            <v>Lv6</v>
          </cell>
          <cell r="V81" t="str">
            <v>Lv6</v>
          </cell>
          <cell r="W81">
            <v>0.2</v>
          </cell>
          <cell r="X81">
            <v>0</v>
          </cell>
          <cell r="Y81">
            <v>0.8</v>
          </cell>
          <cell r="Z81">
            <v>0</v>
          </cell>
          <cell r="AA81">
            <v>0</v>
          </cell>
          <cell r="AB81" t="str">
            <v>无</v>
          </cell>
          <cell r="AC81" t="str">
            <v>0/0</v>
          </cell>
          <cell r="AD81" t="str">
            <v>无</v>
          </cell>
          <cell r="AE81">
            <v>1</v>
          </cell>
          <cell r="AF81">
            <v>0</v>
          </cell>
          <cell r="AG81" t="str">
            <v>无</v>
          </cell>
          <cell r="AH81">
            <v>1</v>
          </cell>
          <cell r="AI81">
            <v>0</v>
          </cell>
          <cell r="AJ81" t="str">
            <v>无</v>
          </cell>
          <cell r="AK81">
            <v>1</v>
          </cell>
          <cell r="AL81">
            <v>0</v>
          </cell>
          <cell r="AM81">
            <v>0</v>
          </cell>
          <cell r="AN81">
            <v>36110.007360000011</v>
          </cell>
          <cell r="AO81">
            <v>44134.453440000012</v>
          </cell>
          <cell r="AP81">
            <v>40122.230400000008</v>
          </cell>
        </row>
        <row r="82">
          <cell r="D82">
            <v>72</v>
          </cell>
          <cell r="E82" t="str">
            <v>弗格斯·马克·罗伊</v>
          </cell>
          <cell r="F82">
            <v>70</v>
          </cell>
          <cell r="G82" t="str">
            <v>5</v>
          </cell>
          <cell r="H82">
            <v>9236</v>
          </cell>
          <cell r="I82" t="str">
            <v>Saber</v>
          </cell>
          <cell r="J82">
            <v>1</v>
          </cell>
          <cell r="K82">
            <v>1</v>
          </cell>
          <cell r="L82" t="str">
            <v>地</v>
          </cell>
          <cell r="M82">
            <v>1</v>
          </cell>
          <cell r="N82" t="str">
            <v>虹霓剑</v>
          </cell>
          <cell r="O82" t="str">
            <v>红</v>
          </cell>
          <cell r="P82" t="str">
            <v>全体</v>
          </cell>
          <cell r="Q82">
            <v>2</v>
          </cell>
          <cell r="R82">
            <v>5</v>
          </cell>
          <cell r="S82">
            <v>0</v>
          </cell>
          <cell r="T82" t="str">
            <v>Lv6</v>
          </cell>
          <cell r="U82" t="str">
            <v>Lv6</v>
          </cell>
          <cell r="V82" t="str">
            <v>Lv6</v>
          </cell>
          <cell r="W82">
            <v>0.4</v>
          </cell>
          <cell r="X82">
            <v>0</v>
          </cell>
          <cell r="Y82">
            <v>1.5</v>
          </cell>
          <cell r="Z82">
            <v>0</v>
          </cell>
          <cell r="AA82">
            <v>0</v>
          </cell>
          <cell r="AB82" t="str">
            <v>无</v>
          </cell>
          <cell r="AC82" t="str">
            <v>0/0</v>
          </cell>
          <cell r="AD82" t="str">
            <v>无</v>
          </cell>
          <cell r="AE82">
            <v>1</v>
          </cell>
          <cell r="AF82">
            <v>0</v>
          </cell>
          <cell r="AG82" t="str">
            <v>无</v>
          </cell>
          <cell r="AH82">
            <v>1</v>
          </cell>
          <cell r="AI82">
            <v>0</v>
          </cell>
          <cell r="AJ82" t="str">
            <v>无</v>
          </cell>
          <cell r="AK82">
            <v>1</v>
          </cell>
          <cell r="AL82">
            <v>0</v>
          </cell>
          <cell r="AM82">
            <v>0.4</v>
          </cell>
          <cell r="AN82">
            <v>28104.224399999999</v>
          </cell>
          <cell r="AO82">
            <v>34349.607600000003</v>
          </cell>
          <cell r="AP82">
            <v>31226.915999999997</v>
          </cell>
        </row>
        <row r="83">
          <cell r="D83">
            <v>73</v>
          </cell>
          <cell r="E83" t="str">
            <v>阿尔托莉雅·潘德拉贡[Santa Alter]</v>
          </cell>
          <cell r="F83">
            <v>80</v>
          </cell>
          <cell r="G83" t="str">
            <v>5</v>
          </cell>
          <cell r="H83">
            <v>11034</v>
          </cell>
          <cell r="I83" t="str">
            <v>Rider</v>
          </cell>
          <cell r="J83">
            <v>1</v>
          </cell>
          <cell r="K83">
            <v>0.5</v>
          </cell>
          <cell r="L83" t="str">
            <v>人</v>
          </cell>
          <cell r="M83">
            <v>1</v>
          </cell>
          <cell r="N83" t="str">
            <v>誓约胜利之剑</v>
          </cell>
          <cell r="O83" t="str">
            <v>红</v>
          </cell>
          <cell r="P83" t="str">
            <v>全体</v>
          </cell>
          <cell r="Q83">
            <v>2</v>
          </cell>
          <cell r="R83">
            <v>6.5</v>
          </cell>
          <cell r="S83">
            <v>0</v>
          </cell>
          <cell r="T83" t="str">
            <v>Lv6</v>
          </cell>
          <cell r="U83" t="str">
            <v>Lv6</v>
          </cell>
          <cell r="V83" t="str">
            <v>Lv6</v>
          </cell>
          <cell r="W83">
            <v>0.2</v>
          </cell>
          <cell r="X83">
            <v>0.35</v>
          </cell>
          <cell r="Y83">
            <v>2.0250000000000004</v>
          </cell>
          <cell r="Z83">
            <v>0</v>
          </cell>
          <cell r="AA83">
            <v>0</v>
          </cell>
          <cell r="AB83" t="str">
            <v>无</v>
          </cell>
          <cell r="AC83" t="str">
            <v>0/0</v>
          </cell>
          <cell r="AD83" t="str">
            <v>无</v>
          </cell>
          <cell r="AE83">
            <v>1</v>
          </cell>
          <cell r="AF83">
            <v>0</v>
          </cell>
          <cell r="AG83" t="str">
            <v>无</v>
          </cell>
          <cell r="AH83">
            <v>1</v>
          </cell>
          <cell r="AI83">
            <v>0</v>
          </cell>
          <cell r="AJ83" t="str">
            <v>无</v>
          </cell>
          <cell r="AK83">
            <v>1</v>
          </cell>
          <cell r="AL83">
            <v>0</v>
          </cell>
          <cell r="AM83">
            <v>0</v>
          </cell>
          <cell r="AN83">
            <v>18038.190105000005</v>
          </cell>
          <cell r="AO83">
            <v>22046.676795000007</v>
          </cell>
          <cell r="AP83">
            <v>20042.433450000004</v>
          </cell>
        </row>
        <row r="84">
          <cell r="D84">
            <v>74</v>
          </cell>
          <cell r="E84" t="str">
            <v>童谣</v>
          </cell>
          <cell r="F84">
            <v>80</v>
          </cell>
          <cell r="G84" t="str">
            <v>2</v>
          </cell>
          <cell r="H84">
            <v>10405</v>
          </cell>
          <cell r="I84" t="str">
            <v>Caster</v>
          </cell>
          <cell r="J84">
            <v>0.9</v>
          </cell>
          <cell r="K84">
            <v>2</v>
          </cell>
          <cell r="L84" t="str">
            <v>人</v>
          </cell>
          <cell r="M84">
            <v>1</v>
          </cell>
          <cell r="N84" t="str">
            <v>献给某人的故事</v>
          </cell>
          <cell r="O84" t="str">
            <v>蓝</v>
          </cell>
          <cell r="P84" t="str">
            <v>全体</v>
          </cell>
          <cell r="Q84">
            <v>2</v>
          </cell>
          <cell r="R84">
            <v>7.5</v>
          </cell>
          <cell r="S84">
            <v>0</v>
          </cell>
          <cell r="T84" t="str">
            <v>Lv6</v>
          </cell>
          <cell r="U84" t="str">
            <v>Lv6</v>
          </cell>
          <cell r="V84" t="str">
            <v>Lv6</v>
          </cell>
          <cell r="W84">
            <v>0.2</v>
          </cell>
          <cell r="X84">
            <v>0.1</v>
          </cell>
          <cell r="Y84">
            <v>1.1000000000000001</v>
          </cell>
          <cell r="Z84">
            <v>0</v>
          </cell>
          <cell r="AA84">
            <v>0</v>
          </cell>
          <cell r="AB84" t="str">
            <v>无</v>
          </cell>
          <cell r="AC84" t="str">
            <v>0/0</v>
          </cell>
          <cell r="AD84" t="str">
            <v>无</v>
          </cell>
          <cell r="AE84">
            <v>1</v>
          </cell>
          <cell r="AF84">
            <v>0</v>
          </cell>
          <cell r="AG84" t="str">
            <v>无</v>
          </cell>
          <cell r="AH84">
            <v>1</v>
          </cell>
          <cell r="AI84">
            <v>0</v>
          </cell>
          <cell r="AJ84" t="str">
            <v>无</v>
          </cell>
          <cell r="AK84">
            <v>1</v>
          </cell>
          <cell r="AL84">
            <v>0</v>
          </cell>
          <cell r="AM84">
            <v>0</v>
          </cell>
          <cell r="AN84">
            <v>38381.339700000004</v>
          </cell>
          <cell r="AO84">
            <v>46910.526300000012</v>
          </cell>
          <cell r="AP84">
            <v>42645.933000000005</v>
          </cell>
        </row>
        <row r="85">
          <cell r="D85">
            <v>75</v>
          </cell>
          <cell r="E85" t="str">
            <v>开膛手杰克</v>
          </cell>
          <cell r="F85">
            <v>90</v>
          </cell>
          <cell r="G85" t="str">
            <v>2</v>
          </cell>
          <cell r="H85">
            <v>13333</v>
          </cell>
          <cell r="I85" t="str">
            <v>Assassin</v>
          </cell>
          <cell r="J85">
            <v>0.9</v>
          </cell>
          <cell r="K85">
            <v>1</v>
          </cell>
          <cell r="L85" t="str">
            <v>地</v>
          </cell>
          <cell r="M85">
            <v>1</v>
          </cell>
          <cell r="N85" t="str">
            <v>解体圣母</v>
          </cell>
          <cell r="O85" t="str">
            <v>绿</v>
          </cell>
          <cell r="P85" t="str">
            <v>单体</v>
          </cell>
          <cell r="Q85">
            <v>2</v>
          </cell>
          <cell r="R85">
            <v>18</v>
          </cell>
          <cell r="S85">
            <v>0</v>
          </cell>
          <cell r="T85" t="str">
            <v>Lv6</v>
          </cell>
          <cell r="U85" t="str">
            <v>Lv6</v>
          </cell>
          <cell r="V85" t="str">
            <v>Lv6</v>
          </cell>
          <cell r="W85">
            <v>0.2</v>
          </cell>
          <cell r="X85">
            <v>0.4</v>
          </cell>
          <cell r="Y85">
            <v>1.1199999999999999</v>
          </cell>
          <cell r="Z85">
            <v>0</v>
          </cell>
          <cell r="AA85">
            <v>0</v>
          </cell>
          <cell r="AB85" t="str">
            <v>女性</v>
          </cell>
          <cell r="AC85" t="str">
            <v>1/1</v>
          </cell>
          <cell r="AD85" t="str">
            <v>女性</v>
          </cell>
          <cell r="AE85">
            <v>1</v>
          </cell>
          <cell r="AF85">
            <v>0.625</v>
          </cell>
          <cell r="AG85" t="str">
            <v>无</v>
          </cell>
          <cell r="AH85">
            <v>1</v>
          </cell>
          <cell r="AI85">
            <v>0</v>
          </cell>
          <cell r="AJ85" t="str">
            <v>无</v>
          </cell>
          <cell r="AK85">
            <v>1</v>
          </cell>
          <cell r="AL85">
            <v>0</v>
          </cell>
          <cell r="AM85">
            <v>0</v>
          </cell>
          <cell r="AN85">
            <v>97648.566724799981</v>
          </cell>
          <cell r="AO85">
            <v>119348.24821919999</v>
          </cell>
          <cell r="AP85">
            <v>108498.40747199998</v>
          </cell>
        </row>
        <row r="86">
          <cell r="D86">
            <v>76</v>
          </cell>
          <cell r="E86" t="str">
            <v>莫德雷德</v>
          </cell>
          <cell r="F86">
            <v>90</v>
          </cell>
          <cell r="G86" t="str">
            <v>2</v>
          </cell>
          <cell r="H86">
            <v>13499</v>
          </cell>
          <cell r="I86" t="str">
            <v>Saber</v>
          </cell>
          <cell r="J86">
            <v>1</v>
          </cell>
          <cell r="K86">
            <v>1</v>
          </cell>
          <cell r="L86" t="str">
            <v>地</v>
          </cell>
          <cell r="M86">
            <v>1</v>
          </cell>
          <cell r="N86" t="str">
            <v>向吾华丽父王的叛逆</v>
          </cell>
          <cell r="O86" t="str">
            <v>红</v>
          </cell>
          <cell r="P86" t="str">
            <v>全体</v>
          </cell>
          <cell r="Q86">
            <v>2</v>
          </cell>
          <cell r="R86">
            <v>5</v>
          </cell>
          <cell r="S86">
            <v>0</v>
          </cell>
          <cell r="T86" t="str">
            <v>Lv6</v>
          </cell>
          <cell r="U86" t="str">
            <v>Lv6</v>
          </cell>
          <cell r="V86" t="str">
            <v>Lv6</v>
          </cell>
          <cell r="W86">
            <v>0.2</v>
          </cell>
          <cell r="X86">
            <v>0.4</v>
          </cell>
          <cell r="Y86">
            <v>2.0999999999999996</v>
          </cell>
          <cell r="Z86">
            <v>0</v>
          </cell>
          <cell r="AA86">
            <v>0</v>
          </cell>
          <cell r="AB86" t="str">
            <v>亚瑟</v>
          </cell>
          <cell r="AC86" t="str">
            <v>1/1</v>
          </cell>
          <cell r="AD86" t="str">
            <v>亚瑟</v>
          </cell>
          <cell r="AE86">
            <v>1.9</v>
          </cell>
          <cell r="AF86">
            <v>0</v>
          </cell>
          <cell r="AG86" t="str">
            <v>无</v>
          </cell>
          <cell r="AH86">
            <v>1</v>
          </cell>
          <cell r="AI86">
            <v>0</v>
          </cell>
          <cell r="AJ86" t="str">
            <v>无</v>
          </cell>
          <cell r="AK86">
            <v>1</v>
          </cell>
          <cell r="AL86">
            <v>0</v>
          </cell>
          <cell r="AM86">
            <v>0.6</v>
          </cell>
          <cell r="AN86">
            <v>107032.59907199998</v>
          </cell>
          <cell r="AO86">
            <v>130817.621088</v>
          </cell>
          <cell r="AP86">
            <v>118925.11007999998</v>
          </cell>
        </row>
        <row r="87">
          <cell r="D87">
            <v>77</v>
          </cell>
          <cell r="E87" t="str">
            <v>尼古拉·特斯拉</v>
          </cell>
          <cell r="F87">
            <v>90</v>
          </cell>
          <cell r="G87" t="str">
            <v>2</v>
          </cell>
          <cell r="H87">
            <v>13557</v>
          </cell>
          <cell r="I87" t="str">
            <v>Archer</v>
          </cell>
          <cell r="J87">
            <v>0.95</v>
          </cell>
          <cell r="K87">
            <v>1</v>
          </cell>
          <cell r="L87" t="str">
            <v>星</v>
          </cell>
          <cell r="M87">
            <v>1</v>
          </cell>
          <cell r="N87" t="str">
            <v>人类神话·雷电降临</v>
          </cell>
          <cell r="O87" t="str">
            <v>红</v>
          </cell>
          <cell r="P87" t="str">
            <v>全体</v>
          </cell>
          <cell r="Q87">
            <v>2</v>
          </cell>
          <cell r="R87">
            <v>5</v>
          </cell>
          <cell r="S87">
            <v>0</v>
          </cell>
          <cell r="T87" t="str">
            <v>Lv6</v>
          </cell>
          <cell r="U87" t="str">
            <v>Lv6</v>
          </cell>
          <cell r="V87" t="str">
            <v>Lv6</v>
          </cell>
          <cell r="W87">
            <v>0.2</v>
          </cell>
          <cell r="X87">
            <v>0</v>
          </cell>
          <cell r="Y87">
            <v>1.5</v>
          </cell>
          <cell r="Z87">
            <v>0.25</v>
          </cell>
          <cell r="AA87">
            <v>0</v>
          </cell>
          <cell r="AB87" t="str">
            <v>无</v>
          </cell>
          <cell r="AC87" t="str">
            <v>0/1</v>
          </cell>
          <cell r="AD87" t="str">
            <v>无</v>
          </cell>
          <cell r="AE87">
            <v>1</v>
          </cell>
          <cell r="AF87">
            <v>0</v>
          </cell>
          <cell r="AG87" t="str">
            <v>无</v>
          </cell>
          <cell r="AH87">
            <v>1</v>
          </cell>
          <cell r="AI87">
            <v>0</v>
          </cell>
          <cell r="AJ87" t="str">
            <v>无</v>
          </cell>
          <cell r="AK87">
            <v>1</v>
          </cell>
          <cell r="AL87">
            <v>0</v>
          </cell>
          <cell r="AM87">
            <v>0</v>
          </cell>
          <cell r="AN87">
            <v>29992.320562500005</v>
          </cell>
          <cell r="AO87">
            <v>36657.28068750001</v>
          </cell>
          <cell r="AP87">
            <v>33324.800625000003</v>
          </cell>
        </row>
        <row r="88">
          <cell r="D88">
            <v>78</v>
          </cell>
          <cell r="E88" t="str">
            <v>阿尔托莉雅·潘德拉贡[Alter]</v>
          </cell>
          <cell r="F88">
            <v>80</v>
          </cell>
          <cell r="G88" t="str">
            <v>2</v>
          </cell>
          <cell r="H88">
            <v>11744</v>
          </cell>
          <cell r="I88" t="str">
            <v>Lancer</v>
          </cell>
          <cell r="J88">
            <v>1.05</v>
          </cell>
          <cell r="K88">
            <v>1</v>
          </cell>
          <cell r="L88" t="str">
            <v>天</v>
          </cell>
          <cell r="M88">
            <v>1</v>
          </cell>
          <cell r="N88" t="str">
            <v>闪耀于终焉之枪</v>
          </cell>
          <cell r="O88" t="str">
            <v>红</v>
          </cell>
          <cell r="P88" t="str">
            <v>全体</v>
          </cell>
          <cell r="Q88">
            <v>2</v>
          </cell>
          <cell r="R88">
            <v>5</v>
          </cell>
          <cell r="S88">
            <v>0</v>
          </cell>
          <cell r="T88" t="str">
            <v>Lv6</v>
          </cell>
          <cell r="U88" t="str">
            <v>Lv6</v>
          </cell>
          <cell r="V88" t="str">
            <v>Lv6</v>
          </cell>
          <cell r="W88">
            <v>0.29000000000000004</v>
          </cell>
          <cell r="X88">
            <v>0.45</v>
          </cell>
          <cell r="Y88">
            <v>2.1749999999999998</v>
          </cell>
          <cell r="Z88">
            <v>0</v>
          </cell>
          <cell r="AA88">
            <v>0</v>
          </cell>
          <cell r="AB88" t="str">
            <v>无</v>
          </cell>
          <cell r="AC88" t="str">
            <v>0/0</v>
          </cell>
          <cell r="AD88" t="str">
            <v>无</v>
          </cell>
          <cell r="AE88">
            <v>1</v>
          </cell>
          <cell r="AF88">
            <v>0</v>
          </cell>
          <cell r="AG88" t="str">
            <v>无</v>
          </cell>
          <cell r="AH88">
            <v>1</v>
          </cell>
          <cell r="AI88">
            <v>0</v>
          </cell>
          <cell r="AJ88" t="str">
            <v>无</v>
          </cell>
          <cell r="AK88">
            <v>1</v>
          </cell>
          <cell r="AL88">
            <v>0</v>
          </cell>
          <cell r="AM88">
            <v>0</v>
          </cell>
          <cell r="AN88">
            <v>35809.203653999997</v>
          </cell>
          <cell r="AO88">
            <v>43766.804466000001</v>
          </cell>
          <cell r="AP88">
            <v>39788.004059999999</v>
          </cell>
        </row>
        <row r="89">
          <cell r="D89">
            <v>79</v>
          </cell>
          <cell r="E89" t="str">
            <v>冯·霍恩海姆·帕拉塞尔苏斯</v>
          </cell>
          <cell r="F89">
            <v>70</v>
          </cell>
          <cell r="G89" t="str">
            <v>5</v>
          </cell>
          <cell r="H89">
            <v>8487</v>
          </cell>
          <cell r="I89" t="str">
            <v>Caster</v>
          </cell>
          <cell r="J89">
            <v>0.9</v>
          </cell>
          <cell r="K89">
            <v>2</v>
          </cell>
          <cell r="L89" t="str">
            <v>人</v>
          </cell>
          <cell r="M89">
            <v>1</v>
          </cell>
          <cell r="N89" t="str">
            <v>元素使的魔剑</v>
          </cell>
          <cell r="O89" t="str">
            <v>蓝</v>
          </cell>
          <cell r="P89" t="str">
            <v>全体</v>
          </cell>
          <cell r="Q89">
            <v>2</v>
          </cell>
          <cell r="R89">
            <v>6</v>
          </cell>
          <cell r="S89">
            <v>0</v>
          </cell>
          <cell r="T89" t="str">
            <v>Lv6</v>
          </cell>
          <cell r="U89" t="str">
            <v>Lv6</v>
          </cell>
          <cell r="V89" t="str">
            <v>Lv6</v>
          </cell>
          <cell r="W89">
            <v>0.2</v>
          </cell>
          <cell r="X89">
            <v>0.25</v>
          </cell>
          <cell r="Y89">
            <v>1.25</v>
          </cell>
          <cell r="Z89">
            <v>0</v>
          </cell>
          <cell r="AA89">
            <v>0</v>
          </cell>
          <cell r="AB89" t="str">
            <v>无</v>
          </cell>
          <cell r="AC89" t="str">
            <v>0/0</v>
          </cell>
          <cell r="AD89" t="str">
            <v>无</v>
          </cell>
          <cell r="AE89">
            <v>1</v>
          </cell>
          <cell r="AF89">
            <v>0</v>
          </cell>
          <cell r="AG89" t="str">
            <v>无</v>
          </cell>
          <cell r="AH89">
            <v>1</v>
          </cell>
          <cell r="AI89">
            <v>0</v>
          </cell>
          <cell r="AJ89" t="str">
            <v>无</v>
          </cell>
          <cell r="AK89">
            <v>1</v>
          </cell>
          <cell r="AL89">
            <v>0</v>
          </cell>
          <cell r="AM89">
            <v>0</v>
          </cell>
          <cell r="AN89">
            <v>28460.305800000002</v>
          </cell>
          <cell r="AO89">
            <v>34784.818200000002</v>
          </cell>
          <cell r="AP89">
            <v>31622.562000000002</v>
          </cell>
        </row>
        <row r="90">
          <cell r="D90">
            <v>80</v>
          </cell>
          <cell r="E90" t="str">
            <v>查尔斯·巴贝奇</v>
          </cell>
          <cell r="F90">
            <v>70</v>
          </cell>
          <cell r="G90" t="str">
            <v>5</v>
          </cell>
          <cell r="H90">
            <v>7772</v>
          </cell>
          <cell r="I90" t="str">
            <v>Caster</v>
          </cell>
          <cell r="J90">
            <v>0.9</v>
          </cell>
          <cell r="K90">
            <v>2</v>
          </cell>
          <cell r="L90" t="str">
            <v>人</v>
          </cell>
          <cell r="M90">
            <v>1</v>
          </cell>
          <cell r="N90" t="str">
            <v>绚烂的灰烬世界</v>
          </cell>
          <cell r="O90" t="str">
            <v>红</v>
          </cell>
          <cell r="P90" t="str">
            <v>全体</v>
          </cell>
          <cell r="Q90">
            <v>2</v>
          </cell>
          <cell r="R90">
            <v>6</v>
          </cell>
          <cell r="S90">
            <v>0</v>
          </cell>
          <cell r="T90" t="str">
            <v>Lv6</v>
          </cell>
          <cell r="U90" t="str">
            <v>Lv6</v>
          </cell>
          <cell r="V90" t="str">
            <v>Lv6</v>
          </cell>
          <cell r="W90">
            <v>0.4</v>
          </cell>
          <cell r="X90">
            <v>0</v>
          </cell>
          <cell r="Y90">
            <v>1.5</v>
          </cell>
          <cell r="Z90">
            <v>0.2</v>
          </cell>
          <cell r="AA90">
            <v>0</v>
          </cell>
          <cell r="AB90" t="str">
            <v>无</v>
          </cell>
          <cell r="AC90" t="str">
            <v>0/0</v>
          </cell>
          <cell r="AD90" t="str">
            <v>无</v>
          </cell>
          <cell r="AE90">
            <v>1</v>
          </cell>
          <cell r="AF90">
            <v>0</v>
          </cell>
          <cell r="AG90" t="str">
            <v>无</v>
          </cell>
          <cell r="AH90">
            <v>1</v>
          </cell>
          <cell r="AI90">
            <v>0</v>
          </cell>
          <cell r="AJ90" t="str">
            <v>无</v>
          </cell>
          <cell r="AK90">
            <v>1</v>
          </cell>
          <cell r="AL90">
            <v>0</v>
          </cell>
          <cell r="AM90">
            <v>0</v>
          </cell>
          <cell r="AN90">
            <v>43785.209663999995</v>
          </cell>
          <cell r="AO90">
            <v>53515.256256000001</v>
          </cell>
          <cell r="AP90">
            <v>48650.232959999994</v>
          </cell>
        </row>
        <row r="91">
          <cell r="D91">
            <v>81</v>
          </cell>
          <cell r="E91" t="str">
            <v>亨利·杰基尔&amp;海德</v>
          </cell>
          <cell r="F91">
            <v>70</v>
          </cell>
          <cell r="G91" t="str">
            <v>5</v>
          </cell>
          <cell r="H91">
            <v>8096</v>
          </cell>
          <cell r="I91" t="str">
            <v>Assassin</v>
          </cell>
          <cell r="J91">
            <v>0.9</v>
          </cell>
          <cell r="K91">
            <v>1</v>
          </cell>
          <cell r="L91" t="str">
            <v>地</v>
          </cell>
          <cell r="M91">
            <v>1</v>
          </cell>
          <cell r="N91" t="str">
            <v>隐秘的罪之游戏</v>
          </cell>
          <cell r="O91" t="str">
            <v>红</v>
          </cell>
          <cell r="P91" t="str">
            <v>无直接伤害</v>
          </cell>
          <cell r="Q91">
            <v>2</v>
          </cell>
          <cell r="R91">
            <v>0</v>
          </cell>
          <cell r="S91">
            <v>0</v>
          </cell>
          <cell r="T91" t="str">
            <v>Lv6</v>
          </cell>
          <cell r="U91" t="str">
            <v>Lv6</v>
          </cell>
          <cell r="V91" t="str">
            <v>Lv6</v>
          </cell>
          <cell r="W91">
            <v>0.30000000000000004</v>
          </cell>
          <cell r="X91">
            <v>0</v>
          </cell>
          <cell r="Y91">
            <v>1.5</v>
          </cell>
          <cell r="Z91">
            <v>0</v>
          </cell>
          <cell r="AA91">
            <v>0</v>
          </cell>
          <cell r="AB91" t="str">
            <v>无</v>
          </cell>
          <cell r="AC91" t="str">
            <v>0/0</v>
          </cell>
          <cell r="AD91" t="str">
            <v>无</v>
          </cell>
          <cell r="AE91">
            <v>1</v>
          </cell>
          <cell r="AF91">
            <v>0</v>
          </cell>
          <cell r="AG91" t="str">
            <v>无</v>
          </cell>
          <cell r="AH91">
            <v>1</v>
          </cell>
          <cell r="AI91">
            <v>0</v>
          </cell>
          <cell r="AJ91" t="str">
            <v>无</v>
          </cell>
          <cell r="AK91">
            <v>1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</row>
        <row r="92">
          <cell r="D92" t="str">
            <v>81+</v>
          </cell>
          <cell r="E92" t="str">
            <v>亨利·杰基尔&amp;海德[变身后]</v>
          </cell>
          <cell r="F92">
            <v>70</v>
          </cell>
          <cell r="G92" t="str">
            <v>5</v>
          </cell>
          <cell r="H92">
            <v>8096</v>
          </cell>
          <cell r="I92" t="str">
            <v>Berserker</v>
          </cell>
          <cell r="J92">
            <v>1.1000000000000001</v>
          </cell>
          <cell r="K92">
            <v>1.5</v>
          </cell>
          <cell r="L92" t="str">
            <v>地</v>
          </cell>
          <cell r="M92">
            <v>1</v>
          </cell>
          <cell r="N92" t="str">
            <v>隐秘的罪之游戏</v>
          </cell>
          <cell r="O92" t="str">
            <v>红</v>
          </cell>
          <cell r="P92" t="str">
            <v>无直接伤害</v>
          </cell>
          <cell r="Q92">
            <v>2</v>
          </cell>
          <cell r="R92">
            <v>0</v>
          </cell>
          <cell r="S92">
            <v>0</v>
          </cell>
          <cell r="T92" t="str">
            <v>Lv6</v>
          </cell>
          <cell r="U92" t="str">
            <v>Lv6</v>
          </cell>
          <cell r="V92" t="str">
            <v>Lv6</v>
          </cell>
          <cell r="W92">
            <v>0.5</v>
          </cell>
          <cell r="X92">
            <v>0</v>
          </cell>
          <cell r="Y92">
            <v>1.5</v>
          </cell>
          <cell r="Z92">
            <v>0</v>
          </cell>
          <cell r="AA92">
            <v>0</v>
          </cell>
          <cell r="AB92" t="str">
            <v>无</v>
          </cell>
          <cell r="AC92" t="str">
            <v>0/0</v>
          </cell>
          <cell r="AD92" t="str">
            <v>无</v>
          </cell>
          <cell r="AE92">
            <v>1</v>
          </cell>
          <cell r="AF92">
            <v>0</v>
          </cell>
          <cell r="AG92" t="str">
            <v>无</v>
          </cell>
          <cell r="AH92">
            <v>1</v>
          </cell>
          <cell r="AI92">
            <v>0</v>
          </cell>
          <cell r="AJ92" t="str">
            <v>无</v>
          </cell>
          <cell r="AK92">
            <v>1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</row>
        <row r="93">
          <cell r="D93">
            <v>82</v>
          </cell>
          <cell r="E93" t="str">
            <v>弗兰肯斯坦</v>
          </cell>
          <cell r="F93">
            <v>80</v>
          </cell>
          <cell r="G93" t="str">
            <v>2</v>
          </cell>
          <cell r="H93">
            <v>11217</v>
          </cell>
          <cell r="I93" t="str">
            <v>Berserker</v>
          </cell>
          <cell r="J93">
            <v>1.1000000000000001</v>
          </cell>
          <cell r="K93">
            <v>1.5</v>
          </cell>
          <cell r="L93" t="str">
            <v>地</v>
          </cell>
          <cell r="M93">
            <v>1</v>
          </cell>
          <cell r="N93" t="str">
            <v>磔刑之雷树</v>
          </cell>
          <cell r="O93" t="str">
            <v>绿</v>
          </cell>
          <cell r="P93" t="str">
            <v>全体</v>
          </cell>
          <cell r="Q93">
            <v>2</v>
          </cell>
          <cell r="R93">
            <v>11</v>
          </cell>
          <cell r="S93">
            <v>0</v>
          </cell>
          <cell r="T93" t="str">
            <v>Lv6</v>
          </cell>
          <cell r="U93" t="str">
            <v>Lv6</v>
          </cell>
          <cell r="V93" t="str">
            <v>Lv6</v>
          </cell>
          <cell r="W93">
            <v>0.2</v>
          </cell>
          <cell r="X93">
            <v>0</v>
          </cell>
          <cell r="Y93">
            <v>0.8</v>
          </cell>
          <cell r="Z93">
            <v>0.25</v>
          </cell>
          <cell r="AA93">
            <v>0</v>
          </cell>
          <cell r="AB93" t="str">
            <v>无</v>
          </cell>
          <cell r="AC93" t="str">
            <v>0/0</v>
          </cell>
          <cell r="AD93" t="str">
            <v>无</v>
          </cell>
          <cell r="AE93">
            <v>1</v>
          </cell>
          <cell r="AF93">
            <v>0</v>
          </cell>
          <cell r="AG93" t="str">
            <v>无</v>
          </cell>
          <cell r="AH93">
            <v>1</v>
          </cell>
          <cell r="AI93">
            <v>0</v>
          </cell>
          <cell r="AJ93" t="str">
            <v>无</v>
          </cell>
          <cell r="AK93">
            <v>1</v>
          </cell>
          <cell r="AL93">
            <v>0</v>
          </cell>
          <cell r="AM93">
            <v>0</v>
          </cell>
          <cell r="AN93">
            <v>50571.395820000012</v>
          </cell>
          <cell r="AO93">
            <v>61809.483780000024</v>
          </cell>
          <cell r="AP93">
            <v>56190.439800000015</v>
          </cell>
        </row>
        <row r="94">
          <cell r="D94">
            <v>83</v>
          </cell>
          <cell r="E94" t="str">
            <v>所罗门</v>
          </cell>
          <cell r="F94">
            <v>90</v>
          </cell>
          <cell r="G94" t="str">
            <v>2</v>
          </cell>
          <cell r="H94">
            <v>12426</v>
          </cell>
          <cell r="I94" t="str">
            <v>Grand Caster</v>
          </cell>
          <cell r="J94" t="e">
            <v>#N/A</v>
          </cell>
          <cell r="K94" t="e">
            <v>#N/A</v>
          </cell>
          <cell r="L94" t="str">
            <v>天</v>
          </cell>
          <cell r="M94">
            <v>1</v>
          </cell>
          <cell r="N94">
            <v>0</v>
          </cell>
          <cell r="O94">
            <v>0</v>
          </cell>
          <cell r="P94" t="str">
            <v>图鉴</v>
          </cell>
          <cell r="Q94">
            <v>2</v>
          </cell>
          <cell r="R94">
            <v>0</v>
          </cell>
          <cell r="S94">
            <v>0</v>
          </cell>
          <cell r="T94" t="str">
            <v>Lv6</v>
          </cell>
          <cell r="U94" t="str">
            <v>Lv6</v>
          </cell>
          <cell r="V94" t="str">
            <v>Lv6</v>
          </cell>
          <cell r="W94">
            <v>0.2</v>
          </cell>
          <cell r="X94">
            <v>0</v>
          </cell>
          <cell r="Y94" t="e">
            <v>#N/A</v>
          </cell>
          <cell r="Z94">
            <v>0</v>
          </cell>
          <cell r="AA94">
            <v>0</v>
          </cell>
          <cell r="AB94" t="str">
            <v>无</v>
          </cell>
          <cell r="AC94" t="str">
            <v>0/0</v>
          </cell>
          <cell r="AD94" t="str">
            <v>无</v>
          </cell>
          <cell r="AE94">
            <v>1</v>
          </cell>
          <cell r="AF94">
            <v>0</v>
          </cell>
          <cell r="AG94" t="str">
            <v>无</v>
          </cell>
          <cell r="AH94">
            <v>1</v>
          </cell>
          <cell r="AI94">
            <v>0</v>
          </cell>
          <cell r="AJ94" t="str">
            <v>无</v>
          </cell>
          <cell r="AK94">
            <v>1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</row>
        <row r="95">
          <cell r="D95">
            <v>84</v>
          </cell>
          <cell r="E95" t="str">
            <v>阿周那</v>
          </cell>
          <cell r="F95">
            <v>90</v>
          </cell>
          <cell r="G95" t="str">
            <v>2</v>
          </cell>
          <cell r="H95">
            <v>14118</v>
          </cell>
          <cell r="I95" t="str">
            <v>Archer</v>
          </cell>
          <cell r="J95">
            <v>0.95</v>
          </cell>
          <cell r="K95">
            <v>1</v>
          </cell>
          <cell r="L95" t="str">
            <v>天</v>
          </cell>
          <cell r="M95">
            <v>1</v>
          </cell>
          <cell r="N95" t="str">
            <v>破坏神之手影</v>
          </cell>
          <cell r="O95" t="str">
            <v>红</v>
          </cell>
          <cell r="P95" t="str">
            <v>全体</v>
          </cell>
          <cell r="Q95">
            <v>2</v>
          </cell>
          <cell r="R95">
            <v>4</v>
          </cell>
          <cell r="S95">
            <v>0</v>
          </cell>
          <cell r="T95" t="str">
            <v>Lv6</v>
          </cell>
          <cell r="U95" t="str">
            <v>Lv6</v>
          </cell>
          <cell r="V95" t="str">
            <v>Lv6</v>
          </cell>
          <cell r="W95">
            <v>0.2</v>
          </cell>
          <cell r="X95">
            <v>0.25</v>
          </cell>
          <cell r="Y95">
            <v>1.875</v>
          </cell>
          <cell r="Z95">
            <v>0.15</v>
          </cell>
          <cell r="AA95">
            <v>175</v>
          </cell>
          <cell r="AB95" t="str">
            <v>无</v>
          </cell>
          <cell r="AC95" t="str">
            <v>0/0</v>
          </cell>
          <cell r="AD95" t="str">
            <v>无</v>
          </cell>
          <cell r="AE95">
            <v>1</v>
          </cell>
          <cell r="AF95">
            <v>0</v>
          </cell>
          <cell r="AG95" t="str">
            <v>无</v>
          </cell>
          <cell r="AH95">
            <v>1</v>
          </cell>
          <cell r="AI95">
            <v>0</v>
          </cell>
          <cell r="AJ95" t="str">
            <v>无</v>
          </cell>
          <cell r="AK95">
            <v>1</v>
          </cell>
          <cell r="AL95">
            <v>0</v>
          </cell>
          <cell r="AM95">
            <v>0</v>
          </cell>
          <cell r="AN95">
            <v>28909.753644999993</v>
          </cell>
          <cell r="AO95">
            <v>35295.254454999995</v>
          </cell>
          <cell r="AP95">
            <v>32102.504049999992</v>
          </cell>
        </row>
        <row r="96">
          <cell r="D96">
            <v>85</v>
          </cell>
          <cell r="E96" t="str">
            <v>迦尔纳</v>
          </cell>
          <cell r="F96">
            <v>90</v>
          </cell>
          <cell r="G96" t="str">
            <v>2</v>
          </cell>
          <cell r="H96">
            <v>13752</v>
          </cell>
          <cell r="I96" t="str">
            <v>Lancer</v>
          </cell>
          <cell r="J96">
            <v>1.05</v>
          </cell>
          <cell r="K96">
            <v>1</v>
          </cell>
          <cell r="L96" t="str">
            <v>天</v>
          </cell>
          <cell r="M96">
            <v>1</v>
          </cell>
          <cell r="N96" t="str">
            <v>日轮啊，顺从死亡</v>
          </cell>
          <cell r="O96" t="str">
            <v>红</v>
          </cell>
          <cell r="P96" t="str">
            <v>全体</v>
          </cell>
          <cell r="Q96">
            <v>2</v>
          </cell>
          <cell r="R96">
            <v>4</v>
          </cell>
          <cell r="S96">
            <v>0</v>
          </cell>
          <cell r="T96" t="str">
            <v>Lv6</v>
          </cell>
          <cell r="U96" t="str">
            <v>Lv6</v>
          </cell>
          <cell r="V96" t="str">
            <v>Lv6</v>
          </cell>
          <cell r="W96">
            <v>0.2</v>
          </cell>
          <cell r="X96">
            <v>0.25</v>
          </cell>
          <cell r="Y96">
            <v>1.875</v>
          </cell>
          <cell r="Z96">
            <v>0.15</v>
          </cell>
          <cell r="AA96">
            <v>200</v>
          </cell>
          <cell r="AB96" t="str">
            <v>无</v>
          </cell>
          <cell r="AC96" t="str">
            <v>0/1</v>
          </cell>
          <cell r="AD96" t="str">
            <v>无</v>
          </cell>
          <cell r="AE96">
            <v>1</v>
          </cell>
          <cell r="AF96">
            <v>0</v>
          </cell>
          <cell r="AG96" t="str">
            <v>无</v>
          </cell>
          <cell r="AH96">
            <v>1</v>
          </cell>
          <cell r="AI96">
            <v>0</v>
          </cell>
          <cell r="AJ96" t="str">
            <v>无</v>
          </cell>
          <cell r="AK96">
            <v>1</v>
          </cell>
          <cell r="AL96">
            <v>0</v>
          </cell>
          <cell r="AM96">
            <v>0</v>
          </cell>
          <cell r="AN96">
            <v>31136.121019999999</v>
          </cell>
          <cell r="AO96">
            <v>38010.814579999998</v>
          </cell>
          <cell r="AP96">
            <v>34573.467799999999</v>
          </cell>
        </row>
        <row r="97">
          <cell r="D97">
            <v>86</v>
          </cell>
          <cell r="E97" t="str">
            <v>迷之女主角X</v>
          </cell>
          <cell r="F97">
            <v>90</v>
          </cell>
          <cell r="G97" t="str">
            <v>2</v>
          </cell>
          <cell r="H97">
            <v>13537</v>
          </cell>
          <cell r="I97" t="str">
            <v>Assassin</v>
          </cell>
          <cell r="J97">
            <v>0.9</v>
          </cell>
          <cell r="K97">
            <v>1</v>
          </cell>
          <cell r="L97" t="str">
            <v>星</v>
          </cell>
          <cell r="M97">
            <v>1</v>
          </cell>
          <cell r="N97" t="str">
            <v>无铭胜利剑</v>
          </cell>
          <cell r="O97" t="str">
            <v>绿</v>
          </cell>
          <cell r="P97" t="str">
            <v>单体</v>
          </cell>
          <cell r="Q97">
            <v>2</v>
          </cell>
          <cell r="R97">
            <v>20</v>
          </cell>
          <cell r="S97">
            <v>0</v>
          </cell>
          <cell r="T97" t="str">
            <v>Lv6</v>
          </cell>
          <cell r="U97" t="str">
            <v>Lv6</v>
          </cell>
          <cell r="V97" t="str">
            <v>Lv6</v>
          </cell>
          <cell r="W97">
            <v>0.2</v>
          </cell>
          <cell r="X97">
            <v>0.12</v>
          </cell>
          <cell r="Y97">
            <v>0.89600000000000013</v>
          </cell>
          <cell r="Z97">
            <v>0</v>
          </cell>
          <cell r="AA97">
            <v>0</v>
          </cell>
          <cell r="AB97" t="str">
            <v>阿尔托莉雅脸</v>
          </cell>
          <cell r="AC97" t="str">
            <v>1/2</v>
          </cell>
          <cell r="AD97" t="str">
            <v>阿尔托莉雅脸</v>
          </cell>
          <cell r="AE97">
            <v>1.625</v>
          </cell>
          <cell r="AF97">
            <v>0</v>
          </cell>
          <cell r="AG97" t="str">
            <v>无</v>
          </cell>
          <cell r="AH97">
            <v>1</v>
          </cell>
          <cell r="AI97">
            <v>0</v>
          </cell>
          <cell r="AJ97" t="str">
            <v>无</v>
          </cell>
          <cell r="AK97">
            <v>1</v>
          </cell>
          <cell r="AL97">
            <v>0</v>
          </cell>
          <cell r="AM97">
            <v>1</v>
          </cell>
          <cell r="AN97">
            <v>176253.55937280005</v>
          </cell>
          <cell r="AO97">
            <v>215421.01701120008</v>
          </cell>
          <cell r="AP97">
            <v>195837.28819200007</v>
          </cell>
        </row>
        <row r="98">
          <cell r="D98">
            <v>1</v>
          </cell>
          <cell r="E98" t="str">
            <v>玛修·基列莱特</v>
          </cell>
          <cell r="F98">
            <v>70</v>
          </cell>
          <cell r="G98" t="str">
            <v>2</v>
          </cell>
          <cell r="H98">
            <v>9591</v>
          </cell>
          <cell r="I98" t="str">
            <v>Shielder</v>
          </cell>
          <cell r="J98">
            <v>1</v>
          </cell>
          <cell r="K98">
            <v>1</v>
          </cell>
          <cell r="L98" t="str">
            <v>地</v>
          </cell>
          <cell r="M98">
            <v>1</v>
          </cell>
          <cell r="N98" t="str">
            <v>假象宝具 拟拟展开/人理之础</v>
          </cell>
          <cell r="O98" t="str">
            <v>蓝</v>
          </cell>
          <cell r="P98" t="str">
            <v>无直接伤害</v>
          </cell>
          <cell r="Q98">
            <v>2</v>
          </cell>
          <cell r="R98">
            <v>0</v>
          </cell>
          <cell r="S98">
            <v>0</v>
          </cell>
          <cell r="T98" t="str">
            <v>Lv6</v>
          </cell>
          <cell r="U98" t="str">
            <v>Lv6</v>
          </cell>
          <cell r="V98" t="str">
            <v>Lv6</v>
          </cell>
          <cell r="W98">
            <v>0.2</v>
          </cell>
          <cell r="X98">
            <v>0</v>
          </cell>
          <cell r="Y98">
            <v>1</v>
          </cell>
          <cell r="Z98">
            <v>0</v>
          </cell>
          <cell r="AA98">
            <v>0</v>
          </cell>
          <cell r="AB98" t="str">
            <v>无</v>
          </cell>
          <cell r="AC98" t="str">
            <v>0/0</v>
          </cell>
          <cell r="AD98" t="str">
            <v>无</v>
          </cell>
          <cell r="AE98">
            <v>1</v>
          </cell>
          <cell r="AF98">
            <v>0</v>
          </cell>
          <cell r="AG98" t="str">
            <v>无</v>
          </cell>
          <cell r="AH98">
            <v>1</v>
          </cell>
          <cell r="AI98">
            <v>0</v>
          </cell>
          <cell r="AJ98" t="str">
            <v>无</v>
          </cell>
          <cell r="AK98">
            <v>1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</row>
        <row r="99">
          <cell r="D99">
            <v>1</v>
          </cell>
          <cell r="E99" t="str">
            <v>玛修·基列莱特</v>
          </cell>
          <cell r="F99">
            <v>70</v>
          </cell>
          <cell r="G99" t="str">
            <v>2</v>
          </cell>
          <cell r="H99">
            <v>9591</v>
          </cell>
          <cell r="I99" t="str">
            <v>Shielder</v>
          </cell>
          <cell r="J99">
            <v>1</v>
          </cell>
          <cell r="K99">
            <v>1</v>
          </cell>
          <cell r="L99" t="str">
            <v>地</v>
          </cell>
          <cell r="M99">
            <v>1</v>
          </cell>
          <cell r="N99" t="str">
            <v>假象宝具 拟拟展开/人理之础</v>
          </cell>
          <cell r="O99" t="str">
            <v>蓝</v>
          </cell>
          <cell r="P99" t="str">
            <v>无直接伤害</v>
          </cell>
          <cell r="Q99">
            <v>2</v>
          </cell>
          <cell r="R99">
            <v>0</v>
          </cell>
          <cell r="S99">
            <v>0</v>
          </cell>
          <cell r="T99" t="str">
            <v>Lv6</v>
          </cell>
          <cell r="U99" t="str">
            <v>Lv6</v>
          </cell>
          <cell r="V99" t="str">
            <v>Lv6</v>
          </cell>
          <cell r="W99">
            <v>0.2</v>
          </cell>
          <cell r="X99">
            <v>0</v>
          </cell>
          <cell r="Y99">
            <v>1</v>
          </cell>
          <cell r="Z99">
            <v>0</v>
          </cell>
          <cell r="AA99">
            <v>0</v>
          </cell>
          <cell r="AB99" t="str">
            <v>无</v>
          </cell>
          <cell r="AC99" t="str">
            <v>0/0</v>
          </cell>
          <cell r="AD99" t="str">
            <v>无</v>
          </cell>
          <cell r="AE99">
            <v>1</v>
          </cell>
          <cell r="AF99">
            <v>0</v>
          </cell>
          <cell r="AG99" t="str">
            <v>无</v>
          </cell>
          <cell r="AH99">
            <v>1</v>
          </cell>
          <cell r="AI99">
            <v>0</v>
          </cell>
          <cell r="AJ99" t="str">
            <v>无</v>
          </cell>
          <cell r="AK99">
            <v>1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</row>
        <row r="100">
          <cell r="D100">
            <v>1</v>
          </cell>
          <cell r="E100" t="str">
            <v>玛修·基列莱特</v>
          </cell>
          <cell r="F100">
            <v>70</v>
          </cell>
          <cell r="G100" t="str">
            <v>2</v>
          </cell>
          <cell r="H100">
            <v>9591</v>
          </cell>
          <cell r="I100" t="str">
            <v>Shielder</v>
          </cell>
          <cell r="J100">
            <v>1</v>
          </cell>
          <cell r="K100">
            <v>1</v>
          </cell>
          <cell r="L100" t="str">
            <v>地</v>
          </cell>
          <cell r="M100">
            <v>1</v>
          </cell>
          <cell r="N100" t="str">
            <v>假象宝具 拟拟展开/人理之础</v>
          </cell>
          <cell r="O100" t="str">
            <v>蓝</v>
          </cell>
          <cell r="P100" t="str">
            <v>无直接伤害</v>
          </cell>
          <cell r="Q100">
            <v>2</v>
          </cell>
          <cell r="R100">
            <v>0</v>
          </cell>
          <cell r="S100">
            <v>0</v>
          </cell>
          <cell r="T100" t="str">
            <v>Lv6</v>
          </cell>
          <cell r="U100" t="str">
            <v>Lv6</v>
          </cell>
          <cell r="V100" t="str">
            <v>Lv6</v>
          </cell>
          <cell r="W100">
            <v>0.2</v>
          </cell>
          <cell r="X100">
            <v>0</v>
          </cell>
          <cell r="Y100">
            <v>1</v>
          </cell>
          <cell r="Z100">
            <v>0</v>
          </cell>
          <cell r="AA100">
            <v>0</v>
          </cell>
          <cell r="AB100" t="str">
            <v>无</v>
          </cell>
          <cell r="AC100" t="str">
            <v>0/0</v>
          </cell>
          <cell r="AD100" t="str">
            <v>无</v>
          </cell>
          <cell r="AE100">
            <v>1</v>
          </cell>
          <cell r="AF100">
            <v>0</v>
          </cell>
          <cell r="AG100" t="str">
            <v>无</v>
          </cell>
          <cell r="AH100">
            <v>1</v>
          </cell>
          <cell r="AI100">
            <v>0</v>
          </cell>
          <cell r="AJ100" t="str">
            <v>无</v>
          </cell>
          <cell r="AK100">
            <v>1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</row>
        <row r="101">
          <cell r="D101">
            <v>1</v>
          </cell>
          <cell r="E101" t="str">
            <v>玛修·基列莱特</v>
          </cell>
          <cell r="F101">
            <v>70</v>
          </cell>
          <cell r="G101" t="str">
            <v>2</v>
          </cell>
          <cell r="H101">
            <v>9591</v>
          </cell>
          <cell r="I101" t="str">
            <v>Shielder</v>
          </cell>
          <cell r="J101">
            <v>1</v>
          </cell>
          <cell r="K101">
            <v>1</v>
          </cell>
          <cell r="L101" t="str">
            <v>地</v>
          </cell>
          <cell r="M101">
            <v>1</v>
          </cell>
          <cell r="N101" t="str">
            <v>假象宝具 拟拟展开/人理之础</v>
          </cell>
          <cell r="O101" t="str">
            <v>蓝</v>
          </cell>
          <cell r="P101" t="str">
            <v>无直接伤害</v>
          </cell>
          <cell r="Q101">
            <v>2</v>
          </cell>
          <cell r="R101">
            <v>0</v>
          </cell>
          <cell r="S101">
            <v>0</v>
          </cell>
          <cell r="T101" t="str">
            <v>Lv6</v>
          </cell>
          <cell r="U101" t="str">
            <v>Lv6</v>
          </cell>
          <cell r="V101" t="str">
            <v>Lv6</v>
          </cell>
          <cell r="W101">
            <v>0.2</v>
          </cell>
          <cell r="X101">
            <v>0</v>
          </cell>
          <cell r="Y101">
            <v>1</v>
          </cell>
          <cell r="Z101">
            <v>0</v>
          </cell>
          <cell r="AA101">
            <v>0</v>
          </cell>
          <cell r="AB101" t="str">
            <v>无</v>
          </cell>
          <cell r="AC101" t="str">
            <v>0/0</v>
          </cell>
          <cell r="AD101" t="str">
            <v>无</v>
          </cell>
          <cell r="AE101">
            <v>1</v>
          </cell>
          <cell r="AF101">
            <v>0</v>
          </cell>
          <cell r="AG101" t="str">
            <v>无</v>
          </cell>
          <cell r="AH101">
            <v>1</v>
          </cell>
          <cell r="AI101">
            <v>0</v>
          </cell>
          <cell r="AJ101" t="str">
            <v>无</v>
          </cell>
          <cell r="AK101">
            <v>1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</row>
        <row r="102">
          <cell r="D102">
            <v>1</v>
          </cell>
          <cell r="E102" t="str">
            <v>玛修·基列莱特</v>
          </cell>
          <cell r="F102">
            <v>70</v>
          </cell>
          <cell r="G102" t="str">
            <v>2</v>
          </cell>
          <cell r="H102">
            <v>9591</v>
          </cell>
          <cell r="I102" t="str">
            <v>Shielder</v>
          </cell>
          <cell r="J102">
            <v>1</v>
          </cell>
          <cell r="K102">
            <v>1</v>
          </cell>
          <cell r="L102" t="str">
            <v>地</v>
          </cell>
          <cell r="M102">
            <v>1</v>
          </cell>
          <cell r="N102" t="str">
            <v>假象宝具 拟拟展开/人理之础</v>
          </cell>
          <cell r="O102" t="str">
            <v>蓝</v>
          </cell>
          <cell r="P102" t="str">
            <v>无直接伤害</v>
          </cell>
          <cell r="Q102">
            <v>2</v>
          </cell>
          <cell r="R102">
            <v>0</v>
          </cell>
          <cell r="S102">
            <v>0</v>
          </cell>
          <cell r="T102" t="str">
            <v>Lv6</v>
          </cell>
          <cell r="U102" t="str">
            <v>Lv6</v>
          </cell>
          <cell r="V102" t="str">
            <v>Lv6</v>
          </cell>
          <cell r="W102">
            <v>0.2</v>
          </cell>
          <cell r="X102">
            <v>0</v>
          </cell>
          <cell r="Y102">
            <v>1</v>
          </cell>
          <cell r="Z102">
            <v>0</v>
          </cell>
          <cell r="AA102">
            <v>0</v>
          </cell>
          <cell r="AB102" t="str">
            <v>无</v>
          </cell>
          <cell r="AC102" t="str">
            <v>0/0</v>
          </cell>
          <cell r="AD102" t="str">
            <v>无</v>
          </cell>
          <cell r="AE102">
            <v>1</v>
          </cell>
          <cell r="AF102">
            <v>0</v>
          </cell>
          <cell r="AG102" t="str">
            <v>无</v>
          </cell>
          <cell r="AH102">
            <v>1</v>
          </cell>
          <cell r="AI102">
            <v>0</v>
          </cell>
          <cell r="AJ102" t="str">
            <v>无</v>
          </cell>
          <cell r="AK102">
            <v>1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</row>
        <row r="103">
          <cell r="D103">
            <v>1</v>
          </cell>
          <cell r="E103" t="str">
            <v>玛修·基列莱特</v>
          </cell>
          <cell r="F103">
            <v>70</v>
          </cell>
          <cell r="G103" t="str">
            <v>2</v>
          </cell>
          <cell r="H103">
            <v>9591</v>
          </cell>
          <cell r="I103" t="str">
            <v>Shielder</v>
          </cell>
          <cell r="J103">
            <v>1</v>
          </cell>
          <cell r="K103">
            <v>1</v>
          </cell>
          <cell r="L103" t="str">
            <v>地</v>
          </cell>
          <cell r="M103">
            <v>1</v>
          </cell>
          <cell r="N103" t="str">
            <v>假象宝具 拟拟展开/人理之础</v>
          </cell>
          <cell r="O103" t="str">
            <v>蓝</v>
          </cell>
          <cell r="P103" t="str">
            <v>无直接伤害</v>
          </cell>
          <cell r="Q103">
            <v>2</v>
          </cell>
          <cell r="R103">
            <v>0</v>
          </cell>
          <cell r="S103">
            <v>0</v>
          </cell>
          <cell r="T103" t="str">
            <v>Lv6</v>
          </cell>
          <cell r="U103" t="str">
            <v>Lv6</v>
          </cell>
          <cell r="V103" t="str">
            <v>Lv6</v>
          </cell>
          <cell r="W103">
            <v>0.2</v>
          </cell>
          <cell r="X103">
            <v>0</v>
          </cell>
          <cell r="Y103">
            <v>1</v>
          </cell>
          <cell r="Z103">
            <v>0</v>
          </cell>
          <cell r="AA103">
            <v>0</v>
          </cell>
          <cell r="AB103" t="str">
            <v>无</v>
          </cell>
          <cell r="AC103" t="str">
            <v>0/0</v>
          </cell>
          <cell r="AD103" t="str">
            <v>无</v>
          </cell>
          <cell r="AE103">
            <v>1</v>
          </cell>
          <cell r="AF103">
            <v>0</v>
          </cell>
          <cell r="AG103" t="str">
            <v>无</v>
          </cell>
          <cell r="AH103">
            <v>1</v>
          </cell>
          <cell r="AI103">
            <v>0</v>
          </cell>
          <cell r="AJ103" t="str">
            <v>无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</row>
        <row r="104">
          <cell r="D104">
            <v>1</v>
          </cell>
          <cell r="E104" t="str">
            <v>玛修·基列莱特</v>
          </cell>
          <cell r="F104">
            <v>70</v>
          </cell>
          <cell r="G104" t="str">
            <v>2</v>
          </cell>
          <cell r="H104">
            <v>9591</v>
          </cell>
          <cell r="I104" t="str">
            <v>Shielder</v>
          </cell>
          <cell r="J104">
            <v>1</v>
          </cell>
          <cell r="K104">
            <v>1</v>
          </cell>
          <cell r="L104" t="str">
            <v>地</v>
          </cell>
          <cell r="M104">
            <v>1</v>
          </cell>
          <cell r="N104" t="str">
            <v>假象宝具 拟拟展开/人理之础</v>
          </cell>
          <cell r="O104" t="str">
            <v>蓝</v>
          </cell>
          <cell r="P104" t="str">
            <v>无直接伤害</v>
          </cell>
          <cell r="Q104">
            <v>2</v>
          </cell>
          <cell r="R104">
            <v>0</v>
          </cell>
          <cell r="S104">
            <v>0</v>
          </cell>
          <cell r="T104" t="str">
            <v>Lv6</v>
          </cell>
          <cell r="U104" t="str">
            <v>Lv6</v>
          </cell>
          <cell r="V104" t="str">
            <v>Lv6</v>
          </cell>
          <cell r="W104">
            <v>0.2</v>
          </cell>
          <cell r="X104">
            <v>0</v>
          </cell>
          <cell r="Y104">
            <v>1</v>
          </cell>
          <cell r="Z104">
            <v>0</v>
          </cell>
          <cell r="AA104">
            <v>0</v>
          </cell>
          <cell r="AB104" t="str">
            <v>无</v>
          </cell>
          <cell r="AC104" t="str">
            <v>0/0</v>
          </cell>
          <cell r="AD104" t="str">
            <v>无</v>
          </cell>
          <cell r="AE104">
            <v>1</v>
          </cell>
          <cell r="AF104">
            <v>0</v>
          </cell>
          <cell r="AG104" t="str">
            <v>无</v>
          </cell>
          <cell r="AH104">
            <v>1</v>
          </cell>
          <cell r="AI104">
            <v>0</v>
          </cell>
          <cell r="AJ104" t="str">
            <v>无</v>
          </cell>
          <cell r="AK104">
            <v>1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</row>
        <row r="105">
          <cell r="D105">
            <v>1</v>
          </cell>
          <cell r="E105" t="str">
            <v>玛修·基列莱特</v>
          </cell>
          <cell r="F105">
            <v>70</v>
          </cell>
          <cell r="G105" t="str">
            <v>2</v>
          </cell>
          <cell r="H105">
            <v>9591</v>
          </cell>
          <cell r="I105" t="str">
            <v>Shielder</v>
          </cell>
          <cell r="J105">
            <v>1</v>
          </cell>
          <cell r="K105">
            <v>1</v>
          </cell>
          <cell r="L105" t="str">
            <v>地</v>
          </cell>
          <cell r="M105">
            <v>1</v>
          </cell>
          <cell r="N105" t="str">
            <v>假象宝具 拟拟展开/人理之础</v>
          </cell>
          <cell r="O105" t="str">
            <v>蓝</v>
          </cell>
          <cell r="P105" t="str">
            <v>无直接伤害</v>
          </cell>
          <cell r="Q105">
            <v>2</v>
          </cell>
          <cell r="R105">
            <v>0</v>
          </cell>
          <cell r="S105">
            <v>0</v>
          </cell>
          <cell r="T105" t="str">
            <v>Lv6</v>
          </cell>
          <cell r="U105" t="str">
            <v>Lv6</v>
          </cell>
          <cell r="V105" t="str">
            <v>Lv6</v>
          </cell>
          <cell r="W105">
            <v>0.2</v>
          </cell>
          <cell r="X105">
            <v>0</v>
          </cell>
          <cell r="Y105">
            <v>1</v>
          </cell>
          <cell r="Z105">
            <v>0</v>
          </cell>
          <cell r="AA105">
            <v>0</v>
          </cell>
          <cell r="AB105" t="str">
            <v>无</v>
          </cell>
          <cell r="AC105" t="str">
            <v>0/0</v>
          </cell>
          <cell r="AD105" t="str">
            <v>无</v>
          </cell>
          <cell r="AE105">
            <v>1</v>
          </cell>
          <cell r="AF105">
            <v>0</v>
          </cell>
          <cell r="AG105" t="str">
            <v>无</v>
          </cell>
          <cell r="AH105">
            <v>1</v>
          </cell>
          <cell r="AI105">
            <v>0</v>
          </cell>
          <cell r="AJ105" t="str">
            <v>无</v>
          </cell>
          <cell r="AK105">
            <v>1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</row>
        <row r="106">
          <cell r="D106">
            <v>1</v>
          </cell>
          <cell r="E106" t="str">
            <v>玛修·基列莱特</v>
          </cell>
          <cell r="F106">
            <v>70</v>
          </cell>
          <cell r="G106" t="str">
            <v>2</v>
          </cell>
          <cell r="H106">
            <v>9591</v>
          </cell>
          <cell r="I106" t="str">
            <v>Shielder</v>
          </cell>
          <cell r="J106">
            <v>1</v>
          </cell>
          <cell r="K106">
            <v>1</v>
          </cell>
          <cell r="L106" t="str">
            <v>地</v>
          </cell>
          <cell r="M106">
            <v>1</v>
          </cell>
          <cell r="N106" t="str">
            <v>假象宝具 拟拟展开/人理之础</v>
          </cell>
          <cell r="O106" t="str">
            <v>蓝</v>
          </cell>
          <cell r="P106" t="str">
            <v>无直接伤害</v>
          </cell>
          <cell r="Q106">
            <v>2</v>
          </cell>
          <cell r="R106">
            <v>0</v>
          </cell>
          <cell r="S106">
            <v>0</v>
          </cell>
          <cell r="T106" t="str">
            <v>Lv6</v>
          </cell>
          <cell r="U106" t="str">
            <v>Lv6</v>
          </cell>
          <cell r="V106" t="str">
            <v>Lv6</v>
          </cell>
          <cell r="W106">
            <v>0.2</v>
          </cell>
          <cell r="X106">
            <v>0</v>
          </cell>
          <cell r="Y106">
            <v>1</v>
          </cell>
          <cell r="Z106">
            <v>0</v>
          </cell>
          <cell r="AA106">
            <v>0</v>
          </cell>
          <cell r="AB106" t="str">
            <v>无</v>
          </cell>
          <cell r="AC106" t="str">
            <v>0/0</v>
          </cell>
          <cell r="AD106" t="str">
            <v>无</v>
          </cell>
          <cell r="AE106">
            <v>1</v>
          </cell>
          <cell r="AF106">
            <v>0</v>
          </cell>
          <cell r="AG106" t="str">
            <v>无</v>
          </cell>
          <cell r="AH106">
            <v>1</v>
          </cell>
          <cell r="AI106">
            <v>0</v>
          </cell>
          <cell r="AJ106" t="str">
            <v>无</v>
          </cell>
          <cell r="AK106">
            <v>1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</row>
        <row r="107">
          <cell r="D107">
            <v>1</v>
          </cell>
          <cell r="E107" t="str">
            <v>玛修·基列莱特</v>
          </cell>
          <cell r="F107">
            <v>70</v>
          </cell>
          <cell r="G107" t="str">
            <v>2</v>
          </cell>
          <cell r="H107">
            <v>9591</v>
          </cell>
          <cell r="I107" t="str">
            <v>Shielder</v>
          </cell>
          <cell r="J107">
            <v>1</v>
          </cell>
          <cell r="K107">
            <v>1</v>
          </cell>
          <cell r="L107" t="str">
            <v>地</v>
          </cell>
          <cell r="M107">
            <v>1</v>
          </cell>
          <cell r="N107" t="str">
            <v>假象宝具 拟拟展开/人理之础</v>
          </cell>
          <cell r="O107" t="str">
            <v>蓝</v>
          </cell>
          <cell r="P107" t="str">
            <v>无直接伤害</v>
          </cell>
          <cell r="Q107">
            <v>2</v>
          </cell>
          <cell r="R107">
            <v>0</v>
          </cell>
          <cell r="S107">
            <v>0</v>
          </cell>
          <cell r="T107" t="str">
            <v>Lv6</v>
          </cell>
          <cell r="U107" t="str">
            <v>Lv6</v>
          </cell>
          <cell r="V107" t="str">
            <v>Lv6</v>
          </cell>
          <cell r="W107">
            <v>0.2</v>
          </cell>
          <cell r="X107">
            <v>0</v>
          </cell>
          <cell r="Y107">
            <v>1</v>
          </cell>
          <cell r="Z107">
            <v>0</v>
          </cell>
          <cell r="AA107">
            <v>0</v>
          </cell>
          <cell r="AB107" t="str">
            <v>无</v>
          </cell>
          <cell r="AC107" t="str">
            <v>0/0</v>
          </cell>
          <cell r="AD107" t="str">
            <v>无</v>
          </cell>
          <cell r="AE107">
            <v>1</v>
          </cell>
          <cell r="AF107">
            <v>0</v>
          </cell>
          <cell r="AG107" t="str">
            <v>无</v>
          </cell>
          <cell r="AH107">
            <v>1</v>
          </cell>
          <cell r="AI107">
            <v>0</v>
          </cell>
          <cell r="AJ107" t="str">
            <v>无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</row>
        <row r="108">
          <cell r="D108">
            <v>1</v>
          </cell>
          <cell r="E108" t="str">
            <v>玛修·基列莱特</v>
          </cell>
          <cell r="F108">
            <v>70</v>
          </cell>
          <cell r="G108" t="str">
            <v>2</v>
          </cell>
          <cell r="H108">
            <v>9591</v>
          </cell>
          <cell r="I108" t="str">
            <v>Shielder</v>
          </cell>
          <cell r="J108">
            <v>1</v>
          </cell>
          <cell r="K108">
            <v>1</v>
          </cell>
          <cell r="L108" t="str">
            <v>地</v>
          </cell>
          <cell r="M108">
            <v>1</v>
          </cell>
          <cell r="N108" t="str">
            <v>假象宝具 拟拟展开/人理之础</v>
          </cell>
          <cell r="O108" t="str">
            <v>蓝</v>
          </cell>
          <cell r="P108" t="str">
            <v>无直接伤害</v>
          </cell>
          <cell r="Q108">
            <v>2</v>
          </cell>
          <cell r="R108">
            <v>0</v>
          </cell>
          <cell r="S108">
            <v>0</v>
          </cell>
          <cell r="T108" t="str">
            <v>Lv6</v>
          </cell>
          <cell r="U108" t="str">
            <v>Lv6</v>
          </cell>
          <cell r="V108" t="str">
            <v>Lv6</v>
          </cell>
          <cell r="W108">
            <v>0.2</v>
          </cell>
          <cell r="X108">
            <v>0</v>
          </cell>
          <cell r="Y108">
            <v>1</v>
          </cell>
          <cell r="Z108">
            <v>0</v>
          </cell>
          <cell r="AA108">
            <v>0</v>
          </cell>
          <cell r="AB108" t="str">
            <v>无</v>
          </cell>
          <cell r="AC108" t="str">
            <v>0/0</v>
          </cell>
          <cell r="AD108" t="str">
            <v>无</v>
          </cell>
          <cell r="AE108">
            <v>1</v>
          </cell>
          <cell r="AF108">
            <v>0</v>
          </cell>
          <cell r="AG108" t="str">
            <v>无</v>
          </cell>
          <cell r="AH108">
            <v>1</v>
          </cell>
          <cell r="AI108">
            <v>0</v>
          </cell>
          <cell r="AJ108" t="str">
            <v>无</v>
          </cell>
          <cell r="AK108">
            <v>1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</row>
        <row r="109">
          <cell r="D109">
            <v>1</v>
          </cell>
          <cell r="E109" t="str">
            <v>玛修·基列莱特</v>
          </cell>
          <cell r="F109">
            <v>70</v>
          </cell>
          <cell r="G109" t="str">
            <v>2</v>
          </cell>
          <cell r="H109">
            <v>9591</v>
          </cell>
          <cell r="I109" t="str">
            <v>Shielder</v>
          </cell>
          <cell r="J109">
            <v>1</v>
          </cell>
          <cell r="K109">
            <v>1</v>
          </cell>
          <cell r="L109" t="str">
            <v>地</v>
          </cell>
          <cell r="M109">
            <v>1</v>
          </cell>
          <cell r="N109" t="str">
            <v>假象宝具 拟拟展开/人理之础</v>
          </cell>
          <cell r="O109" t="str">
            <v>蓝</v>
          </cell>
          <cell r="P109" t="str">
            <v>无直接伤害</v>
          </cell>
          <cell r="Q109">
            <v>2</v>
          </cell>
          <cell r="R109">
            <v>0</v>
          </cell>
          <cell r="S109">
            <v>0</v>
          </cell>
          <cell r="T109" t="str">
            <v>Lv6</v>
          </cell>
          <cell r="U109" t="str">
            <v>Lv6</v>
          </cell>
          <cell r="V109" t="str">
            <v>Lv6</v>
          </cell>
          <cell r="W109">
            <v>0.2</v>
          </cell>
          <cell r="X109">
            <v>0</v>
          </cell>
          <cell r="Y109">
            <v>1</v>
          </cell>
          <cell r="Z109">
            <v>0</v>
          </cell>
          <cell r="AA109">
            <v>0</v>
          </cell>
          <cell r="AB109" t="str">
            <v>无</v>
          </cell>
          <cell r="AC109" t="str">
            <v>0/0</v>
          </cell>
          <cell r="AD109" t="str">
            <v>无</v>
          </cell>
          <cell r="AE109">
            <v>1</v>
          </cell>
          <cell r="AF109">
            <v>0</v>
          </cell>
          <cell r="AG109" t="str">
            <v>无</v>
          </cell>
          <cell r="AH109">
            <v>1</v>
          </cell>
          <cell r="AI109">
            <v>0</v>
          </cell>
          <cell r="AJ109" t="str">
            <v>无</v>
          </cell>
          <cell r="AK109">
            <v>1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</row>
        <row r="110">
          <cell r="D110">
            <v>1</v>
          </cell>
          <cell r="E110" t="str">
            <v>玛修·基列莱特</v>
          </cell>
          <cell r="F110">
            <v>70</v>
          </cell>
          <cell r="G110" t="str">
            <v>2</v>
          </cell>
          <cell r="H110">
            <v>9591</v>
          </cell>
          <cell r="I110" t="str">
            <v>Shielder</v>
          </cell>
          <cell r="J110">
            <v>1</v>
          </cell>
          <cell r="K110">
            <v>1</v>
          </cell>
          <cell r="L110" t="str">
            <v>地</v>
          </cell>
          <cell r="M110">
            <v>1</v>
          </cell>
          <cell r="N110" t="str">
            <v>假象宝具 拟拟展开/人理之础</v>
          </cell>
          <cell r="O110" t="str">
            <v>蓝</v>
          </cell>
          <cell r="P110" t="str">
            <v>无直接伤害</v>
          </cell>
          <cell r="Q110">
            <v>2</v>
          </cell>
          <cell r="R110">
            <v>0</v>
          </cell>
          <cell r="S110">
            <v>0</v>
          </cell>
          <cell r="T110" t="str">
            <v>Lv6</v>
          </cell>
          <cell r="U110" t="str">
            <v>Lv6</v>
          </cell>
          <cell r="V110" t="str">
            <v>Lv6</v>
          </cell>
          <cell r="W110">
            <v>0.2</v>
          </cell>
          <cell r="X110">
            <v>0</v>
          </cell>
          <cell r="Y110">
            <v>1</v>
          </cell>
          <cell r="Z110">
            <v>0</v>
          </cell>
          <cell r="AA110">
            <v>0</v>
          </cell>
          <cell r="AB110" t="str">
            <v>无</v>
          </cell>
          <cell r="AC110" t="str">
            <v>0/0</v>
          </cell>
          <cell r="AD110" t="str">
            <v>无</v>
          </cell>
          <cell r="AE110">
            <v>1</v>
          </cell>
          <cell r="AF110">
            <v>0</v>
          </cell>
          <cell r="AG110" t="str">
            <v>无</v>
          </cell>
          <cell r="AH110">
            <v>1</v>
          </cell>
          <cell r="AI110">
            <v>0</v>
          </cell>
          <cell r="AJ110" t="str">
            <v>无</v>
          </cell>
          <cell r="AK110">
            <v>1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</row>
        <row r="111">
          <cell r="D111">
            <v>1</v>
          </cell>
          <cell r="E111" t="str">
            <v>玛修·基列莱特</v>
          </cell>
          <cell r="F111">
            <v>70</v>
          </cell>
          <cell r="G111" t="str">
            <v>2</v>
          </cell>
          <cell r="H111">
            <v>9591</v>
          </cell>
          <cell r="I111" t="str">
            <v>Shielder</v>
          </cell>
          <cell r="J111">
            <v>1</v>
          </cell>
          <cell r="K111">
            <v>1</v>
          </cell>
          <cell r="L111" t="str">
            <v>地</v>
          </cell>
          <cell r="M111">
            <v>1</v>
          </cell>
          <cell r="N111" t="str">
            <v>假象宝具 拟拟展开/人理之础</v>
          </cell>
          <cell r="O111" t="str">
            <v>蓝</v>
          </cell>
          <cell r="P111" t="str">
            <v>无直接伤害</v>
          </cell>
          <cell r="Q111">
            <v>2</v>
          </cell>
          <cell r="R111">
            <v>0</v>
          </cell>
          <cell r="S111">
            <v>0</v>
          </cell>
          <cell r="T111" t="str">
            <v>Lv6</v>
          </cell>
          <cell r="U111" t="str">
            <v>Lv6</v>
          </cell>
          <cell r="V111" t="str">
            <v>Lv6</v>
          </cell>
          <cell r="W111">
            <v>0.2</v>
          </cell>
          <cell r="X111">
            <v>0</v>
          </cell>
          <cell r="Y111">
            <v>1</v>
          </cell>
          <cell r="Z111">
            <v>0</v>
          </cell>
          <cell r="AA111">
            <v>0</v>
          </cell>
          <cell r="AB111" t="str">
            <v>无</v>
          </cell>
          <cell r="AC111" t="str">
            <v>0/0</v>
          </cell>
          <cell r="AD111" t="str">
            <v>无</v>
          </cell>
          <cell r="AE111">
            <v>1</v>
          </cell>
          <cell r="AF111">
            <v>0</v>
          </cell>
          <cell r="AG111" t="str">
            <v>无</v>
          </cell>
          <cell r="AH111">
            <v>1</v>
          </cell>
          <cell r="AI111">
            <v>0</v>
          </cell>
          <cell r="AJ111" t="str">
            <v>无</v>
          </cell>
          <cell r="AK111">
            <v>1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</row>
        <row r="112">
          <cell r="D112">
            <v>1</v>
          </cell>
          <cell r="E112" t="str">
            <v>玛修·基列莱特</v>
          </cell>
          <cell r="F112">
            <v>70</v>
          </cell>
          <cell r="G112" t="str">
            <v>2</v>
          </cell>
          <cell r="H112">
            <v>9591</v>
          </cell>
          <cell r="I112" t="str">
            <v>Shielder</v>
          </cell>
          <cell r="J112">
            <v>1</v>
          </cell>
          <cell r="K112">
            <v>1</v>
          </cell>
          <cell r="L112" t="str">
            <v>地</v>
          </cell>
          <cell r="M112">
            <v>1</v>
          </cell>
          <cell r="N112" t="str">
            <v>假象宝具 拟拟展开/人理之础</v>
          </cell>
          <cell r="O112" t="str">
            <v>蓝</v>
          </cell>
          <cell r="P112" t="str">
            <v>无直接伤害</v>
          </cell>
          <cell r="Q112">
            <v>2</v>
          </cell>
          <cell r="R112">
            <v>0</v>
          </cell>
          <cell r="S112">
            <v>0</v>
          </cell>
          <cell r="T112" t="str">
            <v>Lv6</v>
          </cell>
          <cell r="U112" t="str">
            <v>Lv6</v>
          </cell>
          <cell r="V112" t="str">
            <v>Lv6</v>
          </cell>
          <cell r="W112">
            <v>0.2</v>
          </cell>
          <cell r="X112">
            <v>0</v>
          </cell>
          <cell r="Y112">
            <v>1</v>
          </cell>
          <cell r="Z112">
            <v>0</v>
          </cell>
          <cell r="AA112">
            <v>0</v>
          </cell>
          <cell r="AB112" t="str">
            <v>无</v>
          </cell>
          <cell r="AC112" t="str">
            <v>0/0</v>
          </cell>
          <cell r="AD112" t="str">
            <v>无</v>
          </cell>
          <cell r="AE112">
            <v>1</v>
          </cell>
          <cell r="AF112">
            <v>0</v>
          </cell>
          <cell r="AG112" t="str">
            <v>无</v>
          </cell>
          <cell r="AH112">
            <v>1</v>
          </cell>
          <cell r="AI112">
            <v>0</v>
          </cell>
          <cell r="AJ112" t="str">
            <v>无</v>
          </cell>
          <cell r="AK112">
            <v>1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</row>
        <row r="113">
          <cell r="D113">
            <v>1</v>
          </cell>
          <cell r="E113" t="str">
            <v>玛修·基列莱特</v>
          </cell>
          <cell r="F113">
            <v>70</v>
          </cell>
          <cell r="G113" t="str">
            <v>2</v>
          </cell>
          <cell r="H113">
            <v>9591</v>
          </cell>
          <cell r="I113" t="str">
            <v>Shielder</v>
          </cell>
          <cell r="J113">
            <v>1</v>
          </cell>
          <cell r="K113">
            <v>1</v>
          </cell>
          <cell r="L113" t="str">
            <v>地</v>
          </cell>
          <cell r="M113">
            <v>1</v>
          </cell>
          <cell r="N113" t="str">
            <v>假象宝具 拟拟展开/人理之础</v>
          </cell>
          <cell r="O113" t="str">
            <v>蓝</v>
          </cell>
          <cell r="P113" t="str">
            <v>无直接伤害</v>
          </cell>
          <cell r="Q113">
            <v>2</v>
          </cell>
          <cell r="R113">
            <v>0</v>
          </cell>
          <cell r="S113">
            <v>0</v>
          </cell>
          <cell r="T113" t="str">
            <v>Lv6</v>
          </cell>
          <cell r="U113" t="str">
            <v>Lv6</v>
          </cell>
          <cell r="V113" t="str">
            <v>Lv6</v>
          </cell>
          <cell r="W113">
            <v>0.2</v>
          </cell>
          <cell r="X113">
            <v>0</v>
          </cell>
          <cell r="Y113">
            <v>1</v>
          </cell>
          <cell r="Z113">
            <v>0</v>
          </cell>
          <cell r="AA113">
            <v>0</v>
          </cell>
          <cell r="AB113" t="str">
            <v>无</v>
          </cell>
          <cell r="AC113" t="str">
            <v>0/0</v>
          </cell>
          <cell r="AD113" t="str">
            <v>无</v>
          </cell>
          <cell r="AE113">
            <v>1</v>
          </cell>
          <cell r="AF113">
            <v>0</v>
          </cell>
          <cell r="AG113" t="str">
            <v>无</v>
          </cell>
          <cell r="AH113">
            <v>1</v>
          </cell>
          <cell r="AI113">
            <v>0</v>
          </cell>
          <cell r="AJ113" t="str">
            <v>无</v>
          </cell>
          <cell r="AK113">
            <v>1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</row>
        <row r="114">
          <cell r="D114">
            <v>1</v>
          </cell>
          <cell r="E114" t="str">
            <v>玛修·基列莱特</v>
          </cell>
          <cell r="F114">
            <v>70</v>
          </cell>
          <cell r="G114" t="str">
            <v>2</v>
          </cell>
          <cell r="H114">
            <v>9591</v>
          </cell>
          <cell r="I114" t="str">
            <v>Shielder</v>
          </cell>
          <cell r="J114">
            <v>1</v>
          </cell>
          <cell r="K114">
            <v>1</v>
          </cell>
          <cell r="L114" t="str">
            <v>地</v>
          </cell>
          <cell r="M114">
            <v>1</v>
          </cell>
          <cell r="N114" t="str">
            <v>假象宝具 拟拟展开/人理之础</v>
          </cell>
          <cell r="O114" t="str">
            <v>蓝</v>
          </cell>
          <cell r="P114" t="str">
            <v>无直接伤害</v>
          </cell>
          <cell r="Q114">
            <v>2</v>
          </cell>
          <cell r="R114">
            <v>0</v>
          </cell>
          <cell r="S114">
            <v>0</v>
          </cell>
          <cell r="T114" t="str">
            <v>Lv6</v>
          </cell>
          <cell r="U114" t="str">
            <v>Lv6</v>
          </cell>
          <cell r="V114" t="str">
            <v>Lv6</v>
          </cell>
          <cell r="W114">
            <v>0.2</v>
          </cell>
          <cell r="X114">
            <v>0</v>
          </cell>
          <cell r="Y114">
            <v>1</v>
          </cell>
          <cell r="Z114">
            <v>0</v>
          </cell>
          <cell r="AA114">
            <v>0</v>
          </cell>
          <cell r="AB114" t="str">
            <v>无</v>
          </cell>
          <cell r="AC114" t="str">
            <v>0/0</v>
          </cell>
          <cell r="AD114" t="str">
            <v>无</v>
          </cell>
          <cell r="AE114">
            <v>1</v>
          </cell>
          <cell r="AF114">
            <v>0</v>
          </cell>
          <cell r="AG114" t="str">
            <v>无</v>
          </cell>
          <cell r="AH114">
            <v>1</v>
          </cell>
          <cell r="AI114">
            <v>0</v>
          </cell>
          <cell r="AJ114" t="str">
            <v>无</v>
          </cell>
          <cell r="AK114">
            <v>1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</row>
        <row r="115">
          <cell r="D115">
            <v>1</v>
          </cell>
          <cell r="E115" t="str">
            <v>玛修·基列莱特</v>
          </cell>
          <cell r="F115">
            <v>70</v>
          </cell>
          <cell r="G115" t="str">
            <v>2</v>
          </cell>
          <cell r="H115">
            <v>9591</v>
          </cell>
          <cell r="I115" t="str">
            <v>Shielder</v>
          </cell>
          <cell r="J115">
            <v>1</v>
          </cell>
          <cell r="K115">
            <v>1</v>
          </cell>
          <cell r="L115" t="str">
            <v>地</v>
          </cell>
          <cell r="M115">
            <v>1</v>
          </cell>
          <cell r="N115" t="str">
            <v>假象宝具 拟拟展开/人理之础</v>
          </cell>
          <cell r="O115" t="str">
            <v>蓝</v>
          </cell>
          <cell r="P115" t="str">
            <v>无直接伤害</v>
          </cell>
          <cell r="Q115">
            <v>2</v>
          </cell>
          <cell r="R115">
            <v>0</v>
          </cell>
          <cell r="S115">
            <v>0</v>
          </cell>
          <cell r="T115" t="str">
            <v>Lv6</v>
          </cell>
          <cell r="U115" t="str">
            <v>Lv6</v>
          </cell>
          <cell r="V115" t="str">
            <v>Lv6</v>
          </cell>
          <cell r="W115">
            <v>0.2</v>
          </cell>
          <cell r="X115">
            <v>0</v>
          </cell>
          <cell r="Y115">
            <v>1</v>
          </cell>
          <cell r="Z115">
            <v>0</v>
          </cell>
          <cell r="AA115">
            <v>0</v>
          </cell>
          <cell r="AB115" t="str">
            <v>无</v>
          </cell>
          <cell r="AC115" t="str">
            <v>0/0</v>
          </cell>
          <cell r="AD115" t="str">
            <v>无</v>
          </cell>
          <cell r="AE115">
            <v>1</v>
          </cell>
          <cell r="AF115">
            <v>0</v>
          </cell>
          <cell r="AG115" t="str">
            <v>无</v>
          </cell>
          <cell r="AH115">
            <v>1</v>
          </cell>
          <cell r="AI115">
            <v>0</v>
          </cell>
          <cell r="AJ115" t="str">
            <v>无</v>
          </cell>
          <cell r="AK115">
            <v>1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</row>
        <row r="116">
          <cell r="D116">
            <v>1</v>
          </cell>
          <cell r="E116" t="str">
            <v>玛修·基列莱特</v>
          </cell>
          <cell r="F116">
            <v>70</v>
          </cell>
          <cell r="G116" t="str">
            <v>2</v>
          </cell>
          <cell r="H116">
            <v>9591</v>
          </cell>
          <cell r="I116" t="str">
            <v>Shielder</v>
          </cell>
          <cell r="J116">
            <v>1</v>
          </cell>
          <cell r="K116">
            <v>1</v>
          </cell>
          <cell r="L116" t="str">
            <v>地</v>
          </cell>
          <cell r="M116">
            <v>1</v>
          </cell>
          <cell r="N116" t="str">
            <v>假象宝具 拟拟展开/人理之础</v>
          </cell>
          <cell r="O116" t="str">
            <v>蓝</v>
          </cell>
          <cell r="P116" t="str">
            <v>无直接伤害</v>
          </cell>
          <cell r="Q116">
            <v>2</v>
          </cell>
          <cell r="R116">
            <v>0</v>
          </cell>
          <cell r="S116">
            <v>0</v>
          </cell>
          <cell r="T116" t="str">
            <v>Lv6</v>
          </cell>
          <cell r="U116" t="str">
            <v>Lv6</v>
          </cell>
          <cell r="V116" t="str">
            <v>Lv6</v>
          </cell>
          <cell r="W116">
            <v>0.2</v>
          </cell>
          <cell r="X116">
            <v>0</v>
          </cell>
          <cell r="Y116">
            <v>1</v>
          </cell>
          <cell r="Z116">
            <v>0</v>
          </cell>
          <cell r="AA116">
            <v>0</v>
          </cell>
          <cell r="AB116" t="str">
            <v>无</v>
          </cell>
          <cell r="AC116" t="str">
            <v>0/0</v>
          </cell>
          <cell r="AD116" t="str">
            <v>无</v>
          </cell>
          <cell r="AE116">
            <v>1</v>
          </cell>
          <cell r="AF116">
            <v>0</v>
          </cell>
          <cell r="AG116" t="str">
            <v>无</v>
          </cell>
          <cell r="AH116">
            <v>1</v>
          </cell>
          <cell r="AI116">
            <v>0</v>
          </cell>
          <cell r="AJ116" t="str">
            <v>无</v>
          </cell>
          <cell r="AK116">
            <v>1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</row>
        <row r="117">
          <cell r="D117">
            <v>1</v>
          </cell>
          <cell r="E117" t="str">
            <v>玛修·基列莱特</v>
          </cell>
          <cell r="F117">
            <v>70</v>
          </cell>
          <cell r="G117" t="str">
            <v>2</v>
          </cell>
          <cell r="H117">
            <v>9591</v>
          </cell>
          <cell r="I117" t="str">
            <v>Shielder</v>
          </cell>
          <cell r="J117">
            <v>1</v>
          </cell>
          <cell r="K117">
            <v>1</v>
          </cell>
          <cell r="L117" t="str">
            <v>地</v>
          </cell>
          <cell r="M117">
            <v>1</v>
          </cell>
          <cell r="N117" t="str">
            <v>假象宝具 拟拟展开/人理之础</v>
          </cell>
          <cell r="O117" t="str">
            <v>蓝</v>
          </cell>
          <cell r="P117" t="str">
            <v>无直接伤害</v>
          </cell>
          <cell r="Q117">
            <v>2</v>
          </cell>
          <cell r="R117">
            <v>0</v>
          </cell>
          <cell r="S117">
            <v>0</v>
          </cell>
          <cell r="T117" t="str">
            <v>Lv6</v>
          </cell>
          <cell r="U117" t="str">
            <v>Lv6</v>
          </cell>
          <cell r="V117" t="str">
            <v>Lv6</v>
          </cell>
          <cell r="W117">
            <v>0.2</v>
          </cell>
          <cell r="X117">
            <v>0</v>
          </cell>
          <cell r="Y117">
            <v>1</v>
          </cell>
          <cell r="Z117">
            <v>0</v>
          </cell>
          <cell r="AA117">
            <v>0</v>
          </cell>
          <cell r="AB117" t="str">
            <v>无</v>
          </cell>
          <cell r="AC117" t="str">
            <v>0/0</v>
          </cell>
          <cell r="AD117" t="str">
            <v>无</v>
          </cell>
          <cell r="AE117">
            <v>1</v>
          </cell>
          <cell r="AF117">
            <v>0</v>
          </cell>
          <cell r="AG117" t="str">
            <v>无</v>
          </cell>
          <cell r="AH117">
            <v>1</v>
          </cell>
          <cell r="AI117">
            <v>0</v>
          </cell>
          <cell r="AJ117" t="str">
            <v>无</v>
          </cell>
          <cell r="AK117">
            <v>1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</row>
        <row r="118">
          <cell r="D118">
            <v>1</v>
          </cell>
          <cell r="E118" t="str">
            <v>玛修·基列莱特</v>
          </cell>
          <cell r="F118">
            <v>70</v>
          </cell>
          <cell r="G118" t="str">
            <v>2</v>
          </cell>
          <cell r="H118">
            <v>9591</v>
          </cell>
          <cell r="I118" t="str">
            <v>Shielder</v>
          </cell>
          <cell r="J118">
            <v>1</v>
          </cell>
          <cell r="K118">
            <v>1</v>
          </cell>
          <cell r="L118" t="str">
            <v>地</v>
          </cell>
          <cell r="M118">
            <v>1</v>
          </cell>
          <cell r="N118" t="str">
            <v>假象宝具 拟拟展开/人理之础</v>
          </cell>
          <cell r="O118" t="str">
            <v>蓝</v>
          </cell>
          <cell r="P118" t="str">
            <v>无直接伤害</v>
          </cell>
          <cell r="Q118">
            <v>2</v>
          </cell>
          <cell r="R118">
            <v>0</v>
          </cell>
          <cell r="S118">
            <v>0</v>
          </cell>
          <cell r="T118" t="str">
            <v>Lv6</v>
          </cell>
          <cell r="U118" t="str">
            <v>Lv6</v>
          </cell>
          <cell r="V118" t="str">
            <v>Lv6</v>
          </cell>
          <cell r="W118">
            <v>0.2</v>
          </cell>
          <cell r="X118">
            <v>0</v>
          </cell>
          <cell r="Y118">
            <v>1</v>
          </cell>
          <cell r="Z118">
            <v>0</v>
          </cell>
          <cell r="AA118">
            <v>0</v>
          </cell>
          <cell r="AB118" t="str">
            <v>无</v>
          </cell>
          <cell r="AC118" t="str">
            <v>0/0</v>
          </cell>
          <cell r="AD118" t="str">
            <v>无</v>
          </cell>
          <cell r="AE118">
            <v>1</v>
          </cell>
          <cell r="AF118">
            <v>0</v>
          </cell>
          <cell r="AG118" t="str">
            <v>无</v>
          </cell>
          <cell r="AH118">
            <v>1</v>
          </cell>
          <cell r="AI118">
            <v>0</v>
          </cell>
          <cell r="AJ118" t="str">
            <v>无</v>
          </cell>
          <cell r="AK118">
            <v>1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</row>
        <row r="119">
          <cell r="D119">
            <v>1</v>
          </cell>
          <cell r="E119" t="str">
            <v>玛修·基列莱特</v>
          </cell>
          <cell r="F119">
            <v>70</v>
          </cell>
          <cell r="G119" t="str">
            <v>2</v>
          </cell>
          <cell r="H119">
            <v>9591</v>
          </cell>
          <cell r="I119" t="str">
            <v>Shielder</v>
          </cell>
          <cell r="J119">
            <v>1</v>
          </cell>
          <cell r="K119">
            <v>1</v>
          </cell>
          <cell r="L119" t="str">
            <v>地</v>
          </cell>
          <cell r="M119">
            <v>1</v>
          </cell>
          <cell r="N119" t="str">
            <v>假象宝具 拟拟展开/人理之础</v>
          </cell>
          <cell r="O119" t="str">
            <v>蓝</v>
          </cell>
          <cell r="P119" t="str">
            <v>无直接伤害</v>
          </cell>
          <cell r="Q119">
            <v>2</v>
          </cell>
          <cell r="R119">
            <v>0</v>
          </cell>
          <cell r="S119">
            <v>0</v>
          </cell>
          <cell r="T119" t="str">
            <v>Lv6</v>
          </cell>
          <cell r="U119" t="str">
            <v>Lv6</v>
          </cell>
          <cell r="V119" t="str">
            <v>Lv6</v>
          </cell>
          <cell r="W119">
            <v>0.2</v>
          </cell>
          <cell r="X119">
            <v>0</v>
          </cell>
          <cell r="Y119">
            <v>1</v>
          </cell>
          <cell r="Z119">
            <v>0</v>
          </cell>
          <cell r="AA119">
            <v>0</v>
          </cell>
          <cell r="AB119" t="str">
            <v>无</v>
          </cell>
          <cell r="AC119" t="str">
            <v>0/0</v>
          </cell>
          <cell r="AD119" t="str">
            <v>无</v>
          </cell>
          <cell r="AE119">
            <v>1</v>
          </cell>
          <cell r="AF119">
            <v>0</v>
          </cell>
          <cell r="AG119" t="str">
            <v>无</v>
          </cell>
          <cell r="AH119">
            <v>1</v>
          </cell>
          <cell r="AI119">
            <v>0</v>
          </cell>
          <cell r="AJ119" t="str">
            <v>无</v>
          </cell>
          <cell r="AK119">
            <v>1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</row>
        <row r="120">
          <cell r="D120">
            <v>1</v>
          </cell>
          <cell r="E120" t="str">
            <v>玛修·基列莱特</v>
          </cell>
          <cell r="F120">
            <v>70</v>
          </cell>
          <cell r="G120" t="str">
            <v>2</v>
          </cell>
          <cell r="H120">
            <v>9591</v>
          </cell>
          <cell r="I120" t="str">
            <v>Shielder</v>
          </cell>
          <cell r="J120">
            <v>1</v>
          </cell>
          <cell r="K120">
            <v>1</v>
          </cell>
          <cell r="L120" t="str">
            <v>地</v>
          </cell>
          <cell r="M120">
            <v>1</v>
          </cell>
          <cell r="N120" t="str">
            <v>假象宝具 拟拟展开/人理之础</v>
          </cell>
          <cell r="O120" t="str">
            <v>蓝</v>
          </cell>
          <cell r="P120" t="str">
            <v>无直接伤害</v>
          </cell>
          <cell r="Q120">
            <v>2</v>
          </cell>
          <cell r="R120">
            <v>0</v>
          </cell>
          <cell r="S120">
            <v>0</v>
          </cell>
          <cell r="T120" t="str">
            <v>Lv6</v>
          </cell>
          <cell r="U120" t="str">
            <v>Lv6</v>
          </cell>
          <cell r="V120" t="str">
            <v>Lv6</v>
          </cell>
          <cell r="W120">
            <v>0.2</v>
          </cell>
          <cell r="X120">
            <v>0</v>
          </cell>
          <cell r="Y120">
            <v>1</v>
          </cell>
          <cell r="Z120">
            <v>0</v>
          </cell>
          <cell r="AA120">
            <v>0</v>
          </cell>
          <cell r="AB120" t="str">
            <v>无</v>
          </cell>
          <cell r="AC120" t="str">
            <v>0/0</v>
          </cell>
          <cell r="AD120" t="str">
            <v>无</v>
          </cell>
          <cell r="AE120">
            <v>1</v>
          </cell>
          <cell r="AF120">
            <v>0</v>
          </cell>
          <cell r="AG120" t="str">
            <v>无</v>
          </cell>
          <cell r="AH120">
            <v>1</v>
          </cell>
          <cell r="AI120">
            <v>0</v>
          </cell>
          <cell r="AJ120" t="str">
            <v>无</v>
          </cell>
          <cell r="AK120">
            <v>1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</row>
        <row r="121">
          <cell r="D121">
            <v>1</v>
          </cell>
          <cell r="E121" t="str">
            <v>玛修·基列莱特</v>
          </cell>
          <cell r="F121">
            <v>70</v>
          </cell>
          <cell r="G121" t="str">
            <v>2</v>
          </cell>
          <cell r="H121">
            <v>9591</v>
          </cell>
          <cell r="I121" t="str">
            <v>Shielder</v>
          </cell>
          <cell r="J121">
            <v>1</v>
          </cell>
          <cell r="K121">
            <v>1</v>
          </cell>
          <cell r="L121" t="str">
            <v>地</v>
          </cell>
          <cell r="M121">
            <v>1</v>
          </cell>
          <cell r="N121" t="str">
            <v>假象宝具 拟拟展开/人理之础</v>
          </cell>
          <cell r="O121" t="str">
            <v>蓝</v>
          </cell>
          <cell r="P121" t="str">
            <v>无直接伤害</v>
          </cell>
          <cell r="Q121">
            <v>2</v>
          </cell>
          <cell r="R121">
            <v>0</v>
          </cell>
          <cell r="S121">
            <v>0</v>
          </cell>
          <cell r="T121" t="str">
            <v>Lv6</v>
          </cell>
          <cell r="U121" t="str">
            <v>Lv6</v>
          </cell>
          <cell r="V121" t="str">
            <v>Lv6</v>
          </cell>
          <cell r="W121">
            <v>0.2</v>
          </cell>
          <cell r="X121">
            <v>0</v>
          </cell>
          <cell r="Y121">
            <v>1</v>
          </cell>
          <cell r="Z121">
            <v>0</v>
          </cell>
          <cell r="AA121">
            <v>0</v>
          </cell>
          <cell r="AB121" t="str">
            <v>无</v>
          </cell>
          <cell r="AC121" t="str">
            <v>0/0</v>
          </cell>
          <cell r="AD121" t="str">
            <v>无</v>
          </cell>
          <cell r="AE121">
            <v>1</v>
          </cell>
          <cell r="AF121">
            <v>0</v>
          </cell>
          <cell r="AG121" t="str">
            <v>无</v>
          </cell>
          <cell r="AH121">
            <v>1</v>
          </cell>
          <cell r="AI121">
            <v>0</v>
          </cell>
          <cell r="AJ121" t="str">
            <v>无</v>
          </cell>
          <cell r="AK121">
            <v>1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</row>
        <row r="122">
          <cell r="D122">
            <v>1</v>
          </cell>
          <cell r="E122" t="str">
            <v>玛修·基列莱特</v>
          </cell>
          <cell r="F122">
            <v>70</v>
          </cell>
          <cell r="G122" t="str">
            <v>2</v>
          </cell>
          <cell r="H122">
            <v>9591</v>
          </cell>
          <cell r="I122" t="str">
            <v>Shielder</v>
          </cell>
          <cell r="J122">
            <v>1</v>
          </cell>
          <cell r="K122">
            <v>1</v>
          </cell>
          <cell r="L122" t="str">
            <v>地</v>
          </cell>
          <cell r="M122">
            <v>1</v>
          </cell>
          <cell r="N122" t="str">
            <v>假象宝具 拟拟展开/人理之础</v>
          </cell>
          <cell r="O122" t="str">
            <v>蓝</v>
          </cell>
          <cell r="P122" t="str">
            <v>无直接伤害</v>
          </cell>
          <cell r="Q122">
            <v>2</v>
          </cell>
          <cell r="R122">
            <v>0</v>
          </cell>
          <cell r="S122">
            <v>0</v>
          </cell>
          <cell r="T122" t="str">
            <v>Lv6</v>
          </cell>
          <cell r="U122" t="str">
            <v>Lv6</v>
          </cell>
          <cell r="V122" t="str">
            <v>Lv6</v>
          </cell>
          <cell r="W122">
            <v>0.2</v>
          </cell>
          <cell r="X122">
            <v>0</v>
          </cell>
          <cell r="Y122">
            <v>1</v>
          </cell>
          <cell r="Z122">
            <v>0</v>
          </cell>
          <cell r="AA122">
            <v>0</v>
          </cell>
          <cell r="AB122" t="str">
            <v>无</v>
          </cell>
          <cell r="AC122" t="str">
            <v>0/0</v>
          </cell>
          <cell r="AD122" t="str">
            <v>无</v>
          </cell>
          <cell r="AE122">
            <v>1</v>
          </cell>
          <cell r="AF122">
            <v>0</v>
          </cell>
          <cell r="AG122" t="str">
            <v>无</v>
          </cell>
          <cell r="AH122">
            <v>1</v>
          </cell>
          <cell r="AI122">
            <v>0</v>
          </cell>
          <cell r="AJ122" t="str">
            <v>无</v>
          </cell>
          <cell r="AK122">
            <v>1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</row>
        <row r="123">
          <cell r="D123">
            <v>1</v>
          </cell>
          <cell r="E123" t="str">
            <v>玛修·基列莱特</v>
          </cell>
          <cell r="F123">
            <v>70</v>
          </cell>
          <cell r="G123" t="str">
            <v>2</v>
          </cell>
          <cell r="H123">
            <v>9591</v>
          </cell>
          <cell r="I123" t="str">
            <v>Shielder</v>
          </cell>
          <cell r="J123">
            <v>1</v>
          </cell>
          <cell r="K123">
            <v>1</v>
          </cell>
          <cell r="L123" t="str">
            <v>地</v>
          </cell>
          <cell r="M123">
            <v>1</v>
          </cell>
          <cell r="N123" t="str">
            <v>假象宝具 拟拟展开/人理之础</v>
          </cell>
          <cell r="O123" t="str">
            <v>蓝</v>
          </cell>
          <cell r="P123" t="str">
            <v>无直接伤害</v>
          </cell>
          <cell r="Q123">
            <v>2</v>
          </cell>
          <cell r="R123">
            <v>0</v>
          </cell>
          <cell r="S123">
            <v>0</v>
          </cell>
          <cell r="T123" t="str">
            <v>Lv6</v>
          </cell>
          <cell r="U123" t="str">
            <v>Lv6</v>
          </cell>
          <cell r="V123" t="str">
            <v>Lv6</v>
          </cell>
          <cell r="W123">
            <v>0.2</v>
          </cell>
          <cell r="X123">
            <v>0</v>
          </cell>
          <cell r="Y123">
            <v>1</v>
          </cell>
          <cell r="Z123">
            <v>0</v>
          </cell>
          <cell r="AA123">
            <v>0</v>
          </cell>
          <cell r="AB123" t="str">
            <v>无</v>
          </cell>
          <cell r="AC123" t="str">
            <v>0/0</v>
          </cell>
          <cell r="AD123" t="str">
            <v>无</v>
          </cell>
          <cell r="AE123">
            <v>1</v>
          </cell>
          <cell r="AF123">
            <v>0</v>
          </cell>
          <cell r="AG123" t="str">
            <v>无</v>
          </cell>
          <cell r="AH123">
            <v>1</v>
          </cell>
          <cell r="AI123">
            <v>0</v>
          </cell>
          <cell r="AJ123" t="str">
            <v>无</v>
          </cell>
          <cell r="AK123">
            <v>1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</row>
        <row r="124">
          <cell r="D124">
            <v>1</v>
          </cell>
          <cell r="E124" t="str">
            <v>玛修·基列莱特</v>
          </cell>
          <cell r="F124">
            <v>70</v>
          </cell>
          <cell r="G124" t="str">
            <v>2</v>
          </cell>
          <cell r="H124">
            <v>9591</v>
          </cell>
          <cell r="I124" t="str">
            <v>Shielder</v>
          </cell>
          <cell r="J124">
            <v>1</v>
          </cell>
          <cell r="K124">
            <v>1</v>
          </cell>
          <cell r="L124" t="str">
            <v>地</v>
          </cell>
          <cell r="M124">
            <v>1</v>
          </cell>
          <cell r="N124" t="str">
            <v>假象宝具 拟拟展开/人理之础</v>
          </cell>
          <cell r="O124" t="str">
            <v>蓝</v>
          </cell>
          <cell r="P124" t="str">
            <v>无直接伤害</v>
          </cell>
          <cell r="Q124">
            <v>2</v>
          </cell>
          <cell r="R124">
            <v>0</v>
          </cell>
          <cell r="S124">
            <v>0</v>
          </cell>
          <cell r="T124" t="str">
            <v>Lv6</v>
          </cell>
          <cell r="U124" t="str">
            <v>Lv6</v>
          </cell>
          <cell r="V124" t="str">
            <v>Lv6</v>
          </cell>
          <cell r="W124">
            <v>0.2</v>
          </cell>
          <cell r="X124">
            <v>0</v>
          </cell>
          <cell r="Y124">
            <v>1</v>
          </cell>
          <cell r="Z124">
            <v>0</v>
          </cell>
          <cell r="AA124">
            <v>0</v>
          </cell>
          <cell r="AB124" t="str">
            <v>无</v>
          </cell>
          <cell r="AC124" t="str">
            <v>0/0</v>
          </cell>
          <cell r="AD124" t="str">
            <v>无</v>
          </cell>
          <cell r="AE124">
            <v>1</v>
          </cell>
          <cell r="AF124">
            <v>0</v>
          </cell>
          <cell r="AG124" t="str">
            <v>无</v>
          </cell>
          <cell r="AH124">
            <v>1</v>
          </cell>
          <cell r="AI124">
            <v>0</v>
          </cell>
          <cell r="AJ124" t="str">
            <v>无</v>
          </cell>
          <cell r="AK124">
            <v>1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</row>
        <row r="125">
          <cell r="D125">
            <v>1</v>
          </cell>
          <cell r="E125" t="str">
            <v>玛修·基列莱特</v>
          </cell>
          <cell r="F125">
            <v>70</v>
          </cell>
          <cell r="G125" t="str">
            <v>2</v>
          </cell>
          <cell r="H125">
            <v>9591</v>
          </cell>
          <cell r="I125" t="str">
            <v>Shielder</v>
          </cell>
          <cell r="J125">
            <v>1</v>
          </cell>
          <cell r="K125">
            <v>1</v>
          </cell>
          <cell r="L125" t="str">
            <v>地</v>
          </cell>
          <cell r="M125">
            <v>1</v>
          </cell>
          <cell r="N125" t="str">
            <v>假象宝具 拟拟展开/人理之础</v>
          </cell>
          <cell r="O125" t="str">
            <v>蓝</v>
          </cell>
          <cell r="P125" t="str">
            <v>无直接伤害</v>
          </cell>
          <cell r="Q125">
            <v>2</v>
          </cell>
          <cell r="R125">
            <v>0</v>
          </cell>
          <cell r="S125">
            <v>0</v>
          </cell>
          <cell r="T125" t="str">
            <v>Lv6</v>
          </cell>
          <cell r="U125" t="str">
            <v>Lv6</v>
          </cell>
          <cell r="V125" t="str">
            <v>Lv6</v>
          </cell>
          <cell r="W125">
            <v>0.2</v>
          </cell>
          <cell r="X125">
            <v>0</v>
          </cell>
          <cell r="Y125">
            <v>1</v>
          </cell>
          <cell r="Z125">
            <v>0</v>
          </cell>
          <cell r="AA125">
            <v>0</v>
          </cell>
          <cell r="AB125" t="str">
            <v>无</v>
          </cell>
          <cell r="AC125" t="str">
            <v>0/0</v>
          </cell>
          <cell r="AD125" t="str">
            <v>无</v>
          </cell>
          <cell r="AE125">
            <v>1</v>
          </cell>
          <cell r="AF125">
            <v>0</v>
          </cell>
          <cell r="AG125" t="str">
            <v>无</v>
          </cell>
          <cell r="AH125">
            <v>1</v>
          </cell>
          <cell r="AI125">
            <v>0</v>
          </cell>
          <cell r="AJ125" t="str">
            <v>无</v>
          </cell>
          <cell r="AK125">
            <v>1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</row>
        <row r="126">
          <cell r="D126">
            <v>1</v>
          </cell>
          <cell r="E126" t="str">
            <v>玛修·基列莱特</v>
          </cell>
          <cell r="F126">
            <v>70</v>
          </cell>
          <cell r="G126" t="str">
            <v>2</v>
          </cell>
          <cell r="H126">
            <v>9591</v>
          </cell>
          <cell r="I126" t="str">
            <v>Shielder</v>
          </cell>
          <cell r="J126">
            <v>1</v>
          </cell>
          <cell r="K126">
            <v>1</v>
          </cell>
          <cell r="L126" t="str">
            <v>地</v>
          </cell>
          <cell r="M126">
            <v>1</v>
          </cell>
          <cell r="N126" t="str">
            <v>假象宝具 拟拟展开/人理之础</v>
          </cell>
          <cell r="O126" t="str">
            <v>蓝</v>
          </cell>
          <cell r="P126" t="str">
            <v>无直接伤害</v>
          </cell>
          <cell r="Q126">
            <v>2</v>
          </cell>
          <cell r="R126">
            <v>0</v>
          </cell>
          <cell r="S126">
            <v>0</v>
          </cell>
          <cell r="T126" t="str">
            <v>Lv6</v>
          </cell>
          <cell r="U126" t="str">
            <v>Lv6</v>
          </cell>
          <cell r="V126" t="str">
            <v>Lv6</v>
          </cell>
          <cell r="W126">
            <v>0.2</v>
          </cell>
          <cell r="X126">
            <v>0</v>
          </cell>
          <cell r="Y126">
            <v>1</v>
          </cell>
          <cell r="Z126">
            <v>0</v>
          </cell>
          <cell r="AA126">
            <v>0</v>
          </cell>
          <cell r="AB126" t="str">
            <v>无</v>
          </cell>
          <cell r="AC126" t="str">
            <v>0/0</v>
          </cell>
          <cell r="AD126" t="str">
            <v>无</v>
          </cell>
          <cell r="AE126">
            <v>1</v>
          </cell>
          <cell r="AF126">
            <v>0</v>
          </cell>
          <cell r="AG126" t="str">
            <v>无</v>
          </cell>
          <cell r="AH126">
            <v>1</v>
          </cell>
          <cell r="AI126">
            <v>0</v>
          </cell>
          <cell r="AJ126" t="str">
            <v>无</v>
          </cell>
          <cell r="AK126">
            <v>1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</row>
        <row r="127">
          <cell r="D127">
            <v>1</v>
          </cell>
          <cell r="E127" t="str">
            <v>玛修·基列莱特</v>
          </cell>
          <cell r="F127">
            <v>70</v>
          </cell>
          <cell r="G127" t="str">
            <v>2</v>
          </cell>
          <cell r="H127">
            <v>9591</v>
          </cell>
          <cell r="I127" t="str">
            <v>Shielder</v>
          </cell>
          <cell r="J127">
            <v>1</v>
          </cell>
          <cell r="K127">
            <v>1</v>
          </cell>
          <cell r="L127" t="str">
            <v>地</v>
          </cell>
          <cell r="M127">
            <v>1</v>
          </cell>
          <cell r="N127" t="str">
            <v>假象宝具 拟拟展开/人理之础</v>
          </cell>
          <cell r="O127" t="str">
            <v>蓝</v>
          </cell>
          <cell r="P127" t="str">
            <v>无直接伤害</v>
          </cell>
          <cell r="Q127">
            <v>2</v>
          </cell>
          <cell r="R127">
            <v>0</v>
          </cell>
          <cell r="S127">
            <v>0</v>
          </cell>
          <cell r="T127" t="str">
            <v>Lv6</v>
          </cell>
          <cell r="U127" t="str">
            <v>Lv6</v>
          </cell>
          <cell r="V127" t="str">
            <v>Lv6</v>
          </cell>
          <cell r="W127">
            <v>0.2</v>
          </cell>
          <cell r="X127">
            <v>0</v>
          </cell>
          <cell r="Y127">
            <v>1</v>
          </cell>
          <cell r="Z127">
            <v>0</v>
          </cell>
          <cell r="AA127">
            <v>0</v>
          </cell>
          <cell r="AB127" t="str">
            <v>无</v>
          </cell>
          <cell r="AC127" t="str">
            <v>0/0</v>
          </cell>
          <cell r="AD127" t="str">
            <v>无</v>
          </cell>
          <cell r="AE127">
            <v>1</v>
          </cell>
          <cell r="AF127">
            <v>0</v>
          </cell>
          <cell r="AG127" t="str">
            <v>无</v>
          </cell>
          <cell r="AH127">
            <v>1</v>
          </cell>
          <cell r="AI127">
            <v>0</v>
          </cell>
          <cell r="AJ127" t="str">
            <v>无</v>
          </cell>
          <cell r="AK127">
            <v>1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</row>
        <row r="128">
          <cell r="D128">
            <v>1</v>
          </cell>
          <cell r="E128" t="str">
            <v>玛修·基列莱特</v>
          </cell>
          <cell r="F128">
            <v>70</v>
          </cell>
          <cell r="G128" t="str">
            <v>2</v>
          </cell>
          <cell r="H128">
            <v>9591</v>
          </cell>
          <cell r="I128" t="str">
            <v>Shielder</v>
          </cell>
          <cell r="J128">
            <v>1</v>
          </cell>
          <cell r="K128">
            <v>1</v>
          </cell>
          <cell r="L128" t="str">
            <v>地</v>
          </cell>
          <cell r="M128">
            <v>1</v>
          </cell>
          <cell r="N128" t="str">
            <v>假象宝具 拟拟展开/人理之础</v>
          </cell>
          <cell r="O128" t="str">
            <v>蓝</v>
          </cell>
          <cell r="P128" t="str">
            <v>无直接伤害</v>
          </cell>
          <cell r="Q128">
            <v>2</v>
          </cell>
          <cell r="R128">
            <v>0</v>
          </cell>
          <cell r="S128">
            <v>0</v>
          </cell>
          <cell r="T128" t="str">
            <v>Lv6</v>
          </cell>
          <cell r="U128" t="str">
            <v>Lv6</v>
          </cell>
          <cell r="V128" t="str">
            <v>Lv6</v>
          </cell>
          <cell r="W128">
            <v>0.2</v>
          </cell>
          <cell r="X128">
            <v>0</v>
          </cell>
          <cell r="Y128">
            <v>1</v>
          </cell>
          <cell r="Z128">
            <v>0</v>
          </cell>
          <cell r="AA128">
            <v>0</v>
          </cell>
          <cell r="AB128" t="str">
            <v>无</v>
          </cell>
          <cell r="AC128" t="str">
            <v>0/0</v>
          </cell>
          <cell r="AD128" t="str">
            <v>无</v>
          </cell>
          <cell r="AE128">
            <v>1</v>
          </cell>
          <cell r="AF128">
            <v>0</v>
          </cell>
          <cell r="AG128" t="str">
            <v>无</v>
          </cell>
          <cell r="AH128">
            <v>1</v>
          </cell>
          <cell r="AI128">
            <v>0</v>
          </cell>
          <cell r="AJ128" t="str">
            <v>无</v>
          </cell>
          <cell r="AK128">
            <v>1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</row>
        <row r="129">
          <cell r="D129">
            <v>1</v>
          </cell>
          <cell r="E129" t="str">
            <v>玛修·基列莱特</v>
          </cell>
          <cell r="F129">
            <v>70</v>
          </cell>
          <cell r="G129" t="str">
            <v>2</v>
          </cell>
          <cell r="H129">
            <v>9591</v>
          </cell>
          <cell r="I129" t="str">
            <v>Shielder</v>
          </cell>
          <cell r="J129">
            <v>1</v>
          </cell>
          <cell r="K129">
            <v>1</v>
          </cell>
          <cell r="L129" t="str">
            <v>地</v>
          </cell>
          <cell r="M129">
            <v>1</v>
          </cell>
          <cell r="N129" t="str">
            <v>假象宝具 拟拟展开/人理之础</v>
          </cell>
          <cell r="O129" t="str">
            <v>蓝</v>
          </cell>
          <cell r="P129" t="str">
            <v>无直接伤害</v>
          </cell>
          <cell r="Q129">
            <v>2</v>
          </cell>
          <cell r="R129">
            <v>0</v>
          </cell>
          <cell r="S129">
            <v>0</v>
          </cell>
          <cell r="T129" t="str">
            <v>Lv6</v>
          </cell>
          <cell r="U129" t="str">
            <v>Lv6</v>
          </cell>
          <cell r="V129" t="str">
            <v>Lv6</v>
          </cell>
          <cell r="W129">
            <v>0.2</v>
          </cell>
          <cell r="X129">
            <v>0</v>
          </cell>
          <cell r="Y129">
            <v>1</v>
          </cell>
          <cell r="Z129">
            <v>0</v>
          </cell>
          <cell r="AA129">
            <v>0</v>
          </cell>
          <cell r="AB129" t="str">
            <v>无</v>
          </cell>
          <cell r="AC129" t="str">
            <v>0/0</v>
          </cell>
          <cell r="AD129" t="str">
            <v>无</v>
          </cell>
          <cell r="AE129">
            <v>1</v>
          </cell>
          <cell r="AF129">
            <v>0</v>
          </cell>
          <cell r="AG129" t="str">
            <v>无</v>
          </cell>
          <cell r="AH129">
            <v>1</v>
          </cell>
          <cell r="AI129">
            <v>0</v>
          </cell>
          <cell r="AJ129" t="str">
            <v>无</v>
          </cell>
          <cell r="AK129">
            <v>1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</row>
        <row r="130">
          <cell r="D130">
            <v>1</v>
          </cell>
          <cell r="E130" t="str">
            <v>玛修·基列莱特</v>
          </cell>
          <cell r="F130">
            <v>70</v>
          </cell>
          <cell r="G130" t="str">
            <v>2</v>
          </cell>
          <cell r="H130">
            <v>9591</v>
          </cell>
          <cell r="I130" t="str">
            <v>Shielder</v>
          </cell>
          <cell r="J130">
            <v>1</v>
          </cell>
          <cell r="K130">
            <v>1</v>
          </cell>
          <cell r="L130" t="str">
            <v>地</v>
          </cell>
          <cell r="M130">
            <v>1</v>
          </cell>
          <cell r="N130" t="str">
            <v>假象宝具 拟拟展开/人理之础</v>
          </cell>
          <cell r="O130" t="str">
            <v>蓝</v>
          </cell>
          <cell r="P130" t="str">
            <v>无直接伤害</v>
          </cell>
          <cell r="Q130">
            <v>2</v>
          </cell>
          <cell r="R130">
            <v>0</v>
          </cell>
          <cell r="S130">
            <v>0</v>
          </cell>
          <cell r="T130" t="str">
            <v>Lv6</v>
          </cell>
          <cell r="U130" t="str">
            <v>Lv6</v>
          </cell>
          <cell r="V130" t="str">
            <v>Lv6</v>
          </cell>
          <cell r="W130">
            <v>0.2</v>
          </cell>
          <cell r="X130">
            <v>0</v>
          </cell>
          <cell r="Y130">
            <v>1</v>
          </cell>
          <cell r="Z130">
            <v>0</v>
          </cell>
          <cell r="AA130">
            <v>0</v>
          </cell>
          <cell r="AB130" t="str">
            <v>无</v>
          </cell>
          <cell r="AC130" t="str">
            <v>0/0</v>
          </cell>
          <cell r="AD130" t="str">
            <v>无</v>
          </cell>
          <cell r="AE130">
            <v>1</v>
          </cell>
          <cell r="AF130">
            <v>0</v>
          </cell>
          <cell r="AG130" t="str">
            <v>无</v>
          </cell>
          <cell r="AH130">
            <v>1</v>
          </cell>
          <cell r="AI130">
            <v>0</v>
          </cell>
          <cell r="AJ130" t="str">
            <v>无</v>
          </cell>
          <cell r="AK130">
            <v>1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</row>
        <row r="131">
          <cell r="D131">
            <v>1</v>
          </cell>
          <cell r="E131" t="str">
            <v>玛修·基列莱特</v>
          </cell>
          <cell r="F131">
            <v>70</v>
          </cell>
          <cell r="G131" t="str">
            <v>2</v>
          </cell>
          <cell r="H131">
            <v>9591</v>
          </cell>
          <cell r="I131" t="str">
            <v>Shielder</v>
          </cell>
          <cell r="J131">
            <v>1</v>
          </cell>
          <cell r="K131">
            <v>1</v>
          </cell>
          <cell r="L131" t="str">
            <v>地</v>
          </cell>
          <cell r="M131">
            <v>1</v>
          </cell>
          <cell r="N131" t="str">
            <v>假象宝具 拟拟展开/人理之础</v>
          </cell>
          <cell r="O131" t="str">
            <v>蓝</v>
          </cell>
          <cell r="P131" t="str">
            <v>无直接伤害</v>
          </cell>
          <cell r="Q131">
            <v>2</v>
          </cell>
          <cell r="R131">
            <v>0</v>
          </cell>
          <cell r="S131">
            <v>0</v>
          </cell>
          <cell r="T131" t="str">
            <v>Lv6</v>
          </cell>
          <cell r="U131" t="str">
            <v>Lv6</v>
          </cell>
          <cell r="V131" t="str">
            <v>Lv6</v>
          </cell>
          <cell r="W131">
            <v>0.2</v>
          </cell>
          <cell r="X131">
            <v>0</v>
          </cell>
          <cell r="Y131">
            <v>1</v>
          </cell>
          <cell r="Z131">
            <v>0</v>
          </cell>
          <cell r="AA131">
            <v>0</v>
          </cell>
          <cell r="AB131" t="str">
            <v>无</v>
          </cell>
          <cell r="AC131" t="str">
            <v>0/0</v>
          </cell>
          <cell r="AD131" t="str">
            <v>无</v>
          </cell>
          <cell r="AE131">
            <v>1</v>
          </cell>
          <cell r="AF131">
            <v>0</v>
          </cell>
          <cell r="AG131" t="str">
            <v>无</v>
          </cell>
          <cell r="AH131">
            <v>1</v>
          </cell>
          <cell r="AI131">
            <v>0</v>
          </cell>
          <cell r="AJ131" t="str">
            <v>无</v>
          </cell>
          <cell r="AK131">
            <v>1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</row>
        <row r="132">
          <cell r="D132">
            <v>1</v>
          </cell>
          <cell r="E132" t="str">
            <v>玛修·基列莱特</v>
          </cell>
          <cell r="F132">
            <v>70</v>
          </cell>
          <cell r="G132" t="str">
            <v>2</v>
          </cell>
          <cell r="H132">
            <v>9591</v>
          </cell>
          <cell r="I132" t="str">
            <v>Shielder</v>
          </cell>
          <cell r="J132">
            <v>1</v>
          </cell>
          <cell r="K132">
            <v>1</v>
          </cell>
          <cell r="L132" t="str">
            <v>地</v>
          </cell>
          <cell r="M132">
            <v>1</v>
          </cell>
          <cell r="N132" t="str">
            <v>假象宝具 拟拟展开/人理之础</v>
          </cell>
          <cell r="O132" t="str">
            <v>蓝</v>
          </cell>
          <cell r="P132" t="str">
            <v>无直接伤害</v>
          </cell>
          <cell r="Q132">
            <v>2</v>
          </cell>
          <cell r="R132">
            <v>0</v>
          </cell>
          <cell r="S132">
            <v>0</v>
          </cell>
          <cell r="T132" t="str">
            <v>Lv6</v>
          </cell>
          <cell r="U132" t="str">
            <v>Lv6</v>
          </cell>
          <cell r="V132" t="str">
            <v>Lv6</v>
          </cell>
          <cell r="W132">
            <v>0.2</v>
          </cell>
          <cell r="X132">
            <v>0</v>
          </cell>
          <cell r="Y132">
            <v>1</v>
          </cell>
          <cell r="Z132">
            <v>0</v>
          </cell>
          <cell r="AA132">
            <v>0</v>
          </cell>
          <cell r="AB132" t="str">
            <v>无</v>
          </cell>
          <cell r="AC132" t="str">
            <v>0/0</v>
          </cell>
          <cell r="AD132" t="str">
            <v>无</v>
          </cell>
          <cell r="AE132">
            <v>1</v>
          </cell>
          <cell r="AF132">
            <v>0</v>
          </cell>
          <cell r="AG132" t="str">
            <v>无</v>
          </cell>
          <cell r="AH132">
            <v>1</v>
          </cell>
          <cell r="AI132">
            <v>0</v>
          </cell>
          <cell r="AJ132" t="str">
            <v>无</v>
          </cell>
          <cell r="AK132">
            <v>1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</row>
        <row r="133">
          <cell r="D133">
            <v>1</v>
          </cell>
          <cell r="E133" t="str">
            <v>玛修·基列莱特</v>
          </cell>
          <cell r="F133">
            <v>70</v>
          </cell>
          <cell r="G133" t="str">
            <v>2</v>
          </cell>
          <cell r="H133">
            <v>9591</v>
          </cell>
          <cell r="I133" t="str">
            <v>Shielder</v>
          </cell>
          <cell r="J133">
            <v>1</v>
          </cell>
          <cell r="K133">
            <v>1</v>
          </cell>
          <cell r="L133" t="str">
            <v>地</v>
          </cell>
          <cell r="M133">
            <v>1</v>
          </cell>
          <cell r="N133" t="str">
            <v>假象宝具 拟拟展开/人理之础</v>
          </cell>
          <cell r="O133" t="str">
            <v>蓝</v>
          </cell>
          <cell r="P133" t="str">
            <v>无直接伤害</v>
          </cell>
          <cell r="Q133">
            <v>2</v>
          </cell>
          <cell r="R133">
            <v>0</v>
          </cell>
          <cell r="S133">
            <v>0</v>
          </cell>
          <cell r="T133" t="str">
            <v>Lv6</v>
          </cell>
          <cell r="U133" t="str">
            <v>Lv6</v>
          </cell>
          <cell r="V133" t="str">
            <v>Lv6</v>
          </cell>
          <cell r="W133">
            <v>0.2</v>
          </cell>
          <cell r="X133">
            <v>0</v>
          </cell>
          <cell r="Y133">
            <v>1</v>
          </cell>
          <cell r="Z133">
            <v>0</v>
          </cell>
          <cell r="AA133">
            <v>0</v>
          </cell>
          <cell r="AB133" t="str">
            <v>无</v>
          </cell>
          <cell r="AC133" t="str">
            <v>0/0</v>
          </cell>
          <cell r="AD133" t="str">
            <v>无</v>
          </cell>
          <cell r="AE133">
            <v>1</v>
          </cell>
          <cell r="AF133">
            <v>0</v>
          </cell>
          <cell r="AG133" t="str">
            <v>无</v>
          </cell>
          <cell r="AH133">
            <v>1</v>
          </cell>
          <cell r="AI133">
            <v>0</v>
          </cell>
          <cell r="AJ133" t="str">
            <v>无</v>
          </cell>
          <cell r="AK133">
            <v>1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</row>
        <row r="134">
          <cell r="D134">
            <v>1</v>
          </cell>
          <cell r="E134" t="str">
            <v>玛修·基列莱特</v>
          </cell>
          <cell r="F134">
            <v>70</v>
          </cell>
          <cell r="G134" t="str">
            <v>2</v>
          </cell>
          <cell r="H134">
            <v>9591</v>
          </cell>
          <cell r="I134" t="str">
            <v>Shielder</v>
          </cell>
          <cell r="J134">
            <v>1</v>
          </cell>
          <cell r="K134">
            <v>1</v>
          </cell>
          <cell r="L134" t="str">
            <v>地</v>
          </cell>
          <cell r="M134">
            <v>1</v>
          </cell>
          <cell r="N134" t="str">
            <v>假象宝具 拟拟展开/人理之础</v>
          </cell>
          <cell r="O134" t="str">
            <v>蓝</v>
          </cell>
          <cell r="P134" t="str">
            <v>无直接伤害</v>
          </cell>
          <cell r="Q134">
            <v>2</v>
          </cell>
          <cell r="R134">
            <v>0</v>
          </cell>
          <cell r="S134">
            <v>0</v>
          </cell>
          <cell r="T134" t="str">
            <v>Lv6</v>
          </cell>
          <cell r="U134" t="str">
            <v>Lv6</v>
          </cell>
          <cell r="V134" t="str">
            <v>Lv6</v>
          </cell>
          <cell r="W134">
            <v>0.2</v>
          </cell>
          <cell r="X134">
            <v>0</v>
          </cell>
          <cell r="Y134">
            <v>1</v>
          </cell>
          <cell r="Z134">
            <v>0</v>
          </cell>
          <cell r="AA134">
            <v>0</v>
          </cell>
          <cell r="AB134" t="str">
            <v>无</v>
          </cell>
          <cell r="AC134" t="str">
            <v>0/0</v>
          </cell>
          <cell r="AD134" t="str">
            <v>无</v>
          </cell>
          <cell r="AE134">
            <v>1</v>
          </cell>
          <cell r="AF134">
            <v>0</v>
          </cell>
          <cell r="AG134" t="str">
            <v>无</v>
          </cell>
          <cell r="AH134">
            <v>1</v>
          </cell>
          <cell r="AI134">
            <v>0</v>
          </cell>
          <cell r="AJ134" t="str">
            <v>无</v>
          </cell>
          <cell r="AK134">
            <v>1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</row>
        <row r="135">
          <cell r="D135">
            <v>1</v>
          </cell>
          <cell r="E135" t="str">
            <v>玛修·基列莱特</v>
          </cell>
          <cell r="F135">
            <v>70</v>
          </cell>
          <cell r="G135" t="str">
            <v>2</v>
          </cell>
          <cell r="H135">
            <v>9591</v>
          </cell>
          <cell r="I135" t="str">
            <v>Shielder</v>
          </cell>
          <cell r="J135">
            <v>1</v>
          </cell>
          <cell r="K135">
            <v>1</v>
          </cell>
          <cell r="L135" t="str">
            <v>地</v>
          </cell>
          <cell r="M135">
            <v>1</v>
          </cell>
          <cell r="N135" t="str">
            <v>假象宝具 拟拟展开/人理之础</v>
          </cell>
          <cell r="O135" t="str">
            <v>蓝</v>
          </cell>
          <cell r="P135" t="str">
            <v>无直接伤害</v>
          </cell>
          <cell r="Q135">
            <v>2</v>
          </cell>
          <cell r="R135">
            <v>0</v>
          </cell>
          <cell r="S135">
            <v>0</v>
          </cell>
          <cell r="T135" t="str">
            <v>Lv6</v>
          </cell>
          <cell r="U135" t="str">
            <v>Lv6</v>
          </cell>
          <cell r="V135" t="str">
            <v>Lv6</v>
          </cell>
          <cell r="W135">
            <v>0.2</v>
          </cell>
          <cell r="X135">
            <v>0</v>
          </cell>
          <cell r="Y135">
            <v>1</v>
          </cell>
          <cell r="Z135">
            <v>0</v>
          </cell>
          <cell r="AA135">
            <v>0</v>
          </cell>
          <cell r="AB135" t="str">
            <v>无</v>
          </cell>
          <cell r="AC135" t="str">
            <v>0/0</v>
          </cell>
          <cell r="AD135" t="str">
            <v>无</v>
          </cell>
          <cell r="AE135">
            <v>1</v>
          </cell>
          <cell r="AF135">
            <v>0</v>
          </cell>
          <cell r="AG135" t="str">
            <v>无</v>
          </cell>
          <cell r="AH135">
            <v>1</v>
          </cell>
          <cell r="AI135">
            <v>0</v>
          </cell>
          <cell r="AJ135" t="str">
            <v>无</v>
          </cell>
          <cell r="AK135">
            <v>1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</row>
        <row r="136">
          <cell r="D136">
            <v>1</v>
          </cell>
          <cell r="E136" t="str">
            <v>玛修·基列莱特</v>
          </cell>
          <cell r="F136">
            <v>70</v>
          </cell>
          <cell r="G136" t="str">
            <v>2</v>
          </cell>
          <cell r="H136">
            <v>9591</v>
          </cell>
          <cell r="I136" t="str">
            <v>Shielder</v>
          </cell>
          <cell r="J136">
            <v>1</v>
          </cell>
          <cell r="K136">
            <v>1</v>
          </cell>
          <cell r="L136" t="str">
            <v>地</v>
          </cell>
          <cell r="M136">
            <v>1</v>
          </cell>
          <cell r="N136" t="str">
            <v>假象宝具 拟拟展开/人理之础</v>
          </cell>
          <cell r="O136" t="str">
            <v>蓝</v>
          </cell>
          <cell r="P136" t="str">
            <v>无直接伤害</v>
          </cell>
          <cell r="Q136">
            <v>2</v>
          </cell>
          <cell r="R136">
            <v>0</v>
          </cell>
          <cell r="S136">
            <v>0</v>
          </cell>
          <cell r="T136" t="str">
            <v>Lv6</v>
          </cell>
          <cell r="U136" t="str">
            <v>Lv6</v>
          </cell>
          <cell r="V136" t="str">
            <v>Lv6</v>
          </cell>
          <cell r="W136">
            <v>0.2</v>
          </cell>
          <cell r="X136">
            <v>0</v>
          </cell>
          <cell r="Y136">
            <v>1</v>
          </cell>
          <cell r="Z136">
            <v>0</v>
          </cell>
          <cell r="AA136">
            <v>0</v>
          </cell>
          <cell r="AB136" t="str">
            <v>无</v>
          </cell>
          <cell r="AC136" t="str">
            <v>0/0</v>
          </cell>
          <cell r="AD136" t="str">
            <v>无</v>
          </cell>
          <cell r="AE136">
            <v>1</v>
          </cell>
          <cell r="AF136">
            <v>0</v>
          </cell>
          <cell r="AG136" t="str">
            <v>无</v>
          </cell>
          <cell r="AH136">
            <v>1</v>
          </cell>
          <cell r="AI136">
            <v>0</v>
          </cell>
          <cell r="AJ136" t="str">
            <v>无</v>
          </cell>
          <cell r="AK136">
            <v>1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</row>
        <row r="137">
          <cell r="D137">
            <v>1</v>
          </cell>
          <cell r="E137" t="str">
            <v>玛修·基列莱特</v>
          </cell>
          <cell r="F137">
            <v>70</v>
          </cell>
          <cell r="G137" t="str">
            <v>2</v>
          </cell>
          <cell r="H137">
            <v>9591</v>
          </cell>
          <cell r="I137" t="str">
            <v>Shielder</v>
          </cell>
          <cell r="J137">
            <v>1</v>
          </cell>
          <cell r="K137">
            <v>1</v>
          </cell>
          <cell r="L137" t="str">
            <v>地</v>
          </cell>
          <cell r="M137">
            <v>1</v>
          </cell>
          <cell r="N137" t="str">
            <v>假象宝具 拟拟展开/人理之础</v>
          </cell>
          <cell r="O137" t="str">
            <v>蓝</v>
          </cell>
          <cell r="P137" t="str">
            <v>无直接伤害</v>
          </cell>
          <cell r="Q137">
            <v>2</v>
          </cell>
          <cell r="R137">
            <v>0</v>
          </cell>
          <cell r="S137">
            <v>0</v>
          </cell>
          <cell r="T137" t="str">
            <v>Lv6</v>
          </cell>
          <cell r="U137" t="str">
            <v>Lv6</v>
          </cell>
          <cell r="V137" t="str">
            <v>Lv6</v>
          </cell>
          <cell r="W137">
            <v>0.2</v>
          </cell>
          <cell r="X137">
            <v>0</v>
          </cell>
          <cell r="Y137">
            <v>1</v>
          </cell>
          <cell r="Z137">
            <v>0</v>
          </cell>
          <cell r="AA137">
            <v>0</v>
          </cell>
          <cell r="AB137" t="str">
            <v>无</v>
          </cell>
          <cell r="AC137" t="str">
            <v>0/0</v>
          </cell>
          <cell r="AD137" t="str">
            <v>无</v>
          </cell>
          <cell r="AE137">
            <v>1</v>
          </cell>
          <cell r="AF137">
            <v>0</v>
          </cell>
          <cell r="AG137" t="str">
            <v>无</v>
          </cell>
          <cell r="AH137">
            <v>1</v>
          </cell>
          <cell r="AI137">
            <v>0</v>
          </cell>
          <cell r="AJ137" t="str">
            <v>无</v>
          </cell>
          <cell r="AK137">
            <v>1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</row>
        <row r="138">
          <cell r="D138">
            <v>1</v>
          </cell>
          <cell r="E138" t="str">
            <v>玛修·基列莱特</v>
          </cell>
          <cell r="F138">
            <v>70</v>
          </cell>
          <cell r="G138" t="str">
            <v>2</v>
          </cell>
          <cell r="H138">
            <v>9591</v>
          </cell>
          <cell r="I138" t="str">
            <v>Shielder</v>
          </cell>
          <cell r="J138">
            <v>1</v>
          </cell>
          <cell r="K138">
            <v>1</v>
          </cell>
          <cell r="L138" t="str">
            <v>地</v>
          </cell>
          <cell r="M138">
            <v>1</v>
          </cell>
          <cell r="N138" t="str">
            <v>假象宝具 拟拟展开/人理之础</v>
          </cell>
          <cell r="O138" t="str">
            <v>蓝</v>
          </cell>
          <cell r="P138" t="str">
            <v>无直接伤害</v>
          </cell>
          <cell r="Q138">
            <v>2</v>
          </cell>
          <cell r="R138">
            <v>0</v>
          </cell>
          <cell r="S138">
            <v>0</v>
          </cell>
          <cell r="T138" t="str">
            <v>Lv6</v>
          </cell>
          <cell r="U138" t="str">
            <v>Lv6</v>
          </cell>
          <cell r="V138" t="str">
            <v>Lv6</v>
          </cell>
          <cell r="W138">
            <v>0.2</v>
          </cell>
          <cell r="X138">
            <v>0</v>
          </cell>
          <cell r="Y138">
            <v>1</v>
          </cell>
          <cell r="Z138">
            <v>0</v>
          </cell>
          <cell r="AA138">
            <v>0</v>
          </cell>
          <cell r="AB138" t="str">
            <v>无</v>
          </cell>
          <cell r="AC138" t="str">
            <v>0/0</v>
          </cell>
          <cell r="AD138" t="str">
            <v>无</v>
          </cell>
          <cell r="AE138">
            <v>1</v>
          </cell>
          <cell r="AF138">
            <v>0</v>
          </cell>
          <cell r="AG138" t="str">
            <v>无</v>
          </cell>
          <cell r="AH138">
            <v>1</v>
          </cell>
          <cell r="AI138">
            <v>0</v>
          </cell>
          <cell r="AJ138" t="str">
            <v>无</v>
          </cell>
          <cell r="AK138">
            <v>1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</row>
        <row r="139">
          <cell r="D139">
            <v>1</v>
          </cell>
          <cell r="E139" t="str">
            <v>玛修·基列莱特</v>
          </cell>
          <cell r="F139">
            <v>70</v>
          </cell>
          <cell r="G139" t="str">
            <v>2</v>
          </cell>
          <cell r="H139">
            <v>9591</v>
          </cell>
          <cell r="I139" t="str">
            <v>Shielder</v>
          </cell>
          <cell r="J139">
            <v>1</v>
          </cell>
          <cell r="K139">
            <v>1</v>
          </cell>
          <cell r="L139" t="str">
            <v>地</v>
          </cell>
          <cell r="M139">
            <v>1</v>
          </cell>
          <cell r="N139" t="str">
            <v>假象宝具 拟拟展开/人理之础</v>
          </cell>
          <cell r="O139" t="str">
            <v>蓝</v>
          </cell>
          <cell r="P139" t="str">
            <v>无直接伤害</v>
          </cell>
          <cell r="Q139">
            <v>2</v>
          </cell>
          <cell r="R139">
            <v>0</v>
          </cell>
          <cell r="S139">
            <v>0</v>
          </cell>
          <cell r="T139" t="str">
            <v>Lv6</v>
          </cell>
          <cell r="U139" t="str">
            <v>Lv6</v>
          </cell>
          <cell r="V139" t="str">
            <v>Lv6</v>
          </cell>
          <cell r="W139">
            <v>0.2</v>
          </cell>
          <cell r="X139">
            <v>0</v>
          </cell>
          <cell r="Y139">
            <v>1</v>
          </cell>
          <cell r="Z139">
            <v>0</v>
          </cell>
          <cell r="AA139">
            <v>0</v>
          </cell>
          <cell r="AB139" t="str">
            <v>无</v>
          </cell>
          <cell r="AC139" t="str">
            <v>0/0</v>
          </cell>
          <cell r="AD139" t="str">
            <v>无</v>
          </cell>
          <cell r="AE139">
            <v>1</v>
          </cell>
          <cell r="AF139">
            <v>0</v>
          </cell>
          <cell r="AG139" t="str">
            <v>无</v>
          </cell>
          <cell r="AH139">
            <v>1</v>
          </cell>
          <cell r="AI139">
            <v>0</v>
          </cell>
          <cell r="AJ139" t="str">
            <v>无</v>
          </cell>
          <cell r="AK139">
            <v>1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</row>
        <row r="140">
          <cell r="D140">
            <v>1</v>
          </cell>
          <cell r="E140" t="str">
            <v>玛修·基列莱特</v>
          </cell>
          <cell r="F140">
            <v>70</v>
          </cell>
          <cell r="G140" t="str">
            <v>2</v>
          </cell>
          <cell r="H140">
            <v>9591</v>
          </cell>
          <cell r="I140" t="str">
            <v>Shielder</v>
          </cell>
          <cell r="J140">
            <v>1</v>
          </cell>
          <cell r="K140">
            <v>1</v>
          </cell>
          <cell r="L140" t="str">
            <v>地</v>
          </cell>
          <cell r="M140">
            <v>1</v>
          </cell>
          <cell r="N140" t="str">
            <v>假象宝具 拟拟展开/人理之础</v>
          </cell>
          <cell r="O140" t="str">
            <v>蓝</v>
          </cell>
          <cell r="P140" t="str">
            <v>无直接伤害</v>
          </cell>
          <cell r="Q140">
            <v>2</v>
          </cell>
          <cell r="R140">
            <v>0</v>
          </cell>
          <cell r="S140">
            <v>0</v>
          </cell>
          <cell r="T140" t="str">
            <v>Lv6</v>
          </cell>
          <cell r="U140" t="str">
            <v>Lv6</v>
          </cell>
          <cell r="V140" t="str">
            <v>Lv6</v>
          </cell>
          <cell r="W140">
            <v>0.2</v>
          </cell>
          <cell r="X140">
            <v>0</v>
          </cell>
          <cell r="Y140">
            <v>1</v>
          </cell>
          <cell r="Z140">
            <v>0</v>
          </cell>
          <cell r="AA140">
            <v>0</v>
          </cell>
          <cell r="AB140" t="str">
            <v>无</v>
          </cell>
          <cell r="AC140" t="str">
            <v>0/0</v>
          </cell>
          <cell r="AD140" t="str">
            <v>无</v>
          </cell>
          <cell r="AE140">
            <v>1</v>
          </cell>
          <cell r="AF140">
            <v>0</v>
          </cell>
          <cell r="AG140" t="str">
            <v>无</v>
          </cell>
          <cell r="AH140">
            <v>1</v>
          </cell>
          <cell r="AI140">
            <v>0</v>
          </cell>
          <cell r="AJ140" t="str">
            <v>无</v>
          </cell>
          <cell r="AK140">
            <v>1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</row>
        <row r="141">
          <cell r="D141">
            <v>1</v>
          </cell>
          <cell r="E141" t="str">
            <v>玛修·基列莱特</v>
          </cell>
          <cell r="F141">
            <v>70</v>
          </cell>
          <cell r="G141" t="str">
            <v>2</v>
          </cell>
          <cell r="H141">
            <v>9591</v>
          </cell>
          <cell r="I141" t="str">
            <v>Shielder</v>
          </cell>
          <cell r="J141">
            <v>1</v>
          </cell>
          <cell r="K141">
            <v>1</v>
          </cell>
          <cell r="L141" t="str">
            <v>地</v>
          </cell>
          <cell r="M141">
            <v>1</v>
          </cell>
          <cell r="N141" t="str">
            <v>假象宝具 拟拟展开/人理之础</v>
          </cell>
          <cell r="O141" t="str">
            <v>蓝</v>
          </cell>
          <cell r="P141" t="str">
            <v>无直接伤害</v>
          </cell>
          <cell r="Q141">
            <v>2</v>
          </cell>
          <cell r="R141">
            <v>0</v>
          </cell>
          <cell r="S141">
            <v>0</v>
          </cell>
          <cell r="T141" t="str">
            <v>Lv6</v>
          </cell>
          <cell r="U141" t="str">
            <v>Lv6</v>
          </cell>
          <cell r="V141" t="str">
            <v>Lv6</v>
          </cell>
          <cell r="W141">
            <v>0.2</v>
          </cell>
          <cell r="X141">
            <v>0</v>
          </cell>
          <cell r="Y141">
            <v>1</v>
          </cell>
          <cell r="Z141">
            <v>0</v>
          </cell>
          <cell r="AA141">
            <v>0</v>
          </cell>
          <cell r="AB141" t="str">
            <v>无</v>
          </cell>
          <cell r="AC141" t="str">
            <v>0/0</v>
          </cell>
          <cell r="AD141" t="str">
            <v>无</v>
          </cell>
          <cell r="AE141">
            <v>1</v>
          </cell>
          <cell r="AF141">
            <v>0</v>
          </cell>
          <cell r="AG141" t="str">
            <v>无</v>
          </cell>
          <cell r="AH141">
            <v>1</v>
          </cell>
          <cell r="AI141">
            <v>0</v>
          </cell>
          <cell r="AJ141" t="str">
            <v>无</v>
          </cell>
          <cell r="AK141">
            <v>1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</row>
        <row r="142">
          <cell r="D142">
            <v>1</v>
          </cell>
          <cell r="E142" t="str">
            <v>玛修·基列莱特</v>
          </cell>
          <cell r="F142">
            <v>70</v>
          </cell>
          <cell r="G142" t="str">
            <v>2</v>
          </cell>
          <cell r="H142">
            <v>9591</v>
          </cell>
          <cell r="I142" t="str">
            <v>Shielder</v>
          </cell>
          <cell r="J142">
            <v>1</v>
          </cell>
          <cell r="K142">
            <v>1</v>
          </cell>
          <cell r="L142" t="str">
            <v>地</v>
          </cell>
          <cell r="M142">
            <v>1</v>
          </cell>
          <cell r="N142" t="str">
            <v>假象宝具 拟拟展开/人理之础</v>
          </cell>
          <cell r="O142" t="str">
            <v>蓝</v>
          </cell>
          <cell r="P142" t="str">
            <v>无直接伤害</v>
          </cell>
          <cell r="Q142">
            <v>2</v>
          </cell>
          <cell r="R142">
            <v>0</v>
          </cell>
          <cell r="S142">
            <v>0</v>
          </cell>
          <cell r="T142" t="str">
            <v>Lv6</v>
          </cell>
          <cell r="U142" t="str">
            <v>Lv6</v>
          </cell>
          <cell r="V142" t="str">
            <v>Lv6</v>
          </cell>
          <cell r="W142">
            <v>0.2</v>
          </cell>
          <cell r="X142">
            <v>0</v>
          </cell>
          <cell r="Y142">
            <v>1</v>
          </cell>
          <cell r="Z142">
            <v>0</v>
          </cell>
          <cell r="AA142">
            <v>0</v>
          </cell>
          <cell r="AB142" t="str">
            <v>无</v>
          </cell>
          <cell r="AC142" t="str">
            <v>0/0</v>
          </cell>
          <cell r="AD142" t="str">
            <v>无</v>
          </cell>
          <cell r="AE142">
            <v>1</v>
          </cell>
          <cell r="AF142">
            <v>0</v>
          </cell>
          <cell r="AG142" t="str">
            <v>无</v>
          </cell>
          <cell r="AH142">
            <v>1</v>
          </cell>
          <cell r="AI142">
            <v>0</v>
          </cell>
          <cell r="AJ142" t="str">
            <v>无</v>
          </cell>
          <cell r="AK142">
            <v>1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</row>
        <row r="143">
          <cell r="D143">
            <v>1</v>
          </cell>
          <cell r="E143" t="str">
            <v>玛修·基列莱特</v>
          </cell>
          <cell r="F143">
            <v>70</v>
          </cell>
          <cell r="G143" t="str">
            <v>2</v>
          </cell>
          <cell r="H143">
            <v>9591</v>
          </cell>
          <cell r="I143" t="str">
            <v>Shielder</v>
          </cell>
          <cell r="J143">
            <v>1</v>
          </cell>
          <cell r="K143">
            <v>1</v>
          </cell>
          <cell r="L143" t="str">
            <v>地</v>
          </cell>
          <cell r="M143">
            <v>1</v>
          </cell>
          <cell r="N143" t="str">
            <v>假象宝具 拟拟展开/人理之础</v>
          </cell>
          <cell r="O143" t="str">
            <v>蓝</v>
          </cell>
          <cell r="P143" t="str">
            <v>无直接伤害</v>
          </cell>
          <cell r="Q143">
            <v>2</v>
          </cell>
          <cell r="R143">
            <v>0</v>
          </cell>
          <cell r="S143">
            <v>0</v>
          </cell>
          <cell r="T143" t="str">
            <v>Lv6</v>
          </cell>
          <cell r="U143" t="str">
            <v>Lv6</v>
          </cell>
          <cell r="V143" t="str">
            <v>Lv6</v>
          </cell>
          <cell r="W143">
            <v>0.2</v>
          </cell>
          <cell r="X143">
            <v>0</v>
          </cell>
          <cell r="Y143">
            <v>1</v>
          </cell>
          <cell r="Z143">
            <v>0</v>
          </cell>
          <cell r="AA143">
            <v>0</v>
          </cell>
          <cell r="AB143" t="str">
            <v>无</v>
          </cell>
          <cell r="AC143" t="str">
            <v>0/0</v>
          </cell>
          <cell r="AD143" t="str">
            <v>无</v>
          </cell>
          <cell r="AE143">
            <v>1</v>
          </cell>
          <cell r="AF143">
            <v>0</v>
          </cell>
          <cell r="AG143" t="str">
            <v>无</v>
          </cell>
          <cell r="AH143">
            <v>1</v>
          </cell>
          <cell r="AI143">
            <v>0</v>
          </cell>
          <cell r="AJ143" t="str">
            <v>无</v>
          </cell>
          <cell r="AK143">
            <v>1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</row>
        <row r="144">
          <cell r="D144">
            <v>1</v>
          </cell>
          <cell r="E144" t="str">
            <v>玛修·基列莱特</v>
          </cell>
          <cell r="F144">
            <v>70</v>
          </cell>
          <cell r="G144" t="str">
            <v>2</v>
          </cell>
          <cell r="H144">
            <v>9591</v>
          </cell>
          <cell r="I144" t="str">
            <v>Shielder</v>
          </cell>
          <cell r="J144">
            <v>1</v>
          </cell>
          <cell r="K144">
            <v>1</v>
          </cell>
          <cell r="L144" t="str">
            <v>地</v>
          </cell>
          <cell r="M144">
            <v>1</v>
          </cell>
          <cell r="N144" t="str">
            <v>假象宝具 拟拟展开/人理之础</v>
          </cell>
          <cell r="O144" t="str">
            <v>蓝</v>
          </cell>
          <cell r="P144" t="str">
            <v>无直接伤害</v>
          </cell>
          <cell r="Q144">
            <v>2</v>
          </cell>
          <cell r="R144">
            <v>0</v>
          </cell>
          <cell r="S144">
            <v>0</v>
          </cell>
          <cell r="T144" t="str">
            <v>Lv6</v>
          </cell>
          <cell r="U144" t="str">
            <v>Lv6</v>
          </cell>
          <cell r="V144" t="str">
            <v>Lv6</v>
          </cell>
          <cell r="W144">
            <v>0.2</v>
          </cell>
          <cell r="X144">
            <v>0</v>
          </cell>
          <cell r="Y144">
            <v>1</v>
          </cell>
          <cell r="Z144">
            <v>0</v>
          </cell>
          <cell r="AA144">
            <v>0</v>
          </cell>
          <cell r="AB144" t="str">
            <v>无</v>
          </cell>
          <cell r="AC144" t="str">
            <v>0/0</v>
          </cell>
          <cell r="AD144" t="str">
            <v>无</v>
          </cell>
          <cell r="AE144">
            <v>1</v>
          </cell>
          <cell r="AF144">
            <v>0</v>
          </cell>
          <cell r="AG144" t="str">
            <v>无</v>
          </cell>
          <cell r="AH144">
            <v>1</v>
          </cell>
          <cell r="AI144">
            <v>0</v>
          </cell>
          <cell r="AJ144" t="str">
            <v>无</v>
          </cell>
          <cell r="AK144">
            <v>1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</row>
        <row r="145">
          <cell r="D145">
            <v>1</v>
          </cell>
          <cell r="E145" t="str">
            <v>玛修·基列莱特</v>
          </cell>
          <cell r="F145">
            <v>70</v>
          </cell>
          <cell r="G145" t="str">
            <v>2</v>
          </cell>
          <cell r="H145">
            <v>9591</v>
          </cell>
          <cell r="I145" t="str">
            <v>Shielder</v>
          </cell>
          <cell r="J145">
            <v>1</v>
          </cell>
          <cell r="K145">
            <v>1</v>
          </cell>
          <cell r="L145" t="str">
            <v>地</v>
          </cell>
          <cell r="M145">
            <v>1</v>
          </cell>
          <cell r="N145" t="str">
            <v>假象宝具 拟拟展开/人理之础</v>
          </cell>
          <cell r="O145" t="str">
            <v>蓝</v>
          </cell>
          <cell r="P145" t="str">
            <v>无直接伤害</v>
          </cell>
          <cell r="Q145">
            <v>2</v>
          </cell>
          <cell r="R145">
            <v>0</v>
          </cell>
          <cell r="S145">
            <v>0</v>
          </cell>
          <cell r="T145" t="str">
            <v>Lv6</v>
          </cell>
          <cell r="U145" t="str">
            <v>Lv6</v>
          </cell>
          <cell r="V145" t="str">
            <v>Lv6</v>
          </cell>
          <cell r="W145">
            <v>0.2</v>
          </cell>
          <cell r="X145">
            <v>0</v>
          </cell>
          <cell r="Y145">
            <v>1</v>
          </cell>
          <cell r="Z145">
            <v>0</v>
          </cell>
          <cell r="AA145">
            <v>0</v>
          </cell>
          <cell r="AB145" t="str">
            <v>无</v>
          </cell>
          <cell r="AC145" t="str">
            <v>0/0</v>
          </cell>
          <cell r="AD145" t="str">
            <v>无</v>
          </cell>
          <cell r="AE145">
            <v>1</v>
          </cell>
          <cell r="AF145">
            <v>0</v>
          </cell>
          <cell r="AG145" t="str">
            <v>无</v>
          </cell>
          <cell r="AH145">
            <v>1</v>
          </cell>
          <cell r="AI145">
            <v>0</v>
          </cell>
          <cell r="AJ145" t="str">
            <v>无</v>
          </cell>
          <cell r="AK145">
            <v>1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</row>
        <row r="146">
          <cell r="D146">
            <v>1</v>
          </cell>
          <cell r="E146" t="str">
            <v>玛修·基列莱特</v>
          </cell>
          <cell r="F146">
            <v>70</v>
          </cell>
          <cell r="G146" t="str">
            <v>2</v>
          </cell>
          <cell r="H146">
            <v>9591</v>
          </cell>
          <cell r="I146" t="str">
            <v>Shielder</v>
          </cell>
          <cell r="J146">
            <v>1</v>
          </cell>
          <cell r="K146">
            <v>1</v>
          </cell>
          <cell r="L146" t="str">
            <v>地</v>
          </cell>
          <cell r="M146">
            <v>1</v>
          </cell>
          <cell r="N146" t="str">
            <v>假象宝具 拟拟展开/人理之础</v>
          </cell>
          <cell r="O146" t="str">
            <v>蓝</v>
          </cell>
          <cell r="P146" t="str">
            <v>无直接伤害</v>
          </cell>
          <cell r="Q146">
            <v>2</v>
          </cell>
          <cell r="R146">
            <v>0</v>
          </cell>
          <cell r="S146">
            <v>0</v>
          </cell>
          <cell r="T146" t="str">
            <v>Lv6</v>
          </cell>
          <cell r="U146" t="str">
            <v>Lv6</v>
          </cell>
          <cell r="V146" t="str">
            <v>Lv6</v>
          </cell>
          <cell r="W146">
            <v>0.2</v>
          </cell>
          <cell r="X146">
            <v>0</v>
          </cell>
          <cell r="Y146">
            <v>1</v>
          </cell>
          <cell r="Z146">
            <v>0</v>
          </cell>
          <cell r="AA146">
            <v>0</v>
          </cell>
          <cell r="AB146" t="str">
            <v>无</v>
          </cell>
          <cell r="AC146" t="str">
            <v>0/0</v>
          </cell>
          <cell r="AD146" t="str">
            <v>无</v>
          </cell>
          <cell r="AE146">
            <v>1</v>
          </cell>
          <cell r="AF146">
            <v>0</v>
          </cell>
          <cell r="AG146" t="str">
            <v>无</v>
          </cell>
          <cell r="AH146">
            <v>1</v>
          </cell>
          <cell r="AI146">
            <v>0</v>
          </cell>
          <cell r="AJ146" t="str">
            <v>无</v>
          </cell>
          <cell r="AK146">
            <v>1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</row>
        <row r="147">
          <cell r="D147">
            <v>1</v>
          </cell>
          <cell r="E147" t="str">
            <v>玛修·基列莱特</v>
          </cell>
          <cell r="F147">
            <v>70</v>
          </cell>
          <cell r="G147" t="str">
            <v>2</v>
          </cell>
          <cell r="H147">
            <v>9591</v>
          </cell>
          <cell r="I147" t="str">
            <v>Shielder</v>
          </cell>
          <cell r="J147">
            <v>1</v>
          </cell>
          <cell r="K147">
            <v>1</v>
          </cell>
          <cell r="L147" t="str">
            <v>地</v>
          </cell>
          <cell r="M147">
            <v>1</v>
          </cell>
          <cell r="N147" t="str">
            <v>假象宝具 拟拟展开/人理之础</v>
          </cell>
          <cell r="O147" t="str">
            <v>蓝</v>
          </cell>
          <cell r="P147" t="str">
            <v>无直接伤害</v>
          </cell>
          <cell r="Q147">
            <v>2</v>
          </cell>
          <cell r="R147">
            <v>0</v>
          </cell>
          <cell r="S147">
            <v>0</v>
          </cell>
          <cell r="T147" t="str">
            <v>Lv6</v>
          </cell>
          <cell r="U147" t="str">
            <v>Lv6</v>
          </cell>
          <cell r="V147" t="str">
            <v>Lv6</v>
          </cell>
          <cell r="W147">
            <v>0.2</v>
          </cell>
          <cell r="X147">
            <v>0</v>
          </cell>
          <cell r="Y147">
            <v>1</v>
          </cell>
          <cell r="Z147">
            <v>0</v>
          </cell>
          <cell r="AA147">
            <v>0</v>
          </cell>
          <cell r="AB147" t="str">
            <v>无</v>
          </cell>
          <cell r="AC147" t="str">
            <v>0/0</v>
          </cell>
          <cell r="AD147" t="str">
            <v>无</v>
          </cell>
          <cell r="AE147">
            <v>1</v>
          </cell>
          <cell r="AF147">
            <v>0</v>
          </cell>
          <cell r="AG147" t="str">
            <v>无</v>
          </cell>
          <cell r="AH147">
            <v>1</v>
          </cell>
          <cell r="AI147">
            <v>0</v>
          </cell>
          <cell r="AJ147" t="str">
            <v>无</v>
          </cell>
          <cell r="AK147">
            <v>1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</row>
        <row r="148">
          <cell r="D148">
            <v>1</v>
          </cell>
          <cell r="E148" t="str">
            <v>玛修·基列莱特</v>
          </cell>
          <cell r="F148">
            <v>70</v>
          </cell>
          <cell r="G148" t="str">
            <v>2</v>
          </cell>
          <cell r="H148">
            <v>9591</v>
          </cell>
          <cell r="I148" t="str">
            <v>Shielder</v>
          </cell>
          <cell r="J148">
            <v>1</v>
          </cell>
          <cell r="K148">
            <v>1</v>
          </cell>
          <cell r="L148" t="str">
            <v>地</v>
          </cell>
          <cell r="M148">
            <v>1</v>
          </cell>
          <cell r="N148" t="str">
            <v>假象宝具 拟拟展开/人理之础</v>
          </cell>
          <cell r="O148" t="str">
            <v>蓝</v>
          </cell>
          <cell r="P148" t="str">
            <v>无直接伤害</v>
          </cell>
          <cell r="Q148">
            <v>2</v>
          </cell>
          <cell r="R148">
            <v>0</v>
          </cell>
          <cell r="S148">
            <v>0</v>
          </cell>
          <cell r="T148" t="str">
            <v>Lv6</v>
          </cell>
          <cell r="U148" t="str">
            <v>Lv6</v>
          </cell>
          <cell r="V148" t="str">
            <v>Lv6</v>
          </cell>
          <cell r="W148">
            <v>0.2</v>
          </cell>
          <cell r="X148">
            <v>0</v>
          </cell>
          <cell r="Y148">
            <v>1</v>
          </cell>
          <cell r="Z148">
            <v>0</v>
          </cell>
          <cell r="AA148">
            <v>0</v>
          </cell>
          <cell r="AB148" t="str">
            <v>无</v>
          </cell>
          <cell r="AC148" t="str">
            <v>0/0</v>
          </cell>
          <cell r="AD148" t="str">
            <v>无</v>
          </cell>
          <cell r="AE148">
            <v>1</v>
          </cell>
          <cell r="AF148">
            <v>0</v>
          </cell>
          <cell r="AG148" t="str">
            <v>无</v>
          </cell>
          <cell r="AH148">
            <v>1</v>
          </cell>
          <cell r="AI148">
            <v>0</v>
          </cell>
          <cell r="AJ148" t="str">
            <v>无</v>
          </cell>
          <cell r="AK148">
            <v>1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</row>
        <row r="149">
          <cell r="D149">
            <v>1</v>
          </cell>
          <cell r="E149" t="str">
            <v>玛修·基列莱特</v>
          </cell>
          <cell r="F149">
            <v>70</v>
          </cell>
          <cell r="G149" t="str">
            <v>2</v>
          </cell>
          <cell r="H149">
            <v>9591</v>
          </cell>
          <cell r="I149" t="str">
            <v>Shielder</v>
          </cell>
          <cell r="J149">
            <v>1</v>
          </cell>
          <cell r="K149">
            <v>1</v>
          </cell>
          <cell r="L149" t="str">
            <v>地</v>
          </cell>
          <cell r="M149">
            <v>1</v>
          </cell>
          <cell r="N149" t="str">
            <v>假象宝具 拟拟展开/人理之础</v>
          </cell>
          <cell r="O149" t="str">
            <v>蓝</v>
          </cell>
          <cell r="P149" t="str">
            <v>无直接伤害</v>
          </cell>
          <cell r="Q149">
            <v>2</v>
          </cell>
          <cell r="R149">
            <v>0</v>
          </cell>
          <cell r="S149">
            <v>0</v>
          </cell>
          <cell r="T149" t="str">
            <v>Lv6</v>
          </cell>
          <cell r="U149" t="str">
            <v>Lv6</v>
          </cell>
          <cell r="V149" t="str">
            <v>Lv6</v>
          </cell>
          <cell r="W149">
            <v>0.2</v>
          </cell>
          <cell r="X149">
            <v>0</v>
          </cell>
          <cell r="Y149">
            <v>1</v>
          </cell>
          <cell r="Z149">
            <v>0</v>
          </cell>
          <cell r="AA149">
            <v>0</v>
          </cell>
          <cell r="AB149" t="str">
            <v>无</v>
          </cell>
          <cell r="AC149" t="str">
            <v>0/0</v>
          </cell>
          <cell r="AD149" t="str">
            <v>无</v>
          </cell>
          <cell r="AE149">
            <v>1</v>
          </cell>
          <cell r="AF149">
            <v>0</v>
          </cell>
          <cell r="AG149" t="str">
            <v>无</v>
          </cell>
          <cell r="AH149">
            <v>1</v>
          </cell>
          <cell r="AI149">
            <v>0</v>
          </cell>
          <cell r="AJ149" t="str">
            <v>无</v>
          </cell>
          <cell r="AK149">
            <v>1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</row>
        <row r="150">
          <cell r="D150">
            <v>1</v>
          </cell>
          <cell r="E150" t="str">
            <v>玛修·基列莱特</v>
          </cell>
          <cell r="F150">
            <v>70</v>
          </cell>
          <cell r="G150" t="str">
            <v>2</v>
          </cell>
          <cell r="H150">
            <v>9591</v>
          </cell>
          <cell r="I150" t="str">
            <v>Shielder</v>
          </cell>
          <cell r="J150">
            <v>1</v>
          </cell>
          <cell r="K150">
            <v>1</v>
          </cell>
          <cell r="L150" t="str">
            <v>地</v>
          </cell>
          <cell r="M150">
            <v>1</v>
          </cell>
          <cell r="N150" t="str">
            <v>假象宝具 拟拟展开/人理之础</v>
          </cell>
          <cell r="O150" t="str">
            <v>蓝</v>
          </cell>
          <cell r="P150" t="str">
            <v>无直接伤害</v>
          </cell>
          <cell r="Q150">
            <v>2</v>
          </cell>
          <cell r="R150">
            <v>0</v>
          </cell>
          <cell r="S150">
            <v>0</v>
          </cell>
          <cell r="T150" t="str">
            <v>Lv6</v>
          </cell>
          <cell r="U150" t="str">
            <v>Lv6</v>
          </cell>
          <cell r="V150" t="str">
            <v>Lv6</v>
          </cell>
          <cell r="W150">
            <v>0.2</v>
          </cell>
          <cell r="X150">
            <v>0</v>
          </cell>
          <cell r="Y150">
            <v>1</v>
          </cell>
          <cell r="Z150">
            <v>0</v>
          </cell>
          <cell r="AA150">
            <v>0</v>
          </cell>
          <cell r="AB150" t="str">
            <v>无</v>
          </cell>
          <cell r="AC150" t="str">
            <v>0/0</v>
          </cell>
          <cell r="AD150" t="str">
            <v>无</v>
          </cell>
          <cell r="AE150">
            <v>1</v>
          </cell>
          <cell r="AF150">
            <v>0</v>
          </cell>
          <cell r="AG150" t="str">
            <v>无</v>
          </cell>
          <cell r="AH150">
            <v>1</v>
          </cell>
          <cell r="AI150">
            <v>0</v>
          </cell>
          <cell r="AJ150" t="str">
            <v>无</v>
          </cell>
          <cell r="AK150">
            <v>1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</row>
        <row r="151">
          <cell r="D151">
            <v>1</v>
          </cell>
          <cell r="E151" t="str">
            <v>玛修·基列莱特</v>
          </cell>
          <cell r="F151">
            <v>70</v>
          </cell>
          <cell r="G151" t="str">
            <v>2</v>
          </cell>
          <cell r="H151">
            <v>9591</v>
          </cell>
          <cell r="I151" t="str">
            <v>Shielder</v>
          </cell>
          <cell r="J151">
            <v>1</v>
          </cell>
          <cell r="K151">
            <v>1</v>
          </cell>
          <cell r="L151" t="str">
            <v>地</v>
          </cell>
          <cell r="M151">
            <v>1</v>
          </cell>
          <cell r="N151" t="str">
            <v>假象宝具 拟拟展开/人理之础</v>
          </cell>
          <cell r="O151" t="str">
            <v>蓝</v>
          </cell>
          <cell r="P151" t="str">
            <v>无直接伤害</v>
          </cell>
          <cell r="Q151">
            <v>2</v>
          </cell>
          <cell r="R151">
            <v>0</v>
          </cell>
          <cell r="S151">
            <v>0</v>
          </cell>
          <cell r="T151" t="str">
            <v>Lv6</v>
          </cell>
          <cell r="U151" t="str">
            <v>Lv6</v>
          </cell>
          <cell r="V151" t="str">
            <v>Lv6</v>
          </cell>
          <cell r="W151">
            <v>0.2</v>
          </cell>
          <cell r="X151">
            <v>0</v>
          </cell>
          <cell r="Y151">
            <v>1</v>
          </cell>
          <cell r="Z151">
            <v>0</v>
          </cell>
          <cell r="AA151">
            <v>0</v>
          </cell>
          <cell r="AB151" t="str">
            <v>无</v>
          </cell>
          <cell r="AC151" t="str">
            <v>0/0</v>
          </cell>
          <cell r="AD151" t="str">
            <v>无</v>
          </cell>
          <cell r="AE151">
            <v>1</v>
          </cell>
          <cell r="AF151">
            <v>0</v>
          </cell>
          <cell r="AG151" t="str">
            <v>无</v>
          </cell>
          <cell r="AH151">
            <v>1</v>
          </cell>
          <cell r="AI151">
            <v>0</v>
          </cell>
          <cell r="AJ151" t="str">
            <v>无</v>
          </cell>
          <cell r="AK151">
            <v>1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</row>
        <row r="152">
          <cell r="D152">
            <v>1</v>
          </cell>
          <cell r="E152" t="str">
            <v>玛修·基列莱特</v>
          </cell>
          <cell r="F152">
            <v>70</v>
          </cell>
          <cell r="G152" t="str">
            <v>2</v>
          </cell>
          <cell r="H152">
            <v>9591</v>
          </cell>
          <cell r="I152" t="str">
            <v>Shielder</v>
          </cell>
          <cell r="J152">
            <v>1</v>
          </cell>
          <cell r="K152">
            <v>1</v>
          </cell>
          <cell r="L152" t="str">
            <v>地</v>
          </cell>
          <cell r="M152">
            <v>1</v>
          </cell>
          <cell r="N152" t="str">
            <v>假象宝具 拟拟展开/人理之础</v>
          </cell>
          <cell r="O152" t="str">
            <v>蓝</v>
          </cell>
          <cell r="P152" t="str">
            <v>无直接伤害</v>
          </cell>
          <cell r="Q152">
            <v>2</v>
          </cell>
          <cell r="R152">
            <v>0</v>
          </cell>
          <cell r="S152">
            <v>0</v>
          </cell>
          <cell r="T152" t="str">
            <v>Lv6</v>
          </cell>
          <cell r="U152" t="str">
            <v>Lv6</v>
          </cell>
          <cell r="V152" t="str">
            <v>Lv6</v>
          </cell>
          <cell r="W152">
            <v>0.2</v>
          </cell>
          <cell r="X152">
            <v>0</v>
          </cell>
          <cell r="Y152">
            <v>1</v>
          </cell>
          <cell r="Z152">
            <v>0</v>
          </cell>
          <cell r="AA152">
            <v>0</v>
          </cell>
          <cell r="AB152" t="str">
            <v>无</v>
          </cell>
          <cell r="AC152" t="str">
            <v>0/0</v>
          </cell>
          <cell r="AD152" t="str">
            <v>无</v>
          </cell>
          <cell r="AE152">
            <v>1</v>
          </cell>
          <cell r="AF152">
            <v>0</v>
          </cell>
          <cell r="AG152" t="str">
            <v>无</v>
          </cell>
          <cell r="AH152">
            <v>1</v>
          </cell>
          <cell r="AI152">
            <v>0</v>
          </cell>
          <cell r="AJ152" t="str">
            <v>无</v>
          </cell>
          <cell r="AK152">
            <v>1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</row>
        <row r="153">
          <cell r="D153">
            <v>1</v>
          </cell>
          <cell r="E153" t="str">
            <v>玛修·基列莱特</v>
          </cell>
          <cell r="F153">
            <v>70</v>
          </cell>
          <cell r="G153" t="str">
            <v>2</v>
          </cell>
          <cell r="H153">
            <v>9591</v>
          </cell>
          <cell r="I153" t="str">
            <v>Shielder</v>
          </cell>
          <cell r="J153">
            <v>1</v>
          </cell>
          <cell r="K153">
            <v>1</v>
          </cell>
          <cell r="L153" t="str">
            <v>地</v>
          </cell>
          <cell r="M153">
            <v>1</v>
          </cell>
          <cell r="N153" t="str">
            <v>假象宝具 拟拟展开/人理之础</v>
          </cell>
          <cell r="O153" t="str">
            <v>蓝</v>
          </cell>
          <cell r="P153" t="str">
            <v>无直接伤害</v>
          </cell>
          <cell r="Q153">
            <v>2</v>
          </cell>
          <cell r="R153">
            <v>0</v>
          </cell>
          <cell r="S153">
            <v>0</v>
          </cell>
          <cell r="T153" t="str">
            <v>Lv6</v>
          </cell>
          <cell r="U153" t="str">
            <v>Lv6</v>
          </cell>
          <cell r="V153" t="str">
            <v>Lv6</v>
          </cell>
          <cell r="W153">
            <v>0.2</v>
          </cell>
          <cell r="X153">
            <v>0</v>
          </cell>
          <cell r="Y153">
            <v>1</v>
          </cell>
          <cell r="Z153">
            <v>0</v>
          </cell>
          <cell r="AA153">
            <v>0</v>
          </cell>
          <cell r="AB153" t="str">
            <v>无</v>
          </cell>
          <cell r="AC153" t="str">
            <v>0/0</v>
          </cell>
          <cell r="AD153" t="str">
            <v>无</v>
          </cell>
          <cell r="AE153">
            <v>1</v>
          </cell>
          <cell r="AF153">
            <v>0</v>
          </cell>
          <cell r="AG153" t="str">
            <v>无</v>
          </cell>
          <cell r="AH153">
            <v>1</v>
          </cell>
          <cell r="AI153">
            <v>0</v>
          </cell>
          <cell r="AJ153" t="str">
            <v>无</v>
          </cell>
          <cell r="AK153">
            <v>1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</row>
        <row r="154">
          <cell r="D154">
            <v>1</v>
          </cell>
          <cell r="E154" t="str">
            <v>玛修·基列莱特</v>
          </cell>
          <cell r="F154">
            <v>70</v>
          </cell>
          <cell r="G154" t="str">
            <v>2</v>
          </cell>
          <cell r="H154">
            <v>9591</v>
          </cell>
          <cell r="I154" t="str">
            <v>Shielder</v>
          </cell>
          <cell r="J154">
            <v>1</v>
          </cell>
          <cell r="K154">
            <v>1</v>
          </cell>
          <cell r="L154" t="str">
            <v>地</v>
          </cell>
          <cell r="M154">
            <v>1</v>
          </cell>
          <cell r="N154" t="str">
            <v>假象宝具 拟拟展开/人理之础</v>
          </cell>
          <cell r="O154" t="str">
            <v>蓝</v>
          </cell>
          <cell r="P154" t="str">
            <v>无直接伤害</v>
          </cell>
          <cell r="Q154">
            <v>2</v>
          </cell>
          <cell r="R154">
            <v>0</v>
          </cell>
          <cell r="S154">
            <v>0</v>
          </cell>
          <cell r="T154" t="str">
            <v>Lv6</v>
          </cell>
          <cell r="U154" t="str">
            <v>Lv6</v>
          </cell>
          <cell r="V154" t="str">
            <v>Lv6</v>
          </cell>
          <cell r="W154">
            <v>0.2</v>
          </cell>
          <cell r="X154">
            <v>0</v>
          </cell>
          <cell r="Y154">
            <v>1</v>
          </cell>
          <cell r="Z154">
            <v>0</v>
          </cell>
          <cell r="AA154">
            <v>0</v>
          </cell>
          <cell r="AB154" t="str">
            <v>无</v>
          </cell>
          <cell r="AC154" t="str">
            <v>0/0</v>
          </cell>
          <cell r="AD154" t="str">
            <v>无</v>
          </cell>
          <cell r="AE154">
            <v>1</v>
          </cell>
          <cell r="AF154">
            <v>0</v>
          </cell>
          <cell r="AG154" t="str">
            <v>无</v>
          </cell>
          <cell r="AH154">
            <v>1</v>
          </cell>
          <cell r="AI154">
            <v>0</v>
          </cell>
          <cell r="AJ154" t="str">
            <v>无</v>
          </cell>
          <cell r="AK154">
            <v>1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</row>
        <row r="155">
          <cell r="D155">
            <v>1</v>
          </cell>
          <cell r="E155" t="str">
            <v>玛修·基列莱特</v>
          </cell>
          <cell r="F155">
            <v>70</v>
          </cell>
          <cell r="G155" t="str">
            <v>2</v>
          </cell>
          <cell r="H155">
            <v>9591</v>
          </cell>
          <cell r="I155" t="str">
            <v>Shielder</v>
          </cell>
          <cell r="J155">
            <v>1</v>
          </cell>
          <cell r="K155">
            <v>1</v>
          </cell>
          <cell r="L155" t="str">
            <v>地</v>
          </cell>
          <cell r="M155">
            <v>1</v>
          </cell>
          <cell r="N155" t="str">
            <v>假象宝具 拟拟展开/人理之础</v>
          </cell>
          <cell r="O155" t="str">
            <v>蓝</v>
          </cell>
          <cell r="P155" t="str">
            <v>无直接伤害</v>
          </cell>
          <cell r="Q155">
            <v>2</v>
          </cell>
          <cell r="R155">
            <v>0</v>
          </cell>
          <cell r="S155">
            <v>0</v>
          </cell>
          <cell r="T155" t="str">
            <v>Lv6</v>
          </cell>
          <cell r="U155" t="str">
            <v>Lv6</v>
          </cell>
          <cell r="V155" t="str">
            <v>Lv6</v>
          </cell>
          <cell r="W155">
            <v>0.2</v>
          </cell>
          <cell r="X155">
            <v>0</v>
          </cell>
          <cell r="Y155">
            <v>1</v>
          </cell>
          <cell r="Z155">
            <v>0</v>
          </cell>
          <cell r="AA155">
            <v>0</v>
          </cell>
          <cell r="AB155" t="str">
            <v>无</v>
          </cell>
          <cell r="AC155" t="str">
            <v>0/0</v>
          </cell>
          <cell r="AD155" t="str">
            <v>无</v>
          </cell>
          <cell r="AE155">
            <v>1</v>
          </cell>
          <cell r="AF155">
            <v>0</v>
          </cell>
          <cell r="AG155" t="str">
            <v>无</v>
          </cell>
          <cell r="AH155">
            <v>1</v>
          </cell>
          <cell r="AI155">
            <v>0</v>
          </cell>
          <cell r="AJ155" t="str">
            <v>无</v>
          </cell>
          <cell r="AK155">
            <v>1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</row>
        <row r="156">
          <cell r="D156">
            <v>1</v>
          </cell>
          <cell r="E156" t="str">
            <v>玛修·基列莱特</v>
          </cell>
          <cell r="F156">
            <v>70</v>
          </cell>
          <cell r="G156" t="str">
            <v>2</v>
          </cell>
          <cell r="H156">
            <v>9591</v>
          </cell>
          <cell r="I156" t="str">
            <v>Shielder</v>
          </cell>
          <cell r="J156">
            <v>1</v>
          </cell>
          <cell r="K156">
            <v>1</v>
          </cell>
          <cell r="L156" t="str">
            <v>地</v>
          </cell>
          <cell r="M156">
            <v>1</v>
          </cell>
          <cell r="N156" t="str">
            <v>假象宝具 拟拟展开/人理之础</v>
          </cell>
          <cell r="O156" t="str">
            <v>蓝</v>
          </cell>
          <cell r="P156" t="str">
            <v>无直接伤害</v>
          </cell>
          <cell r="Q156">
            <v>2</v>
          </cell>
          <cell r="R156">
            <v>0</v>
          </cell>
          <cell r="S156">
            <v>0</v>
          </cell>
          <cell r="T156" t="str">
            <v>Lv6</v>
          </cell>
          <cell r="U156" t="str">
            <v>Lv6</v>
          </cell>
          <cell r="V156" t="str">
            <v>Lv6</v>
          </cell>
          <cell r="W156">
            <v>0.2</v>
          </cell>
          <cell r="X156">
            <v>0</v>
          </cell>
          <cell r="Y156">
            <v>1</v>
          </cell>
          <cell r="Z156">
            <v>0</v>
          </cell>
          <cell r="AA156">
            <v>0</v>
          </cell>
          <cell r="AB156" t="str">
            <v>无</v>
          </cell>
          <cell r="AC156" t="str">
            <v>0/0</v>
          </cell>
          <cell r="AD156" t="str">
            <v>无</v>
          </cell>
          <cell r="AE156">
            <v>1</v>
          </cell>
          <cell r="AF156">
            <v>0</v>
          </cell>
          <cell r="AG156" t="str">
            <v>无</v>
          </cell>
          <cell r="AH156">
            <v>1</v>
          </cell>
          <cell r="AI156">
            <v>0</v>
          </cell>
          <cell r="AJ156" t="str">
            <v>无</v>
          </cell>
          <cell r="AK156">
            <v>1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</row>
        <row r="157">
          <cell r="D157">
            <v>1</v>
          </cell>
          <cell r="E157" t="str">
            <v>玛修·基列莱特</v>
          </cell>
          <cell r="F157">
            <v>70</v>
          </cell>
          <cell r="G157" t="str">
            <v>2</v>
          </cell>
          <cell r="H157">
            <v>9591</v>
          </cell>
          <cell r="I157" t="str">
            <v>Shielder</v>
          </cell>
          <cell r="J157">
            <v>1</v>
          </cell>
          <cell r="K157">
            <v>1</v>
          </cell>
          <cell r="L157" t="str">
            <v>地</v>
          </cell>
          <cell r="M157">
            <v>1</v>
          </cell>
          <cell r="N157" t="str">
            <v>假象宝具 拟拟展开/人理之础</v>
          </cell>
          <cell r="O157" t="str">
            <v>蓝</v>
          </cell>
          <cell r="P157" t="str">
            <v>无直接伤害</v>
          </cell>
          <cell r="Q157">
            <v>2</v>
          </cell>
          <cell r="R157">
            <v>0</v>
          </cell>
          <cell r="S157">
            <v>0</v>
          </cell>
          <cell r="T157" t="str">
            <v>Lv6</v>
          </cell>
          <cell r="U157" t="str">
            <v>Lv6</v>
          </cell>
          <cell r="V157" t="str">
            <v>Lv6</v>
          </cell>
          <cell r="W157">
            <v>0.2</v>
          </cell>
          <cell r="X157">
            <v>0</v>
          </cell>
          <cell r="Y157">
            <v>1</v>
          </cell>
          <cell r="Z157">
            <v>0</v>
          </cell>
          <cell r="AA157">
            <v>0</v>
          </cell>
          <cell r="AB157" t="str">
            <v>无</v>
          </cell>
          <cell r="AC157" t="str">
            <v>0/0</v>
          </cell>
          <cell r="AD157" t="str">
            <v>无</v>
          </cell>
          <cell r="AE157">
            <v>1</v>
          </cell>
          <cell r="AF157">
            <v>0</v>
          </cell>
          <cell r="AG157" t="str">
            <v>无</v>
          </cell>
          <cell r="AH157">
            <v>1</v>
          </cell>
          <cell r="AI157">
            <v>0</v>
          </cell>
          <cell r="AJ157" t="str">
            <v>无</v>
          </cell>
          <cell r="AK157">
            <v>1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</row>
        <row r="158">
          <cell r="D158">
            <v>1</v>
          </cell>
          <cell r="E158" t="str">
            <v>玛修·基列莱特</v>
          </cell>
          <cell r="F158">
            <v>70</v>
          </cell>
          <cell r="G158" t="str">
            <v>2</v>
          </cell>
          <cell r="H158">
            <v>9591</v>
          </cell>
          <cell r="I158" t="str">
            <v>Shielder</v>
          </cell>
          <cell r="J158">
            <v>1</v>
          </cell>
          <cell r="K158">
            <v>1</v>
          </cell>
          <cell r="L158" t="str">
            <v>地</v>
          </cell>
          <cell r="M158">
            <v>1</v>
          </cell>
          <cell r="N158" t="str">
            <v>假象宝具 拟拟展开/人理之础</v>
          </cell>
          <cell r="O158" t="str">
            <v>蓝</v>
          </cell>
          <cell r="P158" t="str">
            <v>无直接伤害</v>
          </cell>
          <cell r="Q158">
            <v>2</v>
          </cell>
          <cell r="R158">
            <v>0</v>
          </cell>
          <cell r="S158">
            <v>0</v>
          </cell>
          <cell r="T158" t="str">
            <v>Lv6</v>
          </cell>
          <cell r="U158" t="str">
            <v>Lv6</v>
          </cell>
          <cell r="V158" t="str">
            <v>Lv6</v>
          </cell>
          <cell r="W158">
            <v>0.2</v>
          </cell>
          <cell r="X158">
            <v>0</v>
          </cell>
          <cell r="Y158">
            <v>1</v>
          </cell>
          <cell r="Z158">
            <v>0</v>
          </cell>
          <cell r="AA158">
            <v>0</v>
          </cell>
          <cell r="AB158" t="str">
            <v>无</v>
          </cell>
          <cell r="AC158" t="str">
            <v>0/0</v>
          </cell>
          <cell r="AD158" t="str">
            <v>无</v>
          </cell>
          <cell r="AE158">
            <v>1</v>
          </cell>
          <cell r="AF158">
            <v>0</v>
          </cell>
          <cell r="AG158" t="str">
            <v>无</v>
          </cell>
          <cell r="AH158">
            <v>1</v>
          </cell>
          <cell r="AI158">
            <v>0</v>
          </cell>
          <cell r="AJ158" t="str">
            <v>无</v>
          </cell>
          <cell r="AK158">
            <v>1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</row>
        <row r="159">
          <cell r="D159">
            <v>1</v>
          </cell>
          <cell r="E159" t="str">
            <v>玛修·基列莱特</v>
          </cell>
          <cell r="F159">
            <v>70</v>
          </cell>
          <cell r="G159" t="str">
            <v>2</v>
          </cell>
          <cell r="H159">
            <v>9591</v>
          </cell>
          <cell r="I159" t="str">
            <v>Shielder</v>
          </cell>
          <cell r="J159">
            <v>1</v>
          </cell>
          <cell r="K159">
            <v>1</v>
          </cell>
          <cell r="L159" t="str">
            <v>地</v>
          </cell>
          <cell r="M159">
            <v>1</v>
          </cell>
          <cell r="N159" t="str">
            <v>假象宝具 拟拟展开/人理之础</v>
          </cell>
          <cell r="O159" t="str">
            <v>蓝</v>
          </cell>
          <cell r="P159" t="str">
            <v>无直接伤害</v>
          </cell>
          <cell r="Q159">
            <v>2</v>
          </cell>
          <cell r="R159">
            <v>0</v>
          </cell>
          <cell r="S159">
            <v>0</v>
          </cell>
          <cell r="T159" t="str">
            <v>Lv6</v>
          </cell>
          <cell r="U159" t="str">
            <v>Lv6</v>
          </cell>
          <cell r="V159" t="str">
            <v>Lv6</v>
          </cell>
          <cell r="W159">
            <v>0.2</v>
          </cell>
          <cell r="X159">
            <v>0</v>
          </cell>
          <cell r="Y159">
            <v>1</v>
          </cell>
          <cell r="Z159">
            <v>0</v>
          </cell>
          <cell r="AA159">
            <v>0</v>
          </cell>
          <cell r="AB159" t="str">
            <v>无</v>
          </cell>
          <cell r="AC159" t="str">
            <v>0/0</v>
          </cell>
          <cell r="AD159" t="str">
            <v>无</v>
          </cell>
          <cell r="AE159">
            <v>1</v>
          </cell>
          <cell r="AF159">
            <v>0</v>
          </cell>
          <cell r="AG159" t="str">
            <v>无</v>
          </cell>
          <cell r="AH159">
            <v>1</v>
          </cell>
          <cell r="AI159">
            <v>0</v>
          </cell>
          <cell r="AJ159" t="str">
            <v>无</v>
          </cell>
          <cell r="AK159">
            <v>1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</row>
        <row r="160">
          <cell r="D160">
            <v>1</v>
          </cell>
          <cell r="E160" t="str">
            <v>玛修·基列莱特</v>
          </cell>
          <cell r="F160">
            <v>70</v>
          </cell>
          <cell r="G160" t="str">
            <v>2</v>
          </cell>
          <cell r="H160">
            <v>9591</v>
          </cell>
          <cell r="I160" t="str">
            <v>Shielder</v>
          </cell>
          <cell r="J160">
            <v>1</v>
          </cell>
          <cell r="K160">
            <v>1</v>
          </cell>
          <cell r="L160" t="str">
            <v>地</v>
          </cell>
          <cell r="M160">
            <v>1</v>
          </cell>
          <cell r="N160" t="str">
            <v>假象宝具 拟拟展开/人理之础</v>
          </cell>
          <cell r="O160" t="str">
            <v>蓝</v>
          </cell>
          <cell r="P160" t="str">
            <v>无直接伤害</v>
          </cell>
          <cell r="Q160">
            <v>2</v>
          </cell>
          <cell r="R160">
            <v>0</v>
          </cell>
          <cell r="S160">
            <v>0</v>
          </cell>
          <cell r="T160" t="str">
            <v>Lv6</v>
          </cell>
          <cell r="U160" t="str">
            <v>Lv6</v>
          </cell>
          <cell r="V160" t="str">
            <v>Lv6</v>
          </cell>
          <cell r="W160">
            <v>0.2</v>
          </cell>
          <cell r="X160">
            <v>0</v>
          </cell>
          <cell r="Y160">
            <v>1</v>
          </cell>
          <cell r="Z160">
            <v>0</v>
          </cell>
          <cell r="AA160">
            <v>0</v>
          </cell>
          <cell r="AB160" t="str">
            <v>无</v>
          </cell>
          <cell r="AC160" t="str">
            <v>0/0</v>
          </cell>
          <cell r="AD160" t="str">
            <v>无</v>
          </cell>
          <cell r="AE160">
            <v>1</v>
          </cell>
          <cell r="AF160">
            <v>0</v>
          </cell>
          <cell r="AG160" t="str">
            <v>无</v>
          </cell>
          <cell r="AH160">
            <v>1</v>
          </cell>
          <cell r="AI160">
            <v>0</v>
          </cell>
          <cell r="AJ160" t="str">
            <v>无</v>
          </cell>
          <cell r="AK160">
            <v>1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</row>
        <row r="161">
          <cell r="D161">
            <v>1</v>
          </cell>
          <cell r="E161" t="str">
            <v>玛修·基列莱特</v>
          </cell>
          <cell r="F161">
            <v>70</v>
          </cell>
          <cell r="G161" t="str">
            <v>2</v>
          </cell>
          <cell r="H161">
            <v>9591</v>
          </cell>
          <cell r="I161" t="str">
            <v>Shielder</v>
          </cell>
          <cell r="J161">
            <v>1</v>
          </cell>
          <cell r="K161">
            <v>1</v>
          </cell>
          <cell r="L161" t="str">
            <v>地</v>
          </cell>
          <cell r="M161">
            <v>1</v>
          </cell>
          <cell r="N161" t="str">
            <v>假象宝具 拟拟展开/人理之础</v>
          </cell>
          <cell r="O161" t="str">
            <v>蓝</v>
          </cell>
          <cell r="P161" t="str">
            <v>无直接伤害</v>
          </cell>
          <cell r="Q161">
            <v>2</v>
          </cell>
          <cell r="R161">
            <v>0</v>
          </cell>
          <cell r="S161">
            <v>0</v>
          </cell>
          <cell r="T161" t="str">
            <v>Lv6</v>
          </cell>
          <cell r="U161" t="str">
            <v>Lv6</v>
          </cell>
          <cell r="V161" t="str">
            <v>Lv6</v>
          </cell>
          <cell r="W161">
            <v>0.2</v>
          </cell>
          <cell r="X161">
            <v>0</v>
          </cell>
          <cell r="Y161">
            <v>1</v>
          </cell>
          <cell r="Z161">
            <v>0</v>
          </cell>
          <cell r="AA161">
            <v>0</v>
          </cell>
          <cell r="AB161" t="str">
            <v>无</v>
          </cell>
          <cell r="AC161" t="str">
            <v>0/0</v>
          </cell>
          <cell r="AD161" t="str">
            <v>无</v>
          </cell>
          <cell r="AE161">
            <v>1</v>
          </cell>
          <cell r="AF161">
            <v>0</v>
          </cell>
          <cell r="AG161" t="str">
            <v>无</v>
          </cell>
          <cell r="AH161">
            <v>1</v>
          </cell>
          <cell r="AI161">
            <v>0</v>
          </cell>
          <cell r="AJ161" t="str">
            <v>无</v>
          </cell>
          <cell r="AK161">
            <v>1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</row>
        <row r="162">
          <cell r="D162">
            <v>1</v>
          </cell>
          <cell r="E162" t="str">
            <v>玛修·基列莱特</v>
          </cell>
          <cell r="F162">
            <v>70</v>
          </cell>
          <cell r="G162" t="str">
            <v>2</v>
          </cell>
          <cell r="H162">
            <v>9591</v>
          </cell>
          <cell r="I162" t="str">
            <v>Shielder</v>
          </cell>
          <cell r="J162">
            <v>1</v>
          </cell>
          <cell r="K162">
            <v>1</v>
          </cell>
          <cell r="L162" t="str">
            <v>地</v>
          </cell>
          <cell r="M162">
            <v>1</v>
          </cell>
          <cell r="N162" t="str">
            <v>假象宝具 拟拟展开/人理之础</v>
          </cell>
          <cell r="O162" t="str">
            <v>蓝</v>
          </cell>
          <cell r="P162" t="str">
            <v>无直接伤害</v>
          </cell>
          <cell r="Q162">
            <v>2</v>
          </cell>
          <cell r="R162">
            <v>0</v>
          </cell>
          <cell r="S162">
            <v>0</v>
          </cell>
          <cell r="T162" t="str">
            <v>Lv6</v>
          </cell>
          <cell r="U162" t="str">
            <v>Lv6</v>
          </cell>
          <cell r="V162" t="str">
            <v>Lv6</v>
          </cell>
          <cell r="W162">
            <v>0.2</v>
          </cell>
          <cell r="X162">
            <v>0</v>
          </cell>
          <cell r="Y162">
            <v>1</v>
          </cell>
          <cell r="Z162">
            <v>0</v>
          </cell>
          <cell r="AA162">
            <v>0</v>
          </cell>
          <cell r="AB162" t="str">
            <v>无</v>
          </cell>
          <cell r="AC162" t="str">
            <v>0/0</v>
          </cell>
          <cell r="AD162" t="str">
            <v>无</v>
          </cell>
          <cell r="AE162">
            <v>1</v>
          </cell>
          <cell r="AF162">
            <v>0</v>
          </cell>
          <cell r="AG162" t="str">
            <v>无</v>
          </cell>
          <cell r="AH162">
            <v>1</v>
          </cell>
          <cell r="AI162">
            <v>0</v>
          </cell>
          <cell r="AJ162" t="str">
            <v>无</v>
          </cell>
          <cell r="AK162">
            <v>1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</row>
        <row r="163">
          <cell r="D163">
            <v>1</v>
          </cell>
          <cell r="E163" t="str">
            <v>玛修·基列莱特</v>
          </cell>
          <cell r="F163">
            <v>70</v>
          </cell>
          <cell r="G163" t="str">
            <v>2</v>
          </cell>
          <cell r="H163">
            <v>9591</v>
          </cell>
          <cell r="I163" t="str">
            <v>Shielder</v>
          </cell>
          <cell r="J163">
            <v>1</v>
          </cell>
          <cell r="K163">
            <v>1</v>
          </cell>
          <cell r="L163" t="str">
            <v>地</v>
          </cell>
          <cell r="M163">
            <v>1</v>
          </cell>
          <cell r="N163" t="str">
            <v>假象宝具 拟拟展开/人理之础</v>
          </cell>
          <cell r="O163" t="str">
            <v>蓝</v>
          </cell>
          <cell r="P163" t="str">
            <v>无直接伤害</v>
          </cell>
          <cell r="Q163">
            <v>2</v>
          </cell>
          <cell r="R163">
            <v>0</v>
          </cell>
          <cell r="S163">
            <v>0</v>
          </cell>
          <cell r="T163" t="str">
            <v>Lv6</v>
          </cell>
          <cell r="U163" t="str">
            <v>Lv6</v>
          </cell>
          <cell r="V163" t="str">
            <v>Lv6</v>
          </cell>
          <cell r="W163">
            <v>0.2</v>
          </cell>
          <cell r="X163">
            <v>0</v>
          </cell>
          <cell r="Y163">
            <v>1</v>
          </cell>
          <cell r="Z163">
            <v>0</v>
          </cell>
          <cell r="AA163">
            <v>0</v>
          </cell>
          <cell r="AB163" t="str">
            <v>无</v>
          </cell>
          <cell r="AC163" t="str">
            <v>0/0</v>
          </cell>
          <cell r="AD163" t="str">
            <v>无</v>
          </cell>
          <cell r="AE163">
            <v>1</v>
          </cell>
          <cell r="AF163">
            <v>0</v>
          </cell>
          <cell r="AG163" t="str">
            <v>无</v>
          </cell>
          <cell r="AH163">
            <v>1</v>
          </cell>
          <cell r="AI163">
            <v>0</v>
          </cell>
          <cell r="AJ163" t="str">
            <v>无</v>
          </cell>
          <cell r="AK163">
            <v>1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</row>
        <row r="164">
          <cell r="D164">
            <v>1</v>
          </cell>
          <cell r="E164" t="str">
            <v>玛修·基列莱特</v>
          </cell>
          <cell r="F164">
            <v>70</v>
          </cell>
          <cell r="G164" t="str">
            <v>2</v>
          </cell>
          <cell r="H164">
            <v>9591</v>
          </cell>
          <cell r="I164" t="str">
            <v>Shielder</v>
          </cell>
          <cell r="J164">
            <v>1</v>
          </cell>
          <cell r="K164">
            <v>1</v>
          </cell>
          <cell r="L164" t="str">
            <v>地</v>
          </cell>
          <cell r="M164">
            <v>1</v>
          </cell>
          <cell r="N164" t="str">
            <v>假象宝具 拟拟展开/人理之础</v>
          </cell>
          <cell r="O164" t="str">
            <v>蓝</v>
          </cell>
          <cell r="P164" t="str">
            <v>无直接伤害</v>
          </cell>
          <cell r="Q164">
            <v>2</v>
          </cell>
          <cell r="R164">
            <v>0</v>
          </cell>
          <cell r="S164">
            <v>0</v>
          </cell>
          <cell r="T164" t="str">
            <v>Lv6</v>
          </cell>
          <cell r="U164" t="str">
            <v>Lv6</v>
          </cell>
          <cell r="V164" t="str">
            <v>Lv6</v>
          </cell>
          <cell r="W164">
            <v>0.2</v>
          </cell>
          <cell r="X164">
            <v>0</v>
          </cell>
          <cell r="Y164">
            <v>1</v>
          </cell>
          <cell r="Z164">
            <v>0</v>
          </cell>
          <cell r="AA164">
            <v>0</v>
          </cell>
          <cell r="AB164" t="str">
            <v>无</v>
          </cell>
          <cell r="AC164" t="str">
            <v>0/0</v>
          </cell>
          <cell r="AD164" t="str">
            <v>无</v>
          </cell>
          <cell r="AE164">
            <v>1</v>
          </cell>
          <cell r="AF164">
            <v>0</v>
          </cell>
          <cell r="AG164" t="str">
            <v>无</v>
          </cell>
          <cell r="AH164">
            <v>1</v>
          </cell>
          <cell r="AI164">
            <v>0</v>
          </cell>
          <cell r="AJ164" t="str">
            <v>无</v>
          </cell>
          <cell r="AK164">
            <v>1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</row>
        <row r="165">
          <cell r="D165">
            <v>1</v>
          </cell>
          <cell r="E165" t="str">
            <v>玛修·基列莱特</v>
          </cell>
          <cell r="F165">
            <v>70</v>
          </cell>
          <cell r="G165" t="str">
            <v>2</v>
          </cell>
          <cell r="H165">
            <v>9591</v>
          </cell>
          <cell r="I165" t="str">
            <v>Shielder</v>
          </cell>
          <cell r="J165">
            <v>1</v>
          </cell>
          <cell r="K165">
            <v>1</v>
          </cell>
          <cell r="L165" t="str">
            <v>地</v>
          </cell>
          <cell r="M165">
            <v>1</v>
          </cell>
          <cell r="N165" t="str">
            <v>假象宝具 拟拟展开/人理之础</v>
          </cell>
          <cell r="O165" t="str">
            <v>蓝</v>
          </cell>
          <cell r="P165" t="str">
            <v>无直接伤害</v>
          </cell>
          <cell r="Q165">
            <v>2</v>
          </cell>
          <cell r="R165">
            <v>0</v>
          </cell>
          <cell r="S165">
            <v>0</v>
          </cell>
          <cell r="T165" t="str">
            <v>Lv6</v>
          </cell>
          <cell r="U165" t="str">
            <v>Lv6</v>
          </cell>
          <cell r="V165" t="str">
            <v>Lv6</v>
          </cell>
          <cell r="W165">
            <v>0.2</v>
          </cell>
          <cell r="X165">
            <v>0</v>
          </cell>
          <cell r="Y165">
            <v>1</v>
          </cell>
          <cell r="Z165">
            <v>0</v>
          </cell>
          <cell r="AA165">
            <v>0</v>
          </cell>
          <cell r="AB165" t="str">
            <v>无</v>
          </cell>
          <cell r="AC165" t="str">
            <v>0/0</v>
          </cell>
          <cell r="AD165" t="str">
            <v>无</v>
          </cell>
          <cell r="AE165">
            <v>1</v>
          </cell>
          <cell r="AF165">
            <v>0</v>
          </cell>
          <cell r="AG165" t="str">
            <v>无</v>
          </cell>
          <cell r="AH165">
            <v>1</v>
          </cell>
          <cell r="AI165">
            <v>0</v>
          </cell>
          <cell r="AJ165" t="str">
            <v>无</v>
          </cell>
          <cell r="AK165">
            <v>1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</row>
      </sheetData>
      <sheetData sheetId="6">
        <row r="1">
          <cell r="A1" t="str">
            <v>原始数据</v>
          </cell>
          <cell r="B1" t="str">
            <v>ID</v>
          </cell>
          <cell r="D1">
            <v>-1</v>
          </cell>
          <cell r="E1" t="str">
            <v>00</v>
          </cell>
          <cell r="F1" t="str">
            <v>01</v>
          </cell>
          <cell r="G1" t="str">
            <v>02</v>
          </cell>
          <cell r="H1" t="str">
            <v>03</v>
          </cell>
          <cell r="I1" t="str">
            <v>04</v>
          </cell>
          <cell r="J1">
            <v>1</v>
          </cell>
          <cell r="K1">
            <v>2</v>
          </cell>
          <cell r="L1">
            <v>3</v>
          </cell>
          <cell r="M1">
            <v>4</v>
          </cell>
          <cell r="N1">
            <v>5</v>
          </cell>
          <cell r="O1">
            <v>6</v>
          </cell>
          <cell r="P1">
            <v>7</v>
          </cell>
          <cell r="Q1">
            <v>8</v>
          </cell>
          <cell r="R1">
            <v>9</v>
          </cell>
          <cell r="S1">
            <v>10</v>
          </cell>
          <cell r="T1">
            <v>11</v>
          </cell>
          <cell r="U1">
            <v>12</v>
          </cell>
          <cell r="V1">
            <v>13</v>
          </cell>
          <cell r="W1">
            <v>14</v>
          </cell>
          <cell r="X1">
            <v>15</v>
          </cell>
          <cell r="Y1">
            <v>16</v>
          </cell>
          <cell r="Z1">
            <v>17</v>
          </cell>
          <cell r="AA1">
            <v>18</v>
          </cell>
          <cell r="AB1">
            <v>19</v>
          </cell>
          <cell r="AC1">
            <v>20</v>
          </cell>
          <cell r="AD1">
            <v>21</v>
          </cell>
          <cell r="AE1">
            <v>22</v>
          </cell>
          <cell r="AF1">
            <v>23</v>
          </cell>
          <cell r="AG1">
            <v>24</v>
          </cell>
          <cell r="AH1">
            <v>25</v>
          </cell>
          <cell r="AI1">
            <v>26</v>
          </cell>
          <cell r="AJ1">
            <v>27</v>
          </cell>
          <cell r="AK1">
            <v>28</v>
          </cell>
          <cell r="AL1">
            <v>29</v>
          </cell>
          <cell r="AM1">
            <v>30</v>
          </cell>
          <cell r="AN1">
            <v>31</v>
          </cell>
          <cell r="AO1">
            <v>32</v>
          </cell>
          <cell r="AP1">
            <v>33</v>
          </cell>
          <cell r="AQ1">
            <v>34</v>
          </cell>
          <cell r="AR1">
            <v>35</v>
          </cell>
          <cell r="AS1">
            <v>36</v>
          </cell>
          <cell r="AT1">
            <v>37</v>
          </cell>
          <cell r="AU1">
            <v>38</v>
          </cell>
          <cell r="AV1">
            <v>39</v>
          </cell>
          <cell r="AW1">
            <v>40</v>
          </cell>
          <cell r="AX1">
            <v>41</v>
          </cell>
          <cell r="AY1">
            <v>42</v>
          </cell>
          <cell r="AZ1">
            <v>43</v>
          </cell>
          <cell r="BA1">
            <v>44</v>
          </cell>
          <cell r="BB1">
            <v>45</v>
          </cell>
          <cell r="BC1">
            <v>46</v>
          </cell>
          <cell r="BD1">
            <v>47</v>
          </cell>
          <cell r="BE1">
            <v>48</v>
          </cell>
          <cell r="BF1">
            <v>49</v>
          </cell>
          <cell r="BG1">
            <v>50</v>
          </cell>
          <cell r="BH1">
            <v>51</v>
          </cell>
          <cell r="BI1">
            <v>52</v>
          </cell>
          <cell r="BJ1">
            <v>53</v>
          </cell>
          <cell r="BK1">
            <v>54</v>
          </cell>
          <cell r="BL1">
            <v>55</v>
          </cell>
          <cell r="BM1">
            <v>56</v>
          </cell>
          <cell r="BN1">
            <v>57</v>
          </cell>
          <cell r="BO1">
            <v>58</v>
          </cell>
          <cell r="BP1">
            <v>59</v>
          </cell>
          <cell r="BQ1">
            <v>60</v>
          </cell>
          <cell r="BR1">
            <v>61</v>
          </cell>
          <cell r="BS1">
            <v>62</v>
          </cell>
          <cell r="BT1">
            <v>63</v>
          </cell>
          <cell r="BU1">
            <v>64</v>
          </cell>
          <cell r="BV1">
            <v>65</v>
          </cell>
          <cell r="BW1">
            <v>66</v>
          </cell>
          <cell r="BX1">
            <v>67</v>
          </cell>
          <cell r="BY1">
            <v>68</v>
          </cell>
          <cell r="BZ1">
            <v>69</v>
          </cell>
          <cell r="CA1">
            <v>70</v>
          </cell>
          <cell r="CB1">
            <v>71</v>
          </cell>
          <cell r="CC1">
            <v>72</v>
          </cell>
          <cell r="CD1">
            <v>73</v>
          </cell>
          <cell r="CE1">
            <v>74</v>
          </cell>
          <cell r="CF1">
            <v>75</v>
          </cell>
          <cell r="CG1">
            <v>76</v>
          </cell>
          <cell r="CH1">
            <v>77</v>
          </cell>
          <cell r="CI1">
            <v>78</v>
          </cell>
          <cell r="CJ1">
            <v>79</v>
          </cell>
          <cell r="CK1">
            <v>80</v>
          </cell>
          <cell r="CL1">
            <v>81</v>
          </cell>
          <cell r="CM1" t="str">
            <v>81+</v>
          </cell>
          <cell r="CN1">
            <v>82</v>
          </cell>
          <cell r="CO1">
            <v>83</v>
          </cell>
          <cell r="CP1">
            <v>84</v>
          </cell>
          <cell r="CQ1">
            <v>85</v>
          </cell>
          <cell r="CR1">
            <v>86</v>
          </cell>
          <cell r="CS1">
            <v>87</v>
          </cell>
          <cell r="CT1">
            <v>88</v>
          </cell>
          <cell r="CU1">
            <v>89</v>
          </cell>
          <cell r="CV1">
            <v>90</v>
          </cell>
          <cell r="CW1">
            <v>91</v>
          </cell>
          <cell r="CX1">
            <v>92</v>
          </cell>
          <cell r="CY1">
            <v>93</v>
          </cell>
          <cell r="CZ1">
            <v>94</v>
          </cell>
          <cell r="DA1">
            <v>95</v>
          </cell>
          <cell r="DB1">
            <v>96</v>
          </cell>
          <cell r="DC1">
            <v>97</v>
          </cell>
          <cell r="DD1">
            <v>98</v>
          </cell>
          <cell r="DE1">
            <v>99</v>
          </cell>
          <cell r="DF1">
            <v>100</v>
          </cell>
          <cell r="DG1">
            <v>101</v>
          </cell>
          <cell r="DH1">
            <v>102</v>
          </cell>
          <cell r="DI1">
            <v>103</v>
          </cell>
          <cell r="DJ1">
            <v>104</v>
          </cell>
          <cell r="DK1">
            <v>105</v>
          </cell>
          <cell r="DL1">
            <v>106</v>
          </cell>
          <cell r="DM1">
            <v>107</v>
          </cell>
          <cell r="DN1">
            <v>108</v>
          </cell>
          <cell r="DO1">
            <v>109</v>
          </cell>
          <cell r="DP1">
            <v>110</v>
          </cell>
          <cell r="DQ1">
            <v>111</v>
          </cell>
          <cell r="DR1">
            <v>112</v>
          </cell>
          <cell r="DS1">
            <v>113</v>
          </cell>
          <cell r="DT1">
            <v>114</v>
          </cell>
          <cell r="DU1">
            <v>115</v>
          </cell>
          <cell r="DV1">
            <v>116</v>
          </cell>
          <cell r="DW1">
            <v>117</v>
          </cell>
          <cell r="DX1">
            <v>118</v>
          </cell>
          <cell r="DY1">
            <v>119</v>
          </cell>
          <cell r="DZ1">
            <v>120</v>
          </cell>
          <cell r="EA1">
            <v>121</v>
          </cell>
          <cell r="EB1">
            <v>122</v>
          </cell>
          <cell r="EC1">
            <v>123</v>
          </cell>
          <cell r="ED1">
            <v>124</v>
          </cell>
          <cell r="EE1">
            <v>125</v>
          </cell>
          <cell r="EF1">
            <v>126</v>
          </cell>
          <cell r="EG1">
            <v>127</v>
          </cell>
          <cell r="EH1">
            <v>128</v>
          </cell>
          <cell r="EI1">
            <v>129</v>
          </cell>
          <cell r="EJ1">
            <v>130</v>
          </cell>
          <cell r="EK1">
            <v>131</v>
          </cell>
          <cell r="EL1">
            <v>132</v>
          </cell>
          <cell r="EM1">
            <v>133</v>
          </cell>
          <cell r="EN1">
            <v>134</v>
          </cell>
          <cell r="EO1">
            <v>135</v>
          </cell>
          <cell r="EP1">
            <v>136</v>
          </cell>
          <cell r="EQ1">
            <v>137</v>
          </cell>
          <cell r="ER1">
            <v>138</v>
          </cell>
          <cell r="ES1">
            <v>139</v>
          </cell>
          <cell r="ET1">
            <v>140</v>
          </cell>
          <cell r="EU1">
            <v>141</v>
          </cell>
          <cell r="EV1">
            <v>142</v>
          </cell>
          <cell r="EW1">
            <v>143</v>
          </cell>
          <cell r="EX1">
            <v>144</v>
          </cell>
          <cell r="EY1">
            <v>145</v>
          </cell>
          <cell r="EZ1">
            <v>146</v>
          </cell>
          <cell r="FA1">
            <v>147</v>
          </cell>
          <cell r="FB1">
            <v>148</v>
          </cell>
          <cell r="FC1">
            <v>149</v>
          </cell>
          <cell r="FD1">
            <v>150</v>
          </cell>
          <cell r="FE1">
            <v>151</v>
          </cell>
          <cell r="FF1">
            <v>152</v>
          </cell>
          <cell r="FG1">
            <v>153</v>
          </cell>
          <cell r="FH1">
            <v>154</v>
          </cell>
        </row>
        <row r="2">
          <cell r="B2" t="str">
            <v>姓名</v>
          </cell>
          <cell r="D2" t="str">
            <v>自定义</v>
          </cell>
          <cell r="E2" t="str">
            <v>贞德[Alter]</v>
          </cell>
          <cell r="F2" t="str">
            <v>迷之女主角Z</v>
          </cell>
          <cell r="G2" t="str">
            <v>黑圣杯</v>
          </cell>
          <cell r="H2" t="str">
            <v>茨木童子</v>
          </cell>
          <cell r="I2" t="str">
            <v>丑御前</v>
          </cell>
          <cell r="J2" t="str">
            <v>玛修·基列莱特</v>
          </cell>
          <cell r="K2" t="str">
            <v>阿尔托莉雅·潘德拉贡</v>
          </cell>
          <cell r="L2" t="str">
            <v>阿尔托莉雅·潘德拉贡[Alter]</v>
          </cell>
          <cell r="M2" t="str">
            <v>阿尔托莉雅·潘德拉贡[Lily]</v>
          </cell>
          <cell r="N2" t="str">
            <v>尼禄·克劳狄乌斯</v>
          </cell>
          <cell r="O2" t="str">
            <v>齐格飞</v>
          </cell>
          <cell r="P2" t="str">
            <v>盖乌斯·尤里乌斯·凯撒</v>
          </cell>
          <cell r="Q2" t="str">
            <v>阿提拉</v>
          </cell>
          <cell r="R2" t="str">
            <v>吉尔·德·雷</v>
          </cell>
          <cell r="S2" t="str">
            <v>骑士迪昂</v>
          </cell>
          <cell r="T2" t="str">
            <v>卫宫</v>
          </cell>
          <cell r="U2" t="str">
            <v>吉尔伽美什</v>
          </cell>
          <cell r="V2" t="str">
            <v>罗宾汉</v>
          </cell>
          <cell r="W2" t="str">
            <v>阿塔兰忒</v>
          </cell>
          <cell r="X2" t="str">
            <v>尤瑞艾莉</v>
          </cell>
          <cell r="Y2" t="str">
            <v>阿拉什</v>
          </cell>
          <cell r="Z2" t="str">
            <v>库·丘林</v>
          </cell>
          <cell r="AA2" t="str">
            <v>伊丽莎白·巴托里</v>
          </cell>
          <cell r="AB2" t="str">
            <v>武藏坊弁庆</v>
          </cell>
          <cell r="AC2" t="str">
            <v>库·丘林[Prototype]</v>
          </cell>
          <cell r="AD2" t="str">
            <v>列奥尼达斯一世</v>
          </cell>
          <cell r="AE2" t="str">
            <v>罗穆路斯</v>
          </cell>
          <cell r="AF2" t="str">
            <v>美杜莎</v>
          </cell>
          <cell r="AG2" t="str">
            <v>乔尔乔斯</v>
          </cell>
          <cell r="AH2" t="str">
            <v>爱德华·蒂奇</v>
          </cell>
          <cell r="AI2" t="str">
            <v>布狄卡</v>
          </cell>
          <cell r="AJ2" t="str">
            <v>牛若丸</v>
          </cell>
          <cell r="AK2" t="str">
            <v>亚历山大</v>
          </cell>
          <cell r="AL2" t="str">
            <v>玛丽·安托瓦内特</v>
          </cell>
          <cell r="AM2" t="str">
            <v>玛尔达</v>
          </cell>
          <cell r="AN2" t="str">
            <v>美狄亚</v>
          </cell>
          <cell r="AO2" t="str">
            <v>吉尔·德·雷</v>
          </cell>
          <cell r="AP2" t="str">
            <v>汉斯·克里斯蒂安·安徒生</v>
          </cell>
          <cell r="AQ2" t="str">
            <v>威廉·莎士比亚</v>
          </cell>
          <cell r="AR2" t="str">
            <v>梅菲斯托费勒斯</v>
          </cell>
          <cell r="AS2" t="str">
            <v>沃尔夫冈·阿马多伊斯·莫扎特</v>
          </cell>
          <cell r="AT2" t="str">
            <v>诸葛孔明[埃尔梅罗II世]</v>
          </cell>
          <cell r="AU2" t="str">
            <v>库·丘林</v>
          </cell>
          <cell r="AV2" t="str">
            <v>佐佐木小次郎</v>
          </cell>
          <cell r="AW2" t="str">
            <v>咒腕哈桑</v>
          </cell>
          <cell r="AX2" t="str">
            <v>斯忒诺</v>
          </cell>
          <cell r="AY2" t="str">
            <v>荆轲</v>
          </cell>
          <cell r="AZ2" t="str">
            <v>夏尔·亨利·桑松</v>
          </cell>
          <cell r="BA2" t="str">
            <v>剧院魅影</v>
          </cell>
          <cell r="BB2" t="str">
            <v>玛塔·哈丽</v>
          </cell>
          <cell r="BC2" t="str">
            <v>卡米拉</v>
          </cell>
          <cell r="BD2" t="str">
            <v>赫拉克勒斯</v>
          </cell>
          <cell r="BE2" t="str">
            <v>兰斯洛特</v>
          </cell>
          <cell r="BF2" t="str">
            <v>吕布奉先</v>
          </cell>
          <cell r="BG2" t="str">
            <v>斯巴达克斯</v>
          </cell>
          <cell r="BH2" t="str">
            <v>坂田金时</v>
          </cell>
          <cell r="BI2" t="str">
            <v>弗拉德三世</v>
          </cell>
          <cell r="BJ2" t="str">
            <v>阿斯忒里俄斯</v>
          </cell>
          <cell r="BK2" t="str">
            <v>卡利古拉</v>
          </cell>
          <cell r="BL2" t="str">
            <v>大流士三世</v>
          </cell>
          <cell r="BM2" t="str">
            <v>清姬</v>
          </cell>
          <cell r="BN2" t="str">
            <v>血斧埃里克</v>
          </cell>
          <cell r="BO2" t="str">
            <v>玉藻猫</v>
          </cell>
          <cell r="BP2" t="str">
            <v>贞德</v>
          </cell>
          <cell r="BQ2" t="str">
            <v>俄里翁</v>
          </cell>
          <cell r="BR2" t="str">
            <v>伊丽莎白·巴托里[万圣节]</v>
          </cell>
          <cell r="BS2" t="str">
            <v>玉藻前</v>
          </cell>
          <cell r="BT2" t="str">
            <v>大卫</v>
          </cell>
          <cell r="BU2" t="str">
            <v>赫克托耳</v>
          </cell>
          <cell r="BV2" t="str">
            <v>弗朗西斯·德雷克</v>
          </cell>
          <cell r="BW2" t="str">
            <v>安妮·伯妮&amp;玛丽·里德</v>
          </cell>
          <cell r="BX2" t="str">
            <v>美狄亚[Lily]</v>
          </cell>
          <cell r="BY2" t="str">
            <v>冲田总司</v>
          </cell>
          <cell r="BZ2" t="str">
            <v>织田信长</v>
          </cell>
          <cell r="CA2" t="str">
            <v>斯卡哈</v>
          </cell>
          <cell r="CB2" t="str">
            <v>迪尔姆德·奥迪纳</v>
          </cell>
          <cell r="CC2" t="str">
            <v>弗格斯·马克·罗伊</v>
          </cell>
          <cell r="CD2" t="str">
            <v>阿尔托莉雅·潘德拉贡[Santa Alter]</v>
          </cell>
          <cell r="CE2" t="str">
            <v>童谣</v>
          </cell>
          <cell r="CF2" t="str">
            <v>开膛手杰克</v>
          </cell>
          <cell r="CG2" t="str">
            <v>莫德雷德</v>
          </cell>
          <cell r="CH2" t="str">
            <v>尼古拉·特斯拉</v>
          </cell>
          <cell r="CI2" t="str">
            <v>阿尔托莉雅·潘德拉贡[Alter]</v>
          </cell>
          <cell r="CJ2" t="str">
            <v>冯·霍恩海姆·帕拉塞尔苏斯</v>
          </cell>
          <cell r="CK2" t="str">
            <v>查尔斯·巴贝奇</v>
          </cell>
          <cell r="CL2" t="str">
            <v>亨利·杰基尔&amp;海德</v>
          </cell>
          <cell r="CM2" t="str">
            <v>亨利·杰基尔&amp;海德[变身后]</v>
          </cell>
          <cell r="CN2" t="str">
            <v>弗兰肯斯坦</v>
          </cell>
          <cell r="CO2" t="str">
            <v>所罗门</v>
          </cell>
          <cell r="CP2" t="str">
            <v>阿周那</v>
          </cell>
          <cell r="CQ2" t="str">
            <v>迦尔纳</v>
          </cell>
          <cell r="CR2" t="str">
            <v>迷之女主角X</v>
          </cell>
          <cell r="CS2" t="str">
            <v>芬恩·麦克库尔</v>
          </cell>
          <cell r="CT2" t="str">
            <v>布伦希尔德</v>
          </cell>
          <cell r="CU2" t="str">
            <v>贝奥武夫</v>
          </cell>
          <cell r="CV2" t="str">
            <v>尼禄·克劳狄乌斯[花嫁]</v>
          </cell>
          <cell r="CW2" t="str">
            <v>两仪式</v>
          </cell>
          <cell r="CX2" t="str">
            <v>两仪式</v>
          </cell>
          <cell r="CY2" t="str">
            <v>天草四郎</v>
          </cell>
          <cell r="CZ2" t="str">
            <v>阿斯托尔福</v>
          </cell>
          <cell r="DA2" t="str">
            <v>幼吉尔</v>
          </cell>
          <cell r="DB2" t="str">
            <v>岩窟王 爱德蒙·唐泰斯</v>
          </cell>
          <cell r="DC2" t="str">
            <v>南丁格尔</v>
          </cell>
          <cell r="DD2" t="str">
            <v>库·丘林[Alter]</v>
          </cell>
          <cell r="DE2" t="str">
            <v>女王梅芙</v>
          </cell>
          <cell r="DF2" t="str">
            <v>海伦娜·布拉瓦茨基</v>
          </cell>
          <cell r="DG2" t="str">
            <v>罗摩</v>
          </cell>
          <cell r="DH2" t="str">
            <v>李书文</v>
          </cell>
          <cell r="DI2" t="str">
            <v>托马斯·爱迪生</v>
          </cell>
          <cell r="DJ2" t="str">
            <v>杰罗尼莫</v>
          </cell>
          <cell r="DK2" t="str">
            <v>比利小子</v>
          </cell>
          <cell r="DL2" t="str">
            <v>贞德[Alter]</v>
          </cell>
          <cell r="DM2" t="str">
            <v>安哥拉曼纽</v>
          </cell>
          <cell r="DN2" t="str">
            <v>伊斯坎达尔</v>
          </cell>
          <cell r="DO2" t="str">
            <v>卫宫</v>
          </cell>
          <cell r="DP2" t="str">
            <v>百貌的哈桑</v>
          </cell>
          <cell r="DQ2" t="str">
            <v>爱丽斯菲尔[天之衣]</v>
          </cell>
          <cell r="DR2" t="str">
            <v>酒吞童子</v>
          </cell>
          <cell r="DS2" t="str">
            <v>玄奘三蔵</v>
          </cell>
          <cell r="DT2" t="str">
            <v>源赖光</v>
          </cell>
          <cell r="DU2" t="str">
            <v>坂田金时</v>
          </cell>
          <cell r="DV2" t="str">
            <v>茨木童子</v>
          </cell>
          <cell r="DW2" t="str">
            <v>风魔小太郎</v>
          </cell>
          <cell r="DX2" t="str">
            <v>奥兹曼迪亚斯</v>
          </cell>
          <cell r="DY2" t="str">
            <v>阿尔托莉雅·潘德拉贡</v>
          </cell>
          <cell r="DZ2" t="str">
            <v>尼托克丽丝</v>
          </cell>
          <cell r="EA2" t="str">
            <v>兰斯洛特</v>
          </cell>
          <cell r="EB2" t="str">
            <v>特里斯坦</v>
          </cell>
          <cell r="EC2" t="str">
            <v>高文</v>
          </cell>
          <cell r="ED2" t="str">
            <v>静谧的哈桑</v>
          </cell>
          <cell r="EE2" t="str">
            <v>俵藤太</v>
          </cell>
          <cell r="EF2" t="str">
            <v>贝狄威尔</v>
          </cell>
          <cell r="EG2" t="str">
            <v>莱昂纳多·达·芬奇</v>
          </cell>
          <cell r="EH2" t="str">
            <v>玉藻前</v>
          </cell>
          <cell r="EI2" t="str">
            <v>阿尔托莉雅·潘德拉贡</v>
          </cell>
          <cell r="EJ2" t="str">
            <v>玛丽·安托瓦内特</v>
          </cell>
          <cell r="EK2" t="str">
            <v>安妮·伯妮&amp;玛丽·里德</v>
          </cell>
          <cell r="EL2" t="str">
            <v>莫德雷德</v>
          </cell>
          <cell r="EM2" t="str">
            <v>斯卡哈</v>
          </cell>
          <cell r="EN2" t="str">
            <v>清姬</v>
          </cell>
          <cell r="EO2" t="str">
            <v>玛尔达</v>
          </cell>
          <cell r="EP2" t="str">
            <v>伊莉雅斯菲尔</v>
          </cell>
          <cell r="EQ2" t="str">
            <v>克洛伊·冯·爱因兹贝伦</v>
          </cell>
          <cell r="ER2" t="str">
            <v>伊丽莎白·巴托里[Brave]</v>
          </cell>
          <cell r="ES2" t="str">
            <v>克利奥帕特拉</v>
          </cell>
          <cell r="ET2" t="str">
            <v>弗拉德三世[Extra]</v>
          </cell>
          <cell r="EU2" t="str">
            <v>贞德·Alter·Santa·Lily</v>
          </cell>
          <cell r="EV2" t="str">
            <v>伊修塔尔</v>
          </cell>
          <cell r="EW2" t="str">
            <v>恩奇都</v>
          </cell>
          <cell r="EX2" t="str">
            <v>魁札尔·科亚特尔</v>
          </cell>
          <cell r="EY2" t="str">
            <v>吉尔伽美什</v>
          </cell>
          <cell r="EZ2" t="str">
            <v>美杜莎</v>
          </cell>
          <cell r="FA2" t="str">
            <v>戈尔贡</v>
          </cell>
          <cell r="FB2" t="str">
            <v>豹人</v>
          </cell>
          <cell r="FC2" t="str">
            <v>提亚马特</v>
          </cell>
          <cell r="FD2" t="str">
            <v>梅林</v>
          </cell>
          <cell r="FE2" t="str">
            <v>哥耶堤亚</v>
          </cell>
          <cell r="FF2" t="str">
            <v>所罗门</v>
          </cell>
          <cell r="FG2" t="str">
            <v>宫本武藏</v>
          </cell>
          <cell r="FH2" t="str">
            <v>山之翁</v>
          </cell>
        </row>
        <row r="3">
          <cell r="A3" t="str">
            <v>基本</v>
          </cell>
          <cell r="B3" t="str">
            <v>职阶</v>
          </cell>
          <cell r="D3" t="str">
            <v>Saber</v>
          </cell>
          <cell r="E3" t="str">
            <v>Ruler</v>
          </cell>
          <cell r="F3" t="str">
            <v>Assassin</v>
          </cell>
          <cell r="G3" t="str">
            <v>Avenger</v>
          </cell>
          <cell r="H3" t="str">
            <v>Berserker</v>
          </cell>
          <cell r="I3" t="str">
            <v>Berserker</v>
          </cell>
          <cell r="J3" t="str">
            <v>Shielder</v>
          </cell>
          <cell r="K3" t="str">
            <v>Saber</v>
          </cell>
          <cell r="L3" t="str">
            <v>Saber</v>
          </cell>
          <cell r="M3" t="str">
            <v>Saber</v>
          </cell>
          <cell r="N3" t="str">
            <v>Saber</v>
          </cell>
          <cell r="O3" t="str">
            <v>Saber</v>
          </cell>
          <cell r="P3" t="str">
            <v>Saber</v>
          </cell>
          <cell r="Q3" t="str">
            <v>Saber</v>
          </cell>
          <cell r="R3" t="str">
            <v>Saber</v>
          </cell>
          <cell r="S3" t="str">
            <v>Saber</v>
          </cell>
          <cell r="T3" t="str">
            <v>Archer</v>
          </cell>
          <cell r="U3" t="str">
            <v>Archer</v>
          </cell>
          <cell r="V3" t="str">
            <v>Archer</v>
          </cell>
          <cell r="W3" t="str">
            <v>Archer</v>
          </cell>
          <cell r="X3" t="str">
            <v>Archer</v>
          </cell>
          <cell r="Y3" t="str">
            <v>Archer</v>
          </cell>
          <cell r="Z3" t="str">
            <v>Lancer</v>
          </cell>
          <cell r="AA3" t="str">
            <v>Lancer</v>
          </cell>
          <cell r="AB3" t="str">
            <v>Lancer</v>
          </cell>
          <cell r="AC3" t="str">
            <v>Lancer</v>
          </cell>
          <cell r="AD3" t="str">
            <v>Lancer</v>
          </cell>
          <cell r="AE3" t="str">
            <v>Lancer</v>
          </cell>
          <cell r="AF3" t="str">
            <v>Rider</v>
          </cell>
          <cell r="AG3" t="str">
            <v>Rider</v>
          </cell>
          <cell r="AH3" t="str">
            <v>Rider</v>
          </cell>
          <cell r="AI3" t="str">
            <v>Rider</v>
          </cell>
          <cell r="AJ3" t="str">
            <v>Rider</v>
          </cell>
          <cell r="AK3" t="str">
            <v>Rider</v>
          </cell>
          <cell r="AL3" t="str">
            <v>Rider</v>
          </cell>
          <cell r="AM3" t="str">
            <v>Rider</v>
          </cell>
          <cell r="AN3" t="str">
            <v>Caster</v>
          </cell>
          <cell r="AO3" t="str">
            <v>Caster</v>
          </cell>
          <cell r="AP3" t="str">
            <v>Caster</v>
          </cell>
          <cell r="AQ3" t="str">
            <v>Caster</v>
          </cell>
          <cell r="AR3" t="str">
            <v>Caster</v>
          </cell>
          <cell r="AS3" t="str">
            <v>Caster</v>
          </cell>
          <cell r="AT3" t="str">
            <v>Caster</v>
          </cell>
          <cell r="AU3" t="str">
            <v>Caster</v>
          </cell>
          <cell r="AV3" t="str">
            <v>Assassin</v>
          </cell>
          <cell r="AW3" t="str">
            <v>Assassin</v>
          </cell>
          <cell r="AX3" t="str">
            <v>Assassin</v>
          </cell>
          <cell r="AY3" t="str">
            <v>Assassin</v>
          </cell>
          <cell r="AZ3" t="str">
            <v>Assassin</v>
          </cell>
          <cell r="BA3" t="str">
            <v>Assassin</v>
          </cell>
          <cell r="BB3" t="str">
            <v>Assassin</v>
          </cell>
          <cell r="BC3" t="str">
            <v>Assassin</v>
          </cell>
          <cell r="BD3" t="str">
            <v>Berserker</v>
          </cell>
          <cell r="BE3" t="str">
            <v>Berserker</v>
          </cell>
          <cell r="BF3" t="str">
            <v>Berserker</v>
          </cell>
          <cell r="BG3" t="str">
            <v>Berserker</v>
          </cell>
          <cell r="BH3" t="str">
            <v>Berserker</v>
          </cell>
          <cell r="BI3" t="str">
            <v>Berserker</v>
          </cell>
          <cell r="BJ3" t="str">
            <v>Berserker</v>
          </cell>
          <cell r="BK3" t="str">
            <v>Berserker</v>
          </cell>
          <cell r="BL3" t="str">
            <v>Berserker</v>
          </cell>
          <cell r="BM3" t="str">
            <v>Berserker</v>
          </cell>
          <cell r="BN3" t="str">
            <v>Berserker</v>
          </cell>
          <cell r="BO3" t="str">
            <v>Berserker</v>
          </cell>
          <cell r="BP3" t="str">
            <v>Ruler</v>
          </cell>
          <cell r="BQ3" t="str">
            <v>Archer</v>
          </cell>
          <cell r="BR3" t="str">
            <v>Caster</v>
          </cell>
          <cell r="BS3" t="str">
            <v>Caster</v>
          </cell>
          <cell r="BT3" t="str">
            <v>Archer</v>
          </cell>
          <cell r="BU3" t="str">
            <v>Lancer</v>
          </cell>
          <cell r="BV3" t="str">
            <v>Rider</v>
          </cell>
          <cell r="BW3" t="str">
            <v>Rider</v>
          </cell>
          <cell r="BX3" t="str">
            <v>Caster</v>
          </cell>
          <cell r="BY3" t="str">
            <v>Saber</v>
          </cell>
          <cell r="BZ3" t="str">
            <v>Archer</v>
          </cell>
          <cell r="CA3" t="str">
            <v>Lancer</v>
          </cell>
          <cell r="CB3" t="str">
            <v>Lancer</v>
          </cell>
          <cell r="CC3" t="str">
            <v>Saber</v>
          </cell>
          <cell r="CD3" t="str">
            <v>Rider</v>
          </cell>
          <cell r="CE3" t="str">
            <v>Caster</v>
          </cell>
          <cell r="CF3" t="str">
            <v>Assassin</v>
          </cell>
          <cell r="CG3" t="str">
            <v>Saber</v>
          </cell>
          <cell r="CH3" t="str">
            <v>Archer</v>
          </cell>
          <cell r="CI3" t="str">
            <v>Lancer</v>
          </cell>
          <cell r="CJ3" t="str">
            <v>Caster</v>
          </cell>
          <cell r="CK3" t="str">
            <v>Caster</v>
          </cell>
          <cell r="CL3" t="str">
            <v>Assassin</v>
          </cell>
          <cell r="CM3" t="str">
            <v>Berserker</v>
          </cell>
          <cell r="CN3" t="str">
            <v>Berserker</v>
          </cell>
          <cell r="CO3" t="str">
            <v>Grand Caster</v>
          </cell>
          <cell r="CP3" t="str">
            <v>Archer</v>
          </cell>
          <cell r="CQ3" t="str">
            <v>Lancer</v>
          </cell>
          <cell r="CR3" t="str">
            <v>Assassin</v>
          </cell>
          <cell r="CS3" t="str">
            <v>Lancer</v>
          </cell>
          <cell r="CT3" t="str">
            <v>Lancer</v>
          </cell>
          <cell r="CU3" t="str">
            <v>Berserker</v>
          </cell>
          <cell r="CV3" t="str">
            <v>Saber</v>
          </cell>
          <cell r="CW3" t="str">
            <v>Saber</v>
          </cell>
          <cell r="CX3" t="str">
            <v>Assassin</v>
          </cell>
          <cell r="CY3" t="str">
            <v>Ruler</v>
          </cell>
          <cell r="CZ3" t="str">
            <v>Rider</v>
          </cell>
          <cell r="DA3" t="str">
            <v>Archer</v>
          </cell>
          <cell r="DB3" t="str">
            <v>Avenger</v>
          </cell>
          <cell r="DC3" t="str">
            <v>Berserker</v>
          </cell>
          <cell r="DD3" t="str">
            <v>Berserker</v>
          </cell>
          <cell r="DE3" t="str">
            <v>Rider</v>
          </cell>
          <cell r="DF3" t="str">
            <v>Caster</v>
          </cell>
          <cell r="DG3" t="str">
            <v>Saber</v>
          </cell>
          <cell r="DH3" t="str">
            <v>Lancer</v>
          </cell>
          <cell r="DI3" t="str">
            <v>Caster</v>
          </cell>
          <cell r="DJ3" t="str">
            <v>Caster</v>
          </cell>
          <cell r="DK3" t="str">
            <v>Archer</v>
          </cell>
          <cell r="DL3" t="str">
            <v>Avenger</v>
          </cell>
          <cell r="DM3" t="str">
            <v>Avenger</v>
          </cell>
          <cell r="DN3" t="str">
            <v>Rider</v>
          </cell>
          <cell r="DO3" t="str">
            <v>Assassin</v>
          </cell>
          <cell r="DP3" t="str">
            <v>Assassin</v>
          </cell>
          <cell r="DQ3" t="str">
            <v>Caster</v>
          </cell>
          <cell r="DR3" t="str">
            <v>Assassin</v>
          </cell>
          <cell r="DS3" t="str">
            <v>Caster</v>
          </cell>
          <cell r="DT3" t="str">
            <v>Berserker</v>
          </cell>
          <cell r="DU3" t="str">
            <v>Rider</v>
          </cell>
          <cell r="DV3" t="str">
            <v>Berserker</v>
          </cell>
          <cell r="DW3" t="str">
            <v>Assassin</v>
          </cell>
          <cell r="DX3" t="str">
            <v>Rider</v>
          </cell>
          <cell r="DY3" t="str">
            <v>Lancer</v>
          </cell>
          <cell r="DZ3" t="str">
            <v>Caster</v>
          </cell>
          <cell r="EA3" t="str">
            <v>Saber</v>
          </cell>
          <cell r="EB3" t="str">
            <v>Archer</v>
          </cell>
          <cell r="EC3" t="str">
            <v>Saber</v>
          </cell>
          <cell r="ED3" t="str">
            <v>Assassin</v>
          </cell>
          <cell r="EE3" t="str">
            <v>Archer</v>
          </cell>
          <cell r="EF3" t="str">
            <v>Saber</v>
          </cell>
          <cell r="EG3" t="str">
            <v>Caster</v>
          </cell>
          <cell r="EH3" t="str">
            <v>Lancer</v>
          </cell>
          <cell r="EI3" t="str">
            <v>Archer</v>
          </cell>
          <cell r="EJ3" t="str">
            <v>Caster</v>
          </cell>
          <cell r="EK3" t="str">
            <v>Archer</v>
          </cell>
          <cell r="EL3" t="str">
            <v>Rider</v>
          </cell>
          <cell r="EM3" t="str">
            <v>Assassin</v>
          </cell>
          <cell r="EN3" t="str">
            <v>Lancer</v>
          </cell>
          <cell r="EO3" t="str">
            <v>Ruler</v>
          </cell>
          <cell r="EP3" t="str">
            <v>Caster</v>
          </cell>
          <cell r="EQ3" t="str">
            <v>Archer</v>
          </cell>
          <cell r="ER3" t="str">
            <v>Saber</v>
          </cell>
          <cell r="ES3" t="str">
            <v>Assassin</v>
          </cell>
          <cell r="ET3" t="str">
            <v>Lancer</v>
          </cell>
          <cell r="EU3" t="str">
            <v>Lancer</v>
          </cell>
          <cell r="EV3" t="str">
            <v>Archer</v>
          </cell>
          <cell r="EW3" t="str">
            <v>Lancer</v>
          </cell>
          <cell r="EX3" t="str">
            <v>Rider</v>
          </cell>
          <cell r="EY3" t="str">
            <v>Caster</v>
          </cell>
          <cell r="EZ3" t="str">
            <v>Lancer</v>
          </cell>
          <cell r="FA3" t="str">
            <v>Avenger</v>
          </cell>
          <cell r="FB3" t="str">
            <v>Lancer</v>
          </cell>
          <cell r="FC3" t="str">
            <v>Beast II</v>
          </cell>
          <cell r="FD3" t="str">
            <v>Caster</v>
          </cell>
          <cell r="FE3" t="str">
            <v>Beast I</v>
          </cell>
          <cell r="FF3" t="str">
            <v>Caster</v>
          </cell>
          <cell r="FG3" t="str">
            <v>Saber</v>
          </cell>
          <cell r="FH3" t="str">
            <v>Assassin</v>
          </cell>
        </row>
        <row r="4">
          <cell r="B4" t="str">
            <v>星级</v>
          </cell>
          <cell r="J4">
            <v>3</v>
          </cell>
          <cell r="K4">
            <v>5</v>
          </cell>
          <cell r="L4">
            <v>4</v>
          </cell>
          <cell r="M4">
            <v>4</v>
          </cell>
          <cell r="N4">
            <v>4</v>
          </cell>
          <cell r="O4">
            <v>4</v>
          </cell>
          <cell r="P4">
            <v>3</v>
          </cell>
          <cell r="Q4">
            <v>5</v>
          </cell>
          <cell r="R4">
            <v>3</v>
          </cell>
          <cell r="S4">
            <v>4</v>
          </cell>
          <cell r="T4">
            <v>4</v>
          </cell>
          <cell r="U4">
            <v>5</v>
          </cell>
          <cell r="V4">
            <v>3</v>
          </cell>
          <cell r="W4">
            <v>4</v>
          </cell>
          <cell r="X4">
            <v>3</v>
          </cell>
          <cell r="Y4">
            <v>1</v>
          </cell>
          <cell r="Z4">
            <v>3</v>
          </cell>
          <cell r="AA4">
            <v>4</v>
          </cell>
          <cell r="AB4">
            <v>2</v>
          </cell>
          <cell r="AC4">
            <v>3</v>
          </cell>
          <cell r="AD4">
            <v>2</v>
          </cell>
          <cell r="AE4">
            <v>3</v>
          </cell>
          <cell r="AF4">
            <v>3</v>
          </cell>
          <cell r="AG4">
            <v>2</v>
          </cell>
          <cell r="AH4">
            <v>2</v>
          </cell>
          <cell r="AI4">
            <v>3</v>
          </cell>
          <cell r="AJ4">
            <v>3</v>
          </cell>
          <cell r="AK4">
            <v>3</v>
          </cell>
          <cell r="AL4">
            <v>4</v>
          </cell>
          <cell r="AM4">
            <v>4</v>
          </cell>
          <cell r="AN4">
            <v>3</v>
          </cell>
          <cell r="AO4">
            <v>3</v>
          </cell>
          <cell r="AP4">
            <v>2</v>
          </cell>
          <cell r="AQ4">
            <v>2</v>
          </cell>
          <cell r="AR4">
            <v>3</v>
          </cell>
          <cell r="AS4">
            <v>1</v>
          </cell>
          <cell r="AT4">
            <v>5</v>
          </cell>
          <cell r="AU4">
            <v>3</v>
          </cell>
          <cell r="AV4">
            <v>1</v>
          </cell>
          <cell r="AW4">
            <v>2</v>
          </cell>
          <cell r="AX4">
            <v>4</v>
          </cell>
          <cell r="AY4">
            <v>3</v>
          </cell>
          <cell r="AZ4">
            <v>2</v>
          </cell>
          <cell r="BA4">
            <v>2</v>
          </cell>
          <cell r="BB4">
            <v>1</v>
          </cell>
          <cell r="BC4">
            <v>4</v>
          </cell>
          <cell r="BD4">
            <v>4</v>
          </cell>
          <cell r="BE4">
            <v>4</v>
          </cell>
          <cell r="BF4">
            <v>3</v>
          </cell>
          <cell r="BG4">
            <v>1</v>
          </cell>
          <cell r="BH4">
            <v>5</v>
          </cell>
          <cell r="BI4">
            <v>5</v>
          </cell>
          <cell r="BJ4">
            <v>1</v>
          </cell>
          <cell r="BK4">
            <v>2</v>
          </cell>
          <cell r="BL4">
            <v>3</v>
          </cell>
          <cell r="BM4">
            <v>3</v>
          </cell>
          <cell r="BN4">
            <v>2</v>
          </cell>
          <cell r="BO4">
            <v>4</v>
          </cell>
          <cell r="BP4">
            <v>5</v>
          </cell>
          <cell r="BQ4">
            <v>5</v>
          </cell>
          <cell r="BR4">
            <v>4</v>
          </cell>
          <cell r="BS4">
            <v>5</v>
          </cell>
          <cell r="BT4">
            <v>3</v>
          </cell>
          <cell r="BU4">
            <v>3</v>
          </cell>
          <cell r="BV4">
            <v>5</v>
          </cell>
          <cell r="BW4">
            <v>4</v>
          </cell>
          <cell r="BX4">
            <v>4</v>
          </cell>
          <cell r="BY4">
            <v>5</v>
          </cell>
          <cell r="BZ4">
            <v>4</v>
          </cell>
          <cell r="CA4">
            <v>5</v>
          </cell>
          <cell r="CB4">
            <v>3</v>
          </cell>
          <cell r="CC4">
            <v>3</v>
          </cell>
          <cell r="CD4">
            <v>4</v>
          </cell>
          <cell r="CE4">
            <v>4</v>
          </cell>
          <cell r="CF4">
            <v>5</v>
          </cell>
          <cell r="CG4">
            <v>5</v>
          </cell>
          <cell r="CH4">
            <v>5</v>
          </cell>
          <cell r="CI4">
            <v>4</v>
          </cell>
          <cell r="CJ4">
            <v>3</v>
          </cell>
          <cell r="CK4">
            <v>3</v>
          </cell>
          <cell r="CL4">
            <v>3</v>
          </cell>
          <cell r="CM4">
            <v>3</v>
          </cell>
          <cell r="CN4">
            <v>4</v>
          </cell>
          <cell r="CO4">
            <v>5</v>
          </cell>
          <cell r="CP4">
            <v>5</v>
          </cell>
          <cell r="CQ4">
            <v>5</v>
          </cell>
          <cell r="CR4">
            <v>5</v>
          </cell>
          <cell r="CS4">
            <v>4</v>
          </cell>
          <cell r="CT4">
            <v>5</v>
          </cell>
          <cell r="CU4">
            <v>4</v>
          </cell>
          <cell r="CV4">
            <v>5</v>
          </cell>
          <cell r="CW4">
            <v>5</v>
          </cell>
          <cell r="CX4">
            <v>4</v>
          </cell>
          <cell r="CY4">
            <v>5</v>
          </cell>
          <cell r="CZ4">
            <v>4</v>
          </cell>
          <cell r="DA4">
            <v>3</v>
          </cell>
          <cell r="DB4">
            <v>5</v>
          </cell>
          <cell r="DC4">
            <v>5</v>
          </cell>
          <cell r="DD4">
            <v>5</v>
          </cell>
          <cell r="DE4">
            <v>5</v>
          </cell>
          <cell r="DF4">
            <v>4</v>
          </cell>
          <cell r="DG4">
            <v>4</v>
          </cell>
          <cell r="DH4">
            <v>4</v>
          </cell>
          <cell r="DI4">
            <v>4</v>
          </cell>
          <cell r="DJ4">
            <v>3</v>
          </cell>
          <cell r="DK4">
            <v>3</v>
          </cell>
          <cell r="DL4">
            <v>5</v>
          </cell>
          <cell r="DM4" t="str">
            <v>无星</v>
          </cell>
          <cell r="DN4">
            <v>5</v>
          </cell>
          <cell r="DO4">
            <v>4</v>
          </cell>
          <cell r="DP4">
            <v>3</v>
          </cell>
          <cell r="DQ4">
            <v>4</v>
          </cell>
          <cell r="DR4">
            <v>5</v>
          </cell>
          <cell r="DS4">
            <v>5</v>
          </cell>
          <cell r="DT4">
            <v>5</v>
          </cell>
          <cell r="DU4">
            <v>4</v>
          </cell>
          <cell r="DV4">
            <v>4</v>
          </cell>
          <cell r="DW4">
            <v>3</v>
          </cell>
          <cell r="DX4">
            <v>5</v>
          </cell>
          <cell r="DY4">
            <v>5</v>
          </cell>
          <cell r="DZ4">
            <v>4</v>
          </cell>
          <cell r="EA4">
            <v>4</v>
          </cell>
          <cell r="EB4">
            <v>4</v>
          </cell>
          <cell r="EC4">
            <v>4</v>
          </cell>
          <cell r="ED4">
            <v>3</v>
          </cell>
          <cell r="EE4">
            <v>3</v>
          </cell>
          <cell r="EF4">
            <v>3</v>
          </cell>
          <cell r="EG4">
            <v>5</v>
          </cell>
          <cell r="EH4">
            <v>5</v>
          </cell>
          <cell r="EI4">
            <v>5</v>
          </cell>
          <cell r="EJ4">
            <v>4</v>
          </cell>
          <cell r="EK4">
            <v>4</v>
          </cell>
          <cell r="EL4">
            <v>4</v>
          </cell>
          <cell r="EM4">
            <v>4</v>
          </cell>
          <cell r="EN4">
            <v>4</v>
          </cell>
          <cell r="EO4">
            <v>4</v>
          </cell>
          <cell r="EP4">
            <v>5</v>
          </cell>
          <cell r="EQ4">
            <v>4</v>
          </cell>
          <cell r="ER4">
            <v>4</v>
          </cell>
          <cell r="ES4">
            <v>5</v>
          </cell>
          <cell r="ET4">
            <v>4</v>
          </cell>
          <cell r="EU4">
            <v>4</v>
          </cell>
          <cell r="EV4">
            <v>5</v>
          </cell>
          <cell r="EW4">
            <v>5</v>
          </cell>
          <cell r="EX4">
            <v>5</v>
          </cell>
          <cell r="EY4">
            <v>4</v>
          </cell>
          <cell r="EZ4">
            <v>4</v>
          </cell>
          <cell r="FA4">
            <v>4</v>
          </cell>
          <cell r="FB4">
            <v>3</v>
          </cell>
          <cell r="FC4">
            <v>5</v>
          </cell>
          <cell r="FD4">
            <v>5</v>
          </cell>
          <cell r="FE4">
            <v>5</v>
          </cell>
          <cell r="FF4">
            <v>5</v>
          </cell>
          <cell r="FG4">
            <v>5</v>
          </cell>
          <cell r="FH4">
            <v>5</v>
          </cell>
        </row>
        <row r="5">
          <cell r="B5" t="str">
            <v>分类</v>
          </cell>
          <cell r="D5" t="str">
            <v>默认</v>
          </cell>
          <cell r="E5" t="str">
            <v>人</v>
          </cell>
          <cell r="F5" t="str">
            <v>星</v>
          </cell>
          <cell r="G5" t="str">
            <v>天</v>
          </cell>
          <cell r="H5" t="str">
            <v>地</v>
          </cell>
          <cell r="I5" t="str">
            <v>天</v>
          </cell>
          <cell r="J5" t="str">
            <v>地</v>
          </cell>
          <cell r="K5" t="str">
            <v>地</v>
          </cell>
          <cell r="L5" t="str">
            <v>人</v>
          </cell>
          <cell r="M5" t="str">
            <v>地</v>
          </cell>
          <cell r="N5" t="str">
            <v>人</v>
          </cell>
          <cell r="O5" t="str">
            <v>地</v>
          </cell>
          <cell r="P5" t="str">
            <v>人</v>
          </cell>
          <cell r="Q5" t="str">
            <v>人</v>
          </cell>
          <cell r="R5" t="str">
            <v>人</v>
          </cell>
          <cell r="S5" t="str">
            <v>人</v>
          </cell>
          <cell r="T5" t="str">
            <v>人</v>
          </cell>
          <cell r="U5" t="str">
            <v>天</v>
          </cell>
          <cell r="V5" t="str">
            <v>人</v>
          </cell>
          <cell r="W5" t="str">
            <v>地</v>
          </cell>
          <cell r="X5" t="str">
            <v>天</v>
          </cell>
          <cell r="Y5" t="str">
            <v>地</v>
          </cell>
          <cell r="Z5" t="str">
            <v>天</v>
          </cell>
          <cell r="AA5" t="str">
            <v>人</v>
          </cell>
          <cell r="AB5" t="str">
            <v>人</v>
          </cell>
          <cell r="AC5" t="str">
            <v>天</v>
          </cell>
          <cell r="AD5" t="str">
            <v>人</v>
          </cell>
          <cell r="AE5" t="str">
            <v>星</v>
          </cell>
          <cell r="AF5" t="str">
            <v>地</v>
          </cell>
          <cell r="AG5" t="str">
            <v>人</v>
          </cell>
          <cell r="AH5" t="str">
            <v>人</v>
          </cell>
          <cell r="AI5" t="str">
            <v>人</v>
          </cell>
          <cell r="AJ5" t="str">
            <v>人</v>
          </cell>
          <cell r="AK5" t="str">
            <v>人</v>
          </cell>
          <cell r="AL5" t="str">
            <v>人</v>
          </cell>
          <cell r="AM5" t="str">
            <v>人</v>
          </cell>
          <cell r="AN5" t="str">
            <v>地</v>
          </cell>
          <cell r="AO5" t="str">
            <v>人</v>
          </cell>
          <cell r="AP5" t="str">
            <v>人</v>
          </cell>
          <cell r="AQ5" t="str">
            <v>人</v>
          </cell>
          <cell r="AR5" t="str">
            <v>地</v>
          </cell>
          <cell r="AS5" t="str">
            <v>星</v>
          </cell>
          <cell r="AT5" t="str">
            <v>人</v>
          </cell>
          <cell r="AU5" t="str">
            <v>天</v>
          </cell>
          <cell r="AV5" t="str">
            <v>人</v>
          </cell>
          <cell r="AW5" t="str">
            <v>人</v>
          </cell>
          <cell r="AX5" t="str">
            <v>天</v>
          </cell>
          <cell r="AY5" t="str">
            <v>人</v>
          </cell>
          <cell r="AZ5" t="str">
            <v>人</v>
          </cell>
          <cell r="BA5" t="str">
            <v>地</v>
          </cell>
          <cell r="BB5" t="str">
            <v>人</v>
          </cell>
          <cell r="BC5" t="str">
            <v>地</v>
          </cell>
          <cell r="BD5" t="str">
            <v>天</v>
          </cell>
          <cell r="BE5" t="str">
            <v>地</v>
          </cell>
          <cell r="BF5" t="str">
            <v>人</v>
          </cell>
          <cell r="BG5" t="str">
            <v>人</v>
          </cell>
          <cell r="BH5" t="str">
            <v>人</v>
          </cell>
          <cell r="BI5" t="str">
            <v>地</v>
          </cell>
          <cell r="BJ5" t="str">
            <v>地</v>
          </cell>
          <cell r="BK5" t="str">
            <v>人</v>
          </cell>
          <cell r="BL5" t="str">
            <v>人</v>
          </cell>
          <cell r="BM5" t="str">
            <v>地</v>
          </cell>
          <cell r="BN5" t="str">
            <v>人</v>
          </cell>
          <cell r="BO5" t="str">
            <v>地</v>
          </cell>
          <cell r="BP5" t="str">
            <v>星</v>
          </cell>
          <cell r="BQ5" t="str">
            <v>天</v>
          </cell>
          <cell r="BR5" t="str">
            <v>人</v>
          </cell>
          <cell r="BS5" t="str">
            <v>天</v>
          </cell>
          <cell r="BT5" t="str">
            <v>天</v>
          </cell>
          <cell r="BU5" t="str">
            <v>人</v>
          </cell>
          <cell r="BV5" t="str">
            <v>星</v>
          </cell>
          <cell r="BW5" t="str">
            <v>人</v>
          </cell>
          <cell r="BX5" t="str">
            <v>地</v>
          </cell>
          <cell r="BY5" t="str">
            <v>人</v>
          </cell>
          <cell r="BZ5" t="str">
            <v>人</v>
          </cell>
          <cell r="CA5" t="str">
            <v>星</v>
          </cell>
          <cell r="CB5" t="str">
            <v>地</v>
          </cell>
          <cell r="CC5" t="str">
            <v>地</v>
          </cell>
          <cell r="CD5" t="str">
            <v>人</v>
          </cell>
          <cell r="CE5" t="str">
            <v>人</v>
          </cell>
          <cell r="CF5" t="str">
            <v>地</v>
          </cell>
          <cell r="CG5" t="str">
            <v>地</v>
          </cell>
          <cell r="CH5" t="str">
            <v>星</v>
          </cell>
          <cell r="CI5" t="str">
            <v>天</v>
          </cell>
          <cell r="CJ5" t="str">
            <v>人</v>
          </cell>
          <cell r="CK5" t="str">
            <v>人</v>
          </cell>
          <cell r="CL5" t="str">
            <v>地</v>
          </cell>
          <cell r="CM5" t="str">
            <v>地</v>
          </cell>
          <cell r="CN5" t="str">
            <v>地</v>
          </cell>
          <cell r="CO5" t="str">
            <v>天</v>
          </cell>
          <cell r="CP5" t="str">
            <v>天</v>
          </cell>
          <cell r="CQ5" t="str">
            <v>天</v>
          </cell>
          <cell r="CR5" t="str">
            <v>星</v>
          </cell>
          <cell r="CS5" t="str">
            <v>天</v>
          </cell>
          <cell r="CT5" t="str">
            <v>天</v>
          </cell>
          <cell r="CU5" t="str">
            <v>地</v>
          </cell>
          <cell r="CV5" t="str">
            <v>人</v>
          </cell>
          <cell r="CW5" t="str">
            <v>人</v>
          </cell>
          <cell r="CX5" t="str">
            <v>人</v>
          </cell>
          <cell r="CY5" t="str">
            <v>人</v>
          </cell>
          <cell r="CZ5" t="str">
            <v>地</v>
          </cell>
          <cell r="DA5" t="str">
            <v>天</v>
          </cell>
          <cell r="DB5" t="str">
            <v>人</v>
          </cell>
          <cell r="DC5" t="str">
            <v>人</v>
          </cell>
          <cell r="DD5" t="str">
            <v>地</v>
          </cell>
          <cell r="DE5" t="str">
            <v>地</v>
          </cell>
          <cell r="DF5" t="str">
            <v>人</v>
          </cell>
          <cell r="DG5" t="str">
            <v>天</v>
          </cell>
          <cell r="DH5" t="str">
            <v>人</v>
          </cell>
          <cell r="DI5" t="str">
            <v>人</v>
          </cell>
          <cell r="DJ5" t="str">
            <v>人</v>
          </cell>
          <cell r="DK5" t="str">
            <v>人</v>
          </cell>
          <cell r="DL5" t="str">
            <v>人</v>
          </cell>
          <cell r="DM5" t="str">
            <v>人</v>
          </cell>
          <cell r="DN5" t="str">
            <v>人</v>
          </cell>
          <cell r="DO5" t="str">
            <v>人</v>
          </cell>
          <cell r="DP5" t="str">
            <v>人</v>
          </cell>
          <cell r="DQ5" t="str">
            <v>天</v>
          </cell>
          <cell r="DR5" t="str">
            <v>地</v>
          </cell>
          <cell r="DS5" t="str">
            <v>人</v>
          </cell>
          <cell r="DT5" t="str">
            <v>天</v>
          </cell>
          <cell r="DU5" t="str">
            <v>地</v>
          </cell>
          <cell r="DV5" t="str">
            <v>地</v>
          </cell>
          <cell r="DW5" t="str">
            <v>人</v>
          </cell>
          <cell r="DX5" t="str">
            <v>天</v>
          </cell>
          <cell r="DY5" t="str">
            <v>天</v>
          </cell>
          <cell r="DZ5" t="str">
            <v>地</v>
          </cell>
          <cell r="EA5" t="str">
            <v>地</v>
          </cell>
          <cell r="EB5" t="str">
            <v>地</v>
          </cell>
          <cell r="EC5" t="str">
            <v>地</v>
          </cell>
          <cell r="ED5" t="str">
            <v>人</v>
          </cell>
          <cell r="EE5" t="str">
            <v>人</v>
          </cell>
          <cell r="EF5" t="str">
            <v>星</v>
          </cell>
          <cell r="EG5" t="str">
            <v>星</v>
          </cell>
          <cell r="EH5" t="str">
            <v>天</v>
          </cell>
          <cell r="EI5" t="str">
            <v>地</v>
          </cell>
          <cell r="EJ5" t="str">
            <v>人</v>
          </cell>
          <cell r="EK5" t="str">
            <v>人</v>
          </cell>
          <cell r="EL5" t="str">
            <v>地</v>
          </cell>
          <cell r="EM5" t="str">
            <v>星</v>
          </cell>
          <cell r="EN5" t="str">
            <v>地</v>
          </cell>
          <cell r="EO5" t="str">
            <v>人</v>
          </cell>
          <cell r="EP5" t="str">
            <v>人</v>
          </cell>
          <cell r="EQ5" t="str">
            <v>天</v>
          </cell>
          <cell r="ER5" t="str">
            <v>地</v>
          </cell>
          <cell r="ES5" t="str">
            <v>人</v>
          </cell>
          <cell r="ET5" t="str">
            <v>地</v>
          </cell>
          <cell r="EU5" t="str">
            <v>人</v>
          </cell>
          <cell r="EV5" t="str">
            <v>天</v>
          </cell>
          <cell r="EW5" t="str">
            <v>天</v>
          </cell>
          <cell r="EX5" t="str">
            <v>天</v>
          </cell>
          <cell r="EY5" t="str">
            <v>人</v>
          </cell>
          <cell r="EZ5" t="str">
            <v>地</v>
          </cell>
          <cell r="FA5" t="str">
            <v>地</v>
          </cell>
          <cell r="FB5" t="str">
            <v>地</v>
          </cell>
          <cell r="FC5" t="str">
            <v>兽</v>
          </cell>
          <cell r="FD5" t="str">
            <v>地</v>
          </cell>
          <cell r="FE5" t="str">
            <v>兽</v>
          </cell>
          <cell r="FF5" t="str">
            <v>地</v>
          </cell>
          <cell r="FG5" t="str">
            <v>人</v>
          </cell>
          <cell r="FH5" t="str">
            <v>人</v>
          </cell>
        </row>
        <row r="6">
          <cell r="B6" t="str">
            <v>易满宝</v>
          </cell>
          <cell r="J6">
            <v>0</v>
          </cell>
          <cell r="K6">
            <v>0</v>
          </cell>
          <cell r="L6">
            <v>0</v>
          </cell>
          <cell r="M6">
            <v>1</v>
          </cell>
          <cell r="N6">
            <v>0</v>
          </cell>
          <cell r="O6">
            <v>0</v>
          </cell>
          <cell r="P6">
            <v>1</v>
          </cell>
          <cell r="Q6">
            <v>0</v>
          </cell>
          <cell r="R6">
            <v>1</v>
          </cell>
          <cell r="S6">
            <v>0</v>
          </cell>
          <cell r="T6">
            <v>0</v>
          </cell>
          <cell r="U6">
            <v>0</v>
          </cell>
          <cell r="V6">
            <v>1</v>
          </cell>
          <cell r="W6">
            <v>0</v>
          </cell>
          <cell r="X6">
            <v>1</v>
          </cell>
          <cell r="Y6">
            <v>1</v>
          </cell>
          <cell r="Z6">
            <v>1</v>
          </cell>
          <cell r="AA6">
            <v>0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  <cell r="AF6">
            <v>1</v>
          </cell>
          <cell r="AG6">
            <v>1</v>
          </cell>
          <cell r="AH6">
            <v>1</v>
          </cell>
          <cell r="AI6">
            <v>1</v>
          </cell>
          <cell r="AJ6">
            <v>1</v>
          </cell>
          <cell r="AK6">
            <v>1</v>
          </cell>
          <cell r="AL6">
            <v>0</v>
          </cell>
          <cell r="AM6">
            <v>0</v>
          </cell>
          <cell r="AN6">
            <v>1</v>
          </cell>
          <cell r="AO6">
            <v>1</v>
          </cell>
          <cell r="AP6">
            <v>1</v>
          </cell>
          <cell r="AQ6">
            <v>1</v>
          </cell>
          <cell r="AR6">
            <v>1</v>
          </cell>
          <cell r="AS6">
            <v>1</v>
          </cell>
          <cell r="AT6">
            <v>0</v>
          </cell>
          <cell r="AU6">
            <v>1</v>
          </cell>
          <cell r="AV6">
            <v>1</v>
          </cell>
          <cell r="AW6">
            <v>1</v>
          </cell>
          <cell r="AX6">
            <v>0</v>
          </cell>
          <cell r="AY6">
            <v>1</v>
          </cell>
          <cell r="AZ6">
            <v>1</v>
          </cell>
          <cell r="BA6">
            <v>1</v>
          </cell>
          <cell r="BB6">
            <v>1</v>
          </cell>
          <cell r="BC6">
            <v>0</v>
          </cell>
          <cell r="BD6">
            <v>0</v>
          </cell>
          <cell r="BE6">
            <v>0</v>
          </cell>
          <cell r="BF6">
            <v>1</v>
          </cell>
          <cell r="BG6">
            <v>1</v>
          </cell>
          <cell r="BH6">
            <v>0</v>
          </cell>
          <cell r="BI6">
            <v>0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0</v>
          </cell>
          <cell r="BP6">
            <v>0</v>
          </cell>
          <cell r="BQ6">
            <v>0</v>
          </cell>
          <cell r="BR6">
            <v>1</v>
          </cell>
          <cell r="BS6">
            <v>0</v>
          </cell>
          <cell r="BT6">
            <v>1</v>
          </cell>
          <cell r="BU6">
            <v>1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1</v>
          </cell>
          <cell r="CA6">
            <v>0</v>
          </cell>
          <cell r="CB6">
            <v>1</v>
          </cell>
          <cell r="CC6">
            <v>1</v>
          </cell>
          <cell r="CD6">
            <v>1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1</v>
          </cell>
          <cell r="CY6">
            <v>0</v>
          </cell>
          <cell r="CZ6">
            <v>0</v>
          </cell>
          <cell r="DA6">
            <v>1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1</v>
          </cell>
          <cell r="DK6">
            <v>1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1</v>
          </cell>
          <cell r="DQ6">
            <v>1</v>
          </cell>
          <cell r="DR6">
            <v>0</v>
          </cell>
          <cell r="DS6">
            <v>0</v>
          </cell>
          <cell r="DT6">
            <v>0</v>
          </cell>
          <cell r="DU6">
            <v>1</v>
          </cell>
          <cell r="DV6">
            <v>0</v>
          </cell>
          <cell r="DW6">
            <v>1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1</v>
          </cell>
          <cell r="EE6">
            <v>1</v>
          </cell>
          <cell r="EF6">
            <v>1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1</v>
          </cell>
          <cell r="EN6">
            <v>0</v>
          </cell>
          <cell r="EO6">
            <v>0</v>
          </cell>
          <cell r="EP6">
            <v>0</v>
          </cell>
          <cell r="EQ6">
            <v>1</v>
          </cell>
          <cell r="ER6">
            <v>1</v>
          </cell>
          <cell r="ES6">
            <v>0</v>
          </cell>
          <cell r="ET6">
            <v>0</v>
          </cell>
          <cell r="EU6">
            <v>1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1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</row>
        <row r="7">
          <cell r="B7" t="str">
            <v>宝具名</v>
          </cell>
          <cell r="J7" t="str">
            <v>假象宝具 拟拟展开/人理之础</v>
          </cell>
          <cell r="K7" t="str">
            <v>誓约胜利之剑</v>
          </cell>
          <cell r="L7" t="str">
            <v>誓约胜利之剑</v>
          </cell>
          <cell r="M7" t="str">
            <v>必胜黄金之剑</v>
          </cell>
          <cell r="N7" t="str">
            <v>童女讴歌如花帝政</v>
          </cell>
          <cell r="O7" t="str">
            <v>幻想大剑·天魔失坠</v>
          </cell>
          <cell r="P7" t="str">
            <v>黄之死</v>
          </cell>
          <cell r="Q7" t="str">
            <v>军神之剑</v>
          </cell>
          <cell r="R7" t="str">
            <v>集结于圣旗之下怒吼吧</v>
          </cell>
          <cell r="S7" t="str">
            <v>百合花开豪华绚烂</v>
          </cell>
          <cell r="T7" t="str">
            <v>无限剑制</v>
          </cell>
          <cell r="U7" t="str">
            <v>天地乖离开辟之星</v>
          </cell>
          <cell r="V7" t="str">
            <v>祈祷之弓</v>
          </cell>
          <cell r="W7" t="str">
            <v>诉状的箭书</v>
          </cell>
          <cell r="X7" t="str">
            <v>女神的视线</v>
          </cell>
          <cell r="Y7" t="str">
            <v>流星一条</v>
          </cell>
          <cell r="Z7" t="str">
            <v>刺穿死棘之枪</v>
          </cell>
          <cell r="AA7" t="str">
            <v>鲜血魔娘</v>
          </cell>
          <cell r="AB7" t="str">
            <v>五百罗汉补陀落渡海</v>
          </cell>
          <cell r="AC7" t="str">
            <v>贯穿之朱枪</v>
          </cell>
          <cell r="AD7" t="str">
            <v>炎门守护者</v>
          </cell>
          <cell r="AE7" t="str">
            <v>万物皆由我枪生</v>
          </cell>
          <cell r="AF7" t="str">
            <v>骑英之缰绳</v>
          </cell>
          <cell r="AG7" t="str">
            <v>刚力屠戮祝福之剑</v>
          </cell>
          <cell r="AH7" t="str">
            <v>安妮女王之复仇</v>
          </cell>
          <cell r="AI7" t="str">
            <v>无以誓约守护之车轮</v>
          </cell>
          <cell r="AJ7" t="str">
            <v>坛之浦·八艘跳</v>
          </cell>
          <cell r="AK7" t="str">
            <v>初始的蹂躏制霸</v>
          </cell>
          <cell r="AL7" t="str">
            <v>愿百合王冠荣光永在</v>
          </cell>
          <cell r="AM7" t="str">
            <v>不觉爱的悲哀之龙啊</v>
          </cell>
          <cell r="AN7" t="str">
            <v>万符必应破戒</v>
          </cell>
          <cell r="AO7" t="str">
            <v>螺湮城教本</v>
          </cell>
          <cell r="AP7" t="str">
            <v>为你撰写的故事</v>
          </cell>
          <cell r="AQ7" t="str">
            <v>开演之刻已至，此处应有雷鸣般的喝彩</v>
          </cell>
          <cell r="AR7" t="str">
            <v>浅眠炸弹</v>
          </cell>
          <cell r="AS7" t="str">
            <v>献给死神的安魂曲</v>
          </cell>
          <cell r="AT7" t="str">
            <v>石兵八阵</v>
          </cell>
          <cell r="AU7" t="str">
            <v>灼烧殆尽的炎笼</v>
          </cell>
          <cell r="AV7" t="str">
            <v>燕返</v>
          </cell>
          <cell r="AW7" t="str">
            <v>妄想心音</v>
          </cell>
          <cell r="AX7" t="str">
            <v>女神的微笑</v>
          </cell>
          <cell r="AY7" t="str">
            <v>不归匕首</v>
          </cell>
          <cell r="AZ7" t="str">
            <v>死亡将为明日的希望</v>
          </cell>
          <cell r="BA7" t="str">
            <v>吾之情歌只在地狱回响</v>
          </cell>
          <cell r="BB7" t="str">
            <v>拥有阳眼之女</v>
          </cell>
          <cell r="BC7" t="str">
            <v>幻想铁处女</v>
          </cell>
          <cell r="BD7" t="str">
            <v>射杀百头</v>
          </cell>
          <cell r="BE7" t="str">
            <v>骑士不徒手而亡</v>
          </cell>
          <cell r="BF7" t="str">
            <v>军神五兵</v>
          </cell>
          <cell r="BG7" t="str">
            <v>伤兽的咆吼</v>
          </cell>
          <cell r="BH7" t="str">
            <v>黄金冲击</v>
          </cell>
          <cell r="BI7" t="str">
            <v>血染的王鬼</v>
          </cell>
          <cell r="BJ7" t="str">
            <v>万古不变的迷宫</v>
          </cell>
          <cell r="BK7" t="str">
            <v>吞噬吾心吧，月光</v>
          </cell>
          <cell r="BL7" t="str">
            <v>不死的万名骑兵</v>
          </cell>
          <cell r="BM7" t="str">
            <v>转身火生三昧</v>
          </cell>
          <cell r="BN7" t="str">
            <v>染血的加冕仪式</v>
          </cell>
          <cell r="BO7" t="str">
            <v>璀灿日光午睡宫酒池肉林</v>
          </cell>
          <cell r="BP7" t="str">
            <v>吾主在此</v>
          </cell>
          <cell r="BQ7" t="str">
            <v>月女神的爱箭恋矢</v>
          </cell>
          <cell r="BR7" t="str">
            <v>献血极致魔女</v>
          </cell>
          <cell r="BS7" t="str">
            <v>水天日光天照八野镇石</v>
          </cell>
          <cell r="BT7" t="str">
            <v>五块石头</v>
          </cell>
          <cell r="BU7" t="str">
            <v>不毁的极枪</v>
          </cell>
          <cell r="BV7" t="str">
            <v>黄金鹿与暴风夜</v>
          </cell>
          <cell r="BW7" t="str">
            <v>比翼连理</v>
          </cell>
          <cell r="BX7" t="str">
            <v>万疵必应修补</v>
          </cell>
          <cell r="BY7" t="str">
            <v>无明三段突</v>
          </cell>
          <cell r="BZ7" t="str">
            <v>三千世界</v>
          </cell>
          <cell r="CA7" t="str">
            <v>贯穿死翔之枪</v>
          </cell>
          <cell r="CB7" t="str">
            <v>破魔的红蔷薇、必灭的黄蔷薇</v>
          </cell>
          <cell r="CC7" t="str">
            <v>虹霓剑</v>
          </cell>
          <cell r="CD7" t="str">
            <v>誓约胜利之剑</v>
          </cell>
          <cell r="CE7" t="str">
            <v>献给某人的故事</v>
          </cell>
          <cell r="CF7" t="str">
            <v>解体圣母</v>
          </cell>
          <cell r="CG7" t="str">
            <v>向吾华丽父王的叛逆</v>
          </cell>
          <cell r="CH7" t="str">
            <v>人类神话·雷电降临</v>
          </cell>
          <cell r="CI7" t="str">
            <v>闪耀于终焉之枪</v>
          </cell>
          <cell r="CJ7" t="str">
            <v>元素使的魔剑</v>
          </cell>
          <cell r="CK7" t="str">
            <v>绚烂的灰烬世界</v>
          </cell>
          <cell r="CL7" t="str">
            <v>隐秘的罪之游戏</v>
          </cell>
          <cell r="CM7" t="str">
            <v>隐秘的罪之游戏</v>
          </cell>
          <cell r="CN7" t="str">
            <v>磔刑之雷树</v>
          </cell>
          <cell r="CP7" t="str">
            <v>破坏神之手影</v>
          </cell>
          <cell r="CQ7" t="str">
            <v>日轮啊，顺从死亡</v>
          </cell>
          <cell r="CR7" t="str">
            <v>无铭胜利剑</v>
          </cell>
          <cell r="CS7" t="str">
            <v>無敗の紫靫草</v>
          </cell>
          <cell r="CT7" t="str">
            <v>死がふたりを分断つまで</v>
          </cell>
          <cell r="CU7" t="str">
            <v>源流斗争</v>
          </cell>
          <cell r="CV7" t="str">
            <v>星馳せる終幕の薔薇</v>
          </cell>
          <cell r="CW7" t="str">
            <v>无垢识·空之境界</v>
          </cell>
          <cell r="CX7" t="str">
            <v>唯识·直死之魔眼</v>
          </cell>
          <cell r="CY7" t="str">
            <v>双腕·零次集束</v>
          </cell>
          <cell r="CZ7" t="str">
            <v>この世ならざる幻馬</v>
          </cell>
          <cell r="DA7" t="str">
            <v>王之财宝</v>
          </cell>
          <cell r="DB7" t="str">
            <v>虎よ、煌々と燃え盛れ</v>
          </cell>
          <cell r="DC7" t="str">
            <v>我はすべて毒あるもの、害あるものを絶つ</v>
          </cell>
          <cell r="DD7" t="str">
            <v>噛み砕く死牙の獣</v>
          </cell>
          <cell r="DE7" t="str">
            <v>愛しき私の鉄戦車</v>
          </cell>
          <cell r="DF7" t="str">
            <v>金星神·火炎天主</v>
          </cell>
          <cell r="DG7" t="str">
            <v>羅刹を穿つ不滅</v>
          </cell>
          <cell r="DH7" t="str">
            <v>神枪无二打</v>
          </cell>
          <cell r="DI7" t="str">
            <v>Ｗ·Ｆ·Ｄ</v>
          </cell>
          <cell r="DJ7" t="str">
            <v>大地を創りし者</v>
          </cell>
          <cell r="DK7" t="str">
            <v>壊音の霹靂</v>
          </cell>
          <cell r="DL7" t="str">
            <v>吼え立てよ、我が憤怒</v>
          </cell>
          <cell r="DM7" t="str">
            <v>偽り写し記す万象</v>
          </cell>
          <cell r="DN7" t="str">
            <v>王の軍勢</v>
          </cell>
          <cell r="DO7" t="str">
            <v>時のある間に薔薇を摘め</v>
          </cell>
          <cell r="DP7" t="str">
            <v>妄想幻象</v>
          </cell>
          <cell r="DQ7" t="str">
            <v>白き聖杯よ、謳え</v>
          </cell>
          <cell r="DR7" t="str">
            <v>千红万紫·神便鬼毒</v>
          </cell>
          <cell r="DS7" t="str">
            <v>五行山·释迦如来掌</v>
          </cell>
          <cell r="DT7" t="str">
            <v>牛王招雷·天网恢恢</v>
          </cell>
          <cell r="DU7" t="str">
            <v>夜狼死九·黄金疾走</v>
          </cell>
          <cell r="DV7" t="str">
            <v>罗生门大怨起</v>
          </cell>
          <cell r="DW7" t="str">
            <v>不滅の混沌旅団</v>
          </cell>
          <cell r="DX7" t="str">
            <v>光輝の大複合神殿</v>
          </cell>
          <cell r="DY7" t="str">
            <v>闪耀于终焉之枪</v>
          </cell>
          <cell r="DZ7" t="str">
            <v>冥镜宝典</v>
          </cell>
          <cell r="EA7" t="str">
            <v>缚锁全断·过重湖光</v>
          </cell>
          <cell r="EB7" t="str">
            <v>痛哭の幻奏</v>
          </cell>
          <cell r="EC7" t="str">
            <v>転輪する勝利の剣</v>
          </cell>
          <cell r="ED7" t="str">
            <v>妄想毒身</v>
          </cell>
          <cell r="EE7" t="str">
            <v>八幡祈愿·大妖射贯</v>
          </cell>
          <cell r="EF7" t="str">
            <v>剣を摂れ、銀色の腕</v>
          </cell>
          <cell r="EG7" t="str">
            <v>万能の人</v>
          </cell>
          <cell r="EH7" t="str">
            <v>常夏日光·日除伞宠爱一神</v>
          </cell>
          <cell r="EI7" t="str">
            <v>陽光煌めく勝利の剣</v>
          </cell>
          <cell r="EJ7" t="str">
            <v>愛すべき輝きは永遠に</v>
          </cell>
          <cell r="EK7" t="str">
            <v>比翼连理</v>
          </cell>
          <cell r="EL7" t="str">
            <v>逆巻く波濤を制する王様気分！</v>
          </cell>
          <cell r="EM7" t="str">
            <v>蹴り穿つ死翔の槍</v>
          </cell>
          <cell r="EN7" t="str">
            <v>道成寺钟百八式火龙薙</v>
          </cell>
          <cell r="EO7" t="str">
            <v>荒れ狂う哀しき竜よ</v>
          </cell>
          <cell r="EP7" t="str">
            <v>多元重奏饱和炮击</v>
          </cell>
          <cell r="EQ7" t="str">
            <v>鹤翼三连</v>
          </cell>
          <cell r="ER7" t="str">
            <v>鮮血龙卷魔娘</v>
          </cell>
          <cell r="ES7" t="str">
            <v>暁の時を終える蛇よ、此処に</v>
          </cell>
          <cell r="ET7" t="str">
            <v>串刺城塞</v>
          </cell>
          <cell r="EU7" t="str">
            <v>優雅に歌え、かの聖誕を</v>
          </cell>
          <cell r="EV7" t="str">
            <v>山脈震撼す明星の薪</v>
          </cell>
          <cell r="EW7" t="str">
            <v>人よ、神を繋ぎとめよう</v>
          </cell>
          <cell r="EX7" t="str">
            <v>炎、神をも焼き尽くせ</v>
          </cell>
          <cell r="EY7" t="str">
            <v>王の号砲</v>
          </cell>
          <cell r="EZ7" t="str">
            <v>女神の抱擁</v>
          </cell>
          <cell r="FA7" t="str">
            <v>强制封印·万魔神殿</v>
          </cell>
          <cell r="FB7" t="str">
            <v>逃れ得ぬ死の鉤爪</v>
          </cell>
          <cell r="FD7" t="str">
            <v>永久に閉ざされた理想郷</v>
          </cell>
          <cell r="FG7" t="str">
            <v>六道五轮·倶利伽罗天象</v>
          </cell>
          <cell r="FH7" t="str">
            <v>死告天使</v>
          </cell>
        </row>
        <row r="8">
          <cell r="B8" t="str">
            <v>宝具卡色</v>
          </cell>
          <cell r="J8" t="str">
            <v>蓝</v>
          </cell>
          <cell r="K8" t="str">
            <v>红</v>
          </cell>
          <cell r="L8" t="str">
            <v>红</v>
          </cell>
          <cell r="M8" t="str">
            <v>红</v>
          </cell>
          <cell r="N8" t="str">
            <v>蓝</v>
          </cell>
          <cell r="O8" t="str">
            <v>红</v>
          </cell>
          <cell r="P8" t="str">
            <v>绿</v>
          </cell>
          <cell r="Q8" t="str">
            <v>红</v>
          </cell>
          <cell r="R8" t="str">
            <v>蓝</v>
          </cell>
          <cell r="S8" t="str">
            <v>蓝</v>
          </cell>
          <cell r="T8" t="str">
            <v>红</v>
          </cell>
          <cell r="U8" t="str">
            <v>红</v>
          </cell>
          <cell r="V8" t="str">
            <v>蓝</v>
          </cell>
          <cell r="W8" t="str">
            <v>绿</v>
          </cell>
          <cell r="X8" t="str">
            <v>蓝</v>
          </cell>
          <cell r="Y8" t="str">
            <v>红</v>
          </cell>
          <cell r="Z8" t="str">
            <v>绿</v>
          </cell>
          <cell r="AA8" t="str">
            <v>红</v>
          </cell>
          <cell r="AB8" t="str">
            <v>蓝</v>
          </cell>
          <cell r="AC8" t="str">
            <v>绿</v>
          </cell>
          <cell r="AD8" t="str">
            <v>红</v>
          </cell>
          <cell r="AE8" t="str">
            <v>红</v>
          </cell>
          <cell r="AF8" t="str">
            <v>绿</v>
          </cell>
          <cell r="AG8" t="str">
            <v>蓝</v>
          </cell>
          <cell r="AH8" t="str">
            <v>红</v>
          </cell>
          <cell r="AI8" t="str">
            <v>蓝</v>
          </cell>
          <cell r="AJ8" t="str">
            <v>绿</v>
          </cell>
          <cell r="AK8" t="str">
            <v>绿</v>
          </cell>
          <cell r="AL8" t="str">
            <v>绿</v>
          </cell>
          <cell r="AM8" t="str">
            <v>红</v>
          </cell>
          <cell r="AN8" t="str">
            <v>蓝</v>
          </cell>
          <cell r="AO8" t="str">
            <v>红</v>
          </cell>
          <cell r="AP8" t="str">
            <v>蓝</v>
          </cell>
          <cell r="AQ8" t="str">
            <v>红</v>
          </cell>
          <cell r="AR8" t="str">
            <v>红</v>
          </cell>
          <cell r="AS8" t="str">
            <v>蓝</v>
          </cell>
          <cell r="AT8" t="str">
            <v>蓝</v>
          </cell>
          <cell r="AU8" t="str">
            <v>红</v>
          </cell>
          <cell r="AV8" t="str">
            <v>绿</v>
          </cell>
          <cell r="AW8" t="str">
            <v>绿</v>
          </cell>
          <cell r="AX8" t="str">
            <v>红</v>
          </cell>
          <cell r="AY8" t="str">
            <v>绿</v>
          </cell>
          <cell r="AZ8" t="str">
            <v>红</v>
          </cell>
          <cell r="BA8" t="str">
            <v>蓝</v>
          </cell>
          <cell r="BB8" t="str">
            <v>蓝</v>
          </cell>
          <cell r="BC8" t="str">
            <v>红</v>
          </cell>
          <cell r="BD8" t="str">
            <v>红</v>
          </cell>
          <cell r="BE8" t="str">
            <v>绿</v>
          </cell>
          <cell r="BF8" t="str">
            <v>红</v>
          </cell>
          <cell r="BG8" t="str">
            <v>红</v>
          </cell>
          <cell r="BH8" t="str">
            <v>红</v>
          </cell>
          <cell r="BI8" t="str">
            <v>蓝</v>
          </cell>
          <cell r="BJ8" t="str">
            <v>蓝</v>
          </cell>
          <cell r="BK8" t="str">
            <v>蓝</v>
          </cell>
          <cell r="BL8" t="str">
            <v>红</v>
          </cell>
          <cell r="BM8" t="str">
            <v>红</v>
          </cell>
          <cell r="BN8" t="str">
            <v>红</v>
          </cell>
          <cell r="BO8" t="str">
            <v>绿</v>
          </cell>
          <cell r="BP8" t="str">
            <v>蓝</v>
          </cell>
          <cell r="BQ8" t="str">
            <v>蓝</v>
          </cell>
          <cell r="BR8" t="str">
            <v>红</v>
          </cell>
          <cell r="BS8" t="str">
            <v>蓝</v>
          </cell>
          <cell r="BT8" t="str">
            <v>红</v>
          </cell>
          <cell r="BU8" t="str">
            <v>红</v>
          </cell>
          <cell r="BV8" t="str">
            <v>红</v>
          </cell>
          <cell r="BW8" t="str">
            <v>绿</v>
          </cell>
          <cell r="BX8" t="str">
            <v>蓝</v>
          </cell>
          <cell r="BY8" t="str">
            <v>绿</v>
          </cell>
          <cell r="BZ8" t="str">
            <v>红</v>
          </cell>
          <cell r="CA8" t="str">
            <v>绿</v>
          </cell>
          <cell r="CB8" t="str">
            <v>绿</v>
          </cell>
          <cell r="CC8" t="str">
            <v>红</v>
          </cell>
          <cell r="CD8" t="str">
            <v>红</v>
          </cell>
          <cell r="CE8" t="str">
            <v>蓝</v>
          </cell>
          <cell r="CF8" t="str">
            <v>绿</v>
          </cell>
          <cell r="CG8" t="str">
            <v>红</v>
          </cell>
          <cell r="CH8" t="str">
            <v>红</v>
          </cell>
          <cell r="CI8" t="str">
            <v>红</v>
          </cell>
          <cell r="CJ8" t="str">
            <v>蓝</v>
          </cell>
          <cell r="CK8" t="str">
            <v>红</v>
          </cell>
          <cell r="CL8" t="str">
            <v>红</v>
          </cell>
          <cell r="CM8" t="str">
            <v>红</v>
          </cell>
          <cell r="CN8" t="str">
            <v>绿</v>
          </cell>
          <cell r="CP8" t="str">
            <v>红</v>
          </cell>
          <cell r="CQ8" t="str">
            <v>红</v>
          </cell>
          <cell r="CR8" t="str">
            <v>绿</v>
          </cell>
          <cell r="CS8" t="str">
            <v>蓝</v>
          </cell>
          <cell r="CT8" t="str">
            <v>红</v>
          </cell>
          <cell r="CU8" t="str">
            <v>红</v>
          </cell>
          <cell r="CV8" t="str">
            <v>蓝</v>
          </cell>
          <cell r="CW8" t="str">
            <v>蓝</v>
          </cell>
          <cell r="CX8" t="str">
            <v>蓝</v>
          </cell>
          <cell r="CY8" t="str">
            <v>红</v>
          </cell>
          <cell r="CZ8" t="str">
            <v>绿</v>
          </cell>
          <cell r="DA8" t="str">
            <v>红</v>
          </cell>
          <cell r="DB8" t="str">
            <v>绿</v>
          </cell>
          <cell r="DC8" t="str">
            <v>蓝</v>
          </cell>
          <cell r="DD8" t="str">
            <v>红</v>
          </cell>
          <cell r="DE8" t="str">
            <v>红</v>
          </cell>
          <cell r="DF8" t="str">
            <v>蓝</v>
          </cell>
          <cell r="DG8" t="str">
            <v>红</v>
          </cell>
          <cell r="DH8" t="str">
            <v>蓝</v>
          </cell>
          <cell r="DI8" t="str">
            <v>蓝</v>
          </cell>
          <cell r="DJ8" t="str">
            <v>蓝</v>
          </cell>
          <cell r="DK8" t="str">
            <v>绿</v>
          </cell>
          <cell r="DL8" t="str">
            <v>红</v>
          </cell>
          <cell r="DM8" t="str">
            <v>蓝</v>
          </cell>
          <cell r="DN8" t="str">
            <v>红</v>
          </cell>
          <cell r="DO8" t="str">
            <v>蓝</v>
          </cell>
          <cell r="DP8" t="str">
            <v>蓝</v>
          </cell>
          <cell r="DQ8" t="str">
            <v>蓝</v>
          </cell>
          <cell r="DR8" t="str">
            <v>蓝</v>
          </cell>
          <cell r="DS8" t="str">
            <v>红</v>
          </cell>
          <cell r="DT8" t="str">
            <v>红</v>
          </cell>
          <cell r="DU8" t="str">
            <v>绿</v>
          </cell>
          <cell r="DV8" t="str">
            <v>红</v>
          </cell>
          <cell r="DW8" t="str">
            <v>绿</v>
          </cell>
          <cell r="DX8" t="str">
            <v>红</v>
          </cell>
          <cell r="DY8" t="str">
            <v>红</v>
          </cell>
          <cell r="DZ8" t="str">
            <v>蓝</v>
          </cell>
          <cell r="EA8" t="str">
            <v>蓝</v>
          </cell>
          <cell r="EB8" t="str">
            <v>绿</v>
          </cell>
          <cell r="EC8" t="str">
            <v>红</v>
          </cell>
          <cell r="ED8" t="str">
            <v>蓝</v>
          </cell>
          <cell r="EE8" t="str">
            <v>红</v>
          </cell>
          <cell r="EF8" t="str">
            <v>红</v>
          </cell>
          <cell r="EG8" t="str">
            <v>蓝</v>
          </cell>
          <cell r="EH8" t="str">
            <v>红</v>
          </cell>
          <cell r="EI8" t="str">
            <v>蓝</v>
          </cell>
          <cell r="EJ8" t="str">
            <v>蓝</v>
          </cell>
          <cell r="EK8" t="str">
            <v>红</v>
          </cell>
          <cell r="EL8" t="str">
            <v>蓝</v>
          </cell>
          <cell r="EM8" t="str">
            <v>绿</v>
          </cell>
          <cell r="EN8" t="str">
            <v>红</v>
          </cell>
          <cell r="EO8" t="str">
            <v>红</v>
          </cell>
          <cell r="EP8" t="str">
            <v>红</v>
          </cell>
          <cell r="EQ8" t="str">
            <v>蓝</v>
          </cell>
          <cell r="ER8" t="str">
            <v>红</v>
          </cell>
          <cell r="ES8" t="str">
            <v>红</v>
          </cell>
          <cell r="ET8" t="str">
            <v>红</v>
          </cell>
          <cell r="EU8" t="str">
            <v>红</v>
          </cell>
          <cell r="EV8" t="str">
            <v>红</v>
          </cell>
          <cell r="EW8" t="str">
            <v>红</v>
          </cell>
          <cell r="EX8" t="str">
            <v>红</v>
          </cell>
          <cell r="EY8" t="str">
            <v>蓝</v>
          </cell>
          <cell r="EZ8" t="str">
            <v>绿</v>
          </cell>
          <cell r="FA8" t="str">
            <v>红</v>
          </cell>
          <cell r="FB8" t="str">
            <v>红</v>
          </cell>
          <cell r="FD8" t="str">
            <v>蓝</v>
          </cell>
          <cell r="FG8" t="str">
            <v>红</v>
          </cell>
          <cell r="FH8" t="str">
            <v>红</v>
          </cell>
        </row>
        <row r="9">
          <cell r="B9" t="str">
            <v>攻击范围</v>
          </cell>
          <cell r="J9" t="str">
            <v>无直接伤害</v>
          </cell>
          <cell r="K9" t="str">
            <v>全体</v>
          </cell>
          <cell r="L9" t="str">
            <v>全体</v>
          </cell>
          <cell r="M9" t="str">
            <v>全体</v>
          </cell>
          <cell r="N9" t="str">
            <v>全体</v>
          </cell>
          <cell r="O9" t="str">
            <v>全体</v>
          </cell>
          <cell r="P9" t="str">
            <v>单体</v>
          </cell>
          <cell r="Q9" t="str">
            <v>全体</v>
          </cell>
          <cell r="R9" t="str">
            <v>无直接伤害</v>
          </cell>
          <cell r="S9" t="str">
            <v>无直接伤害</v>
          </cell>
          <cell r="T9" t="str">
            <v>全体</v>
          </cell>
          <cell r="U9" t="str">
            <v>全体</v>
          </cell>
          <cell r="V9" t="str">
            <v>单体</v>
          </cell>
          <cell r="W9" t="str">
            <v>全体</v>
          </cell>
          <cell r="X9" t="str">
            <v>单体</v>
          </cell>
          <cell r="Y9" t="str">
            <v>全体</v>
          </cell>
          <cell r="Z9" t="str">
            <v>单体</v>
          </cell>
          <cell r="AA9" t="str">
            <v>全体</v>
          </cell>
          <cell r="AB9" t="str">
            <v>无直接伤害</v>
          </cell>
          <cell r="AC9" t="str">
            <v>单体</v>
          </cell>
          <cell r="AD9" t="str">
            <v>无直接伤害</v>
          </cell>
          <cell r="AE9" t="str">
            <v>全体</v>
          </cell>
          <cell r="AF9" t="str">
            <v>全体</v>
          </cell>
          <cell r="AG9" t="str">
            <v>单体</v>
          </cell>
          <cell r="AH9" t="str">
            <v>全体</v>
          </cell>
          <cell r="AI9" t="str">
            <v>无直接伤害</v>
          </cell>
          <cell r="AJ9" t="str">
            <v>单体</v>
          </cell>
          <cell r="AK9" t="str">
            <v>全体</v>
          </cell>
          <cell r="AL9" t="str">
            <v>全体</v>
          </cell>
          <cell r="AM9" t="str">
            <v>全体</v>
          </cell>
          <cell r="AN9" t="str">
            <v>单体</v>
          </cell>
          <cell r="AO9" t="str">
            <v>全体</v>
          </cell>
          <cell r="AP9" t="str">
            <v>无直接伤害</v>
          </cell>
          <cell r="AQ9" t="str">
            <v>全体</v>
          </cell>
          <cell r="AR9" t="str">
            <v>全体</v>
          </cell>
          <cell r="AS9" t="str">
            <v>无直接伤害</v>
          </cell>
          <cell r="AT9" t="str">
            <v>无直接伤害</v>
          </cell>
          <cell r="AU9" t="str">
            <v>全体</v>
          </cell>
          <cell r="AV9" t="str">
            <v>单体</v>
          </cell>
          <cell r="AW9" t="str">
            <v>单体</v>
          </cell>
          <cell r="AX9" t="str">
            <v>无直接伤害</v>
          </cell>
          <cell r="AY9" t="str">
            <v>单体</v>
          </cell>
          <cell r="AZ9" t="str">
            <v>单体</v>
          </cell>
          <cell r="BA9" t="str">
            <v>全体</v>
          </cell>
          <cell r="BB9" t="str">
            <v>无直接伤害</v>
          </cell>
          <cell r="BC9" t="str">
            <v>单体</v>
          </cell>
          <cell r="BD9" t="str">
            <v>单体</v>
          </cell>
          <cell r="BE9" t="str">
            <v>全体</v>
          </cell>
          <cell r="BF9" t="str">
            <v>单体</v>
          </cell>
          <cell r="BG9" t="str">
            <v>全体</v>
          </cell>
          <cell r="BH9" t="str">
            <v>单体</v>
          </cell>
          <cell r="BI9" t="str">
            <v>单体</v>
          </cell>
          <cell r="BJ9" t="str">
            <v>无直接伤害</v>
          </cell>
          <cell r="BK9" t="str">
            <v>无直接伤害</v>
          </cell>
          <cell r="BL9" t="str">
            <v>全体</v>
          </cell>
          <cell r="BM9" t="str">
            <v>全体</v>
          </cell>
          <cell r="BN9" t="str">
            <v>全体</v>
          </cell>
          <cell r="BO9" t="str">
            <v>全体</v>
          </cell>
          <cell r="BP9" t="str">
            <v>无直接伤害</v>
          </cell>
          <cell r="BQ9" t="str">
            <v>单体</v>
          </cell>
          <cell r="BR9" t="str">
            <v>全体</v>
          </cell>
          <cell r="BS9" t="str">
            <v>无直接伤害</v>
          </cell>
          <cell r="BT9" t="str">
            <v>单体</v>
          </cell>
          <cell r="BU9" t="str">
            <v>全体</v>
          </cell>
          <cell r="BV9" t="str">
            <v>全体</v>
          </cell>
          <cell r="BW9" t="str">
            <v>单体</v>
          </cell>
          <cell r="BX9" t="str">
            <v>无直接伤害</v>
          </cell>
          <cell r="BY9" t="str">
            <v>单体</v>
          </cell>
          <cell r="BZ9" t="str">
            <v>全体</v>
          </cell>
          <cell r="CA9" t="str">
            <v>单体</v>
          </cell>
          <cell r="CB9" t="str">
            <v>单体</v>
          </cell>
          <cell r="CC9" t="str">
            <v>全体</v>
          </cell>
          <cell r="CD9" t="str">
            <v>全体</v>
          </cell>
          <cell r="CE9" t="str">
            <v>全体</v>
          </cell>
          <cell r="CF9" t="str">
            <v>单体</v>
          </cell>
          <cell r="CG9" t="str">
            <v>全体</v>
          </cell>
          <cell r="CH9" t="str">
            <v>全体</v>
          </cell>
          <cell r="CI9" t="str">
            <v>全体</v>
          </cell>
          <cell r="CJ9" t="str">
            <v>全体</v>
          </cell>
          <cell r="CK9" t="str">
            <v>全体</v>
          </cell>
          <cell r="CL9" t="str">
            <v>无直接伤害</v>
          </cell>
          <cell r="CM9" t="str">
            <v>无直接伤害</v>
          </cell>
          <cell r="CN9" t="str">
            <v>全体</v>
          </cell>
          <cell r="CO9" t="str">
            <v>图鉴</v>
          </cell>
          <cell r="CP9" t="str">
            <v>全体</v>
          </cell>
          <cell r="CQ9" t="str">
            <v>全体</v>
          </cell>
          <cell r="CR9" t="str">
            <v>单体</v>
          </cell>
          <cell r="CS9" t="str">
            <v>全体</v>
          </cell>
          <cell r="CT9" t="str">
            <v>单体</v>
          </cell>
          <cell r="CU9" t="str">
            <v>单体</v>
          </cell>
          <cell r="CV9" t="str">
            <v>单体</v>
          </cell>
          <cell r="CW9" t="str">
            <v>全体</v>
          </cell>
          <cell r="CX9" t="str">
            <v>单体</v>
          </cell>
          <cell r="CY9" t="str">
            <v>全体</v>
          </cell>
          <cell r="CZ9" t="str">
            <v>全体</v>
          </cell>
          <cell r="DA9" t="str">
            <v>全体</v>
          </cell>
          <cell r="DB9" t="str">
            <v>全体</v>
          </cell>
          <cell r="DC9" t="str">
            <v>无直接伤害</v>
          </cell>
          <cell r="DD9" t="str">
            <v>单体</v>
          </cell>
          <cell r="DE9" t="str">
            <v>单体</v>
          </cell>
          <cell r="DF9" t="str">
            <v>全体</v>
          </cell>
          <cell r="DG9" t="str">
            <v>单体</v>
          </cell>
          <cell r="DH9" t="str">
            <v>单体</v>
          </cell>
          <cell r="DI9" t="str">
            <v>全体</v>
          </cell>
          <cell r="DJ9" t="str">
            <v>全体</v>
          </cell>
          <cell r="DK9" t="str">
            <v>单体</v>
          </cell>
          <cell r="DL9" t="str">
            <v>单体</v>
          </cell>
          <cell r="DM9" t="str">
            <v>无直接伤害</v>
          </cell>
          <cell r="DN9" t="str">
            <v>全体</v>
          </cell>
          <cell r="DO9" t="str">
            <v>单体</v>
          </cell>
          <cell r="DP9" t="str">
            <v>单体</v>
          </cell>
          <cell r="DQ9" t="str">
            <v>无直接伤害</v>
          </cell>
          <cell r="DR9" t="str">
            <v>全体</v>
          </cell>
          <cell r="DS9" t="str">
            <v>单体</v>
          </cell>
          <cell r="DT9" t="str">
            <v>全体</v>
          </cell>
          <cell r="DU9" t="str">
            <v>单体</v>
          </cell>
          <cell r="DV9" t="str">
            <v>单体</v>
          </cell>
          <cell r="DW9" t="str">
            <v>全体</v>
          </cell>
          <cell r="DX9" t="str">
            <v>单体</v>
          </cell>
          <cell r="DY9" t="str">
            <v>全体</v>
          </cell>
          <cell r="DZ9" t="str">
            <v>全体</v>
          </cell>
          <cell r="EA9" t="str">
            <v>单体</v>
          </cell>
          <cell r="EB9" t="str">
            <v>单体</v>
          </cell>
          <cell r="EC9" t="str">
            <v>全体</v>
          </cell>
          <cell r="ED9" t="str">
            <v>单体</v>
          </cell>
          <cell r="EE9" t="str">
            <v>全体</v>
          </cell>
          <cell r="EF9" t="str">
            <v>单体</v>
          </cell>
          <cell r="EG9" t="str">
            <v>全体</v>
          </cell>
          <cell r="EH9" t="str">
            <v>单体</v>
          </cell>
          <cell r="EI9" t="str">
            <v>单体</v>
          </cell>
          <cell r="EJ9" t="str">
            <v>全体</v>
          </cell>
          <cell r="EK9" t="str">
            <v>单体</v>
          </cell>
          <cell r="EL9" t="str">
            <v>全体</v>
          </cell>
          <cell r="EM9" t="str">
            <v>全体</v>
          </cell>
          <cell r="EN9" t="str">
            <v>单体</v>
          </cell>
          <cell r="EO9" t="str">
            <v>单体</v>
          </cell>
          <cell r="EP9" t="str">
            <v>单体</v>
          </cell>
          <cell r="EQ9" t="str">
            <v>单体</v>
          </cell>
          <cell r="ER9" t="str">
            <v>单体</v>
          </cell>
          <cell r="ES9" t="str">
            <v>全体</v>
          </cell>
          <cell r="ET9" t="str">
            <v>单体</v>
          </cell>
          <cell r="EU9" t="str">
            <v>全体</v>
          </cell>
          <cell r="EV9" t="str">
            <v>全体</v>
          </cell>
          <cell r="EW9" t="str">
            <v>单体</v>
          </cell>
          <cell r="EX9" t="str">
            <v>单体</v>
          </cell>
          <cell r="EY9" t="str">
            <v>全体</v>
          </cell>
          <cell r="EZ9" t="str">
            <v>单体</v>
          </cell>
          <cell r="FA9" t="str">
            <v>全体</v>
          </cell>
          <cell r="FB9" t="str">
            <v>单体</v>
          </cell>
          <cell r="FC9" t="str">
            <v>图鉴</v>
          </cell>
          <cell r="FD9" t="str">
            <v>无直接伤害</v>
          </cell>
          <cell r="FE9" t="str">
            <v>图鉴</v>
          </cell>
          <cell r="FF9" t="str">
            <v>图鉴</v>
          </cell>
          <cell r="FG9" t="str">
            <v>单体</v>
          </cell>
          <cell r="FH9" t="str">
            <v>单体</v>
          </cell>
        </row>
        <row r="10">
          <cell r="A10" t="str">
            <v>基础倍率</v>
          </cell>
          <cell r="B10" t="str">
            <v>宝具倍率</v>
          </cell>
          <cell r="C10" t="str">
            <v>Lv1</v>
          </cell>
          <cell r="K10">
            <v>4</v>
          </cell>
          <cell r="L10">
            <v>4.5</v>
          </cell>
          <cell r="M10">
            <v>3</v>
          </cell>
          <cell r="N10">
            <v>6</v>
          </cell>
          <cell r="O10">
            <v>3</v>
          </cell>
          <cell r="P10">
            <v>12</v>
          </cell>
          <cell r="Q10">
            <v>3</v>
          </cell>
          <cell r="T10">
            <v>4</v>
          </cell>
          <cell r="U10">
            <v>3</v>
          </cell>
          <cell r="V10">
            <v>9</v>
          </cell>
          <cell r="W10">
            <v>6</v>
          </cell>
          <cell r="X10">
            <v>12</v>
          </cell>
          <cell r="Y10">
            <v>6</v>
          </cell>
          <cell r="Z10">
            <v>12</v>
          </cell>
          <cell r="AA10">
            <v>3</v>
          </cell>
          <cell r="AC10">
            <v>12</v>
          </cell>
          <cell r="AE10">
            <v>3</v>
          </cell>
          <cell r="AF10">
            <v>6</v>
          </cell>
          <cell r="AG10">
            <v>9</v>
          </cell>
          <cell r="AH10">
            <v>3</v>
          </cell>
          <cell r="AJ10">
            <v>16</v>
          </cell>
          <cell r="AK10">
            <v>6</v>
          </cell>
          <cell r="AL10">
            <v>6</v>
          </cell>
          <cell r="AM10">
            <v>3</v>
          </cell>
          <cell r="AN10">
            <v>6</v>
          </cell>
          <cell r="AO10">
            <v>3</v>
          </cell>
          <cell r="AQ10">
            <v>3</v>
          </cell>
          <cell r="AR10">
            <v>4</v>
          </cell>
          <cell r="AU10">
            <v>3</v>
          </cell>
          <cell r="AV10">
            <v>12</v>
          </cell>
          <cell r="AW10">
            <v>12</v>
          </cell>
          <cell r="AY10">
            <v>12</v>
          </cell>
          <cell r="AZ10">
            <v>6</v>
          </cell>
          <cell r="BA10">
            <v>6</v>
          </cell>
          <cell r="BC10">
            <v>6</v>
          </cell>
          <cell r="BD10">
            <v>6</v>
          </cell>
          <cell r="BE10">
            <v>6</v>
          </cell>
          <cell r="BF10">
            <v>6</v>
          </cell>
          <cell r="BG10">
            <v>3</v>
          </cell>
          <cell r="BH10">
            <v>6</v>
          </cell>
          <cell r="BI10">
            <v>9</v>
          </cell>
          <cell r="BL10">
            <v>3</v>
          </cell>
          <cell r="BM10">
            <v>3</v>
          </cell>
          <cell r="BN10">
            <v>3</v>
          </cell>
          <cell r="BO10">
            <v>8</v>
          </cell>
          <cell r="BQ10">
            <v>9</v>
          </cell>
          <cell r="BR10">
            <v>3</v>
          </cell>
          <cell r="BT10">
            <v>6</v>
          </cell>
          <cell r="BU10">
            <v>4</v>
          </cell>
          <cell r="BV10">
            <v>4</v>
          </cell>
          <cell r="BW10">
            <v>16</v>
          </cell>
          <cell r="BY10">
            <v>12</v>
          </cell>
          <cell r="BZ10">
            <v>3</v>
          </cell>
          <cell r="CA10">
            <v>12</v>
          </cell>
          <cell r="CB10">
            <v>12</v>
          </cell>
          <cell r="CC10">
            <v>3</v>
          </cell>
          <cell r="CD10">
            <v>4.5</v>
          </cell>
          <cell r="CE10">
            <v>6</v>
          </cell>
          <cell r="CF10">
            <v>14</v>
          </cell>
          <cell r="CG10">
            <v>4</v>
          </cell>
          <cell r="CH10">
            <v>4</v>
          </cell>
          <cell r="CI10">
            <v>4</v>
          </cell>
          <cell r="CJ10">
            <v>4</v>
          </cell>
          <cell r="CK10">
            <v>4</v>
          </cell>
          <cell r="CN10">
            <v>9</v>
          </cell>
          <cell r="CP10">
            <v>3</v>
          </cell>
          <cell r="CQ10">
            <v>3</v>
          </cell>
          <cell r="CR10">
            <v>16</v>
          </cell>
          <cell r="CS10">
            <v>4.5</v>
          </cell>
          <cell r="CT10">
            <v>6</v>
          </cell>
          <cell r="CU10">
            <v>6</v>
          </cell>
          <cell r="CV10">
            <v>9</v>
          </cell>
          <cell r="CW10">
            <v>4.5</v>
          </cell>
          <cell r="CX10">
            <v>9</v>
          </cell>
          <cell r="CY10">
            <v>3</v>
          </cell>
          <cell r="CZ10">
            <v>6</v>
          </cell>
          <cell r="DA10">
            <v>3</v>
          </cell>
          <cell r="DB10">
            <v>6</v>
          </cell>
          <cell r="DD10">
            <v>6</v>
          </cell>
          <cell r="DE10">
            <v>6</v>
          </cell>
          <cell r="DF10">
            <v>4.5</v>
          </cell>
          <cell r="DG10">
            <v>6</v>
          </cell>
          <cell r="DH10">
            <v>9</v>
          </cell>
          <cell r="DI10">
            <v>4.5</v>
          </cell>
          <cell r="DJ10">
            <v>4</v>
          </cell>
          <cell r="DK10">
            <v>12</v>
          </cell>
          <cell r="DL10">
            <v>6</v>
          </cell>
          <cell r="DN10">
            <v>3</v>
          </cell>
          <cell r="DO10">
            <v>9</v>
          </cell>
          <cell r="DP10">
            <v>9</v>
          </cell>
          <cell r="DR10">
            <v>4.5</v>
          </cell>
          <cell r="DS10">
            <v>6</v>
          </cell>
          <cell r="DT10">
            <v>3</v>
          </cell>
          <cell r="DU10">
            <v>12</v>
          </cell>
          <cell r="DV10">
            <v>6</v>
          </cell>
          <cell r="DW10">
            <v>6</v>
          </cell>
          <cell r="DX10">
            <v>6</v>
          </cell>
          <cell r="DY10">
            <v>3</v>
          </cell>
          <cell r="DZ10">
            <v>4.5</v>
          </cell>
          <cell r="EA10">
            <v>9</v>
          </cell>
          <cell r="EB10">
            <v>12</v>
          </cell>
          <cell r="EC10">
            <v>3</v>
          </cell>
          <cell r="ED10">
            <v>9</v>
          </cell>
          <cell r="EE10">
            <v>3</v>
          </cell>
          <cell r="EF10">
            <v>6</v>
          </cell>
          <cell r="EG10">
            <v>4.5</v>
          </cell>
          <cell r="EH10">
            <v>6</v>
          </cell>
          <cell r="EI10">
            <v>9</v>
          </cell>
          <cell r="EJ10">
            <v>4.5</v>
          </cell>
          <cell r="EK10">
            <v>6</v>
          </cell>
          <cell r="EL10">
            <v>4.5</v>
          </cell>
          <cell r="EM10">
            <v>6</v>
          </cell>
          <cell r="EN10">
            <v>6</v>
          </cell>
          <cell r="EO10">
            <v>6</v>
          </cell>
          <cell r="EP10">
            <v>6</v>
          </cell>
          <cell r="EQ10">
            <v>9</v>
          </cell>
          <cell r="ER10">
            <v>6</v>
          </cell>
          <cell r="ES10">
            <v>3</v>
          </cell>
          <cell r="ET10">
            <v>6</v>
          </cell>
          <cell r="EU10">
            <v>3</v>
          </cell>
          <cell r="EV10">
            <v>3</v>
          </cell>
          <cell r="EW10">
            <v>6</v>
          </cell>
          <cell r="EX10">
            <v>6</v>
          </cell>
          <cell r="EY10">
            <v>4.5</v>
          </cell>
          <cell r="EZ10">
            <v>12</v>
          </cell>
          <cell r="FA10">
            <v>3</v>
          </cell>
          <cell r="FB10">
            <v>6</v>
          </cell>
          <cell r="FG10">
            <v>6</v>
          </cell>
          <cell r="FH10">
            <v>6</v>
          </cell>
        </row>
        <row r="11">
          <cell r="C11" t="str">
            <v>Lv2</v>
          </cell>
          <cell r="K11">
            <v>5</v>
          </cell>
          <cell r="L11">
            <v>5.5</v>
          </cell>
          <cell r="M11">
            <v>4.5</v>
          </cell>
          <cell r="N11">
            <v>7.5</v>
          </cell>
          <cell r="O11">
            <v>4</v>
          </cell>
          <cell r="P11">
            <v>16</v>
          </cell>
          <cell r="Q11">
            <v>4</v>
          </cell>
          <cell r="T11">
            <v>5</v>
          </cell>
          <cell r="U11">
            <v>4</v>
          </cell>
          <cell r="V11">
            <v>12</v>
          </cell>
          <cell r="W11">
            <v>8</v>
          </cell>
          <cell r="X11">
            <v>12</v>
          </cell>
          <cell r="Y11">
            <v>8</v>
          </cell>
          <cell r="Z11">
            <v>16</v>
          </cell>
          <cell r="AA11">
            <v>4</v>
          </cell>
          <cell r="AC11">
            <v>16</v>
          </cell>
          <cell r="AE11">
            <v>4</v>
          </cell>
          <cell r="AF11">
            <v>8</v>
          </cell>
          <cell r="AG11">
            <v>12</v>
          </cell>
          <cell r="AH11">
            <v>4</v>
          </cell>
          <cell r="AJ11">
            <v>20</v>
          </cell>
          <cell r="AK11">
            <v>8</v>
          </cell>
          <cell r="AL11">
            <v>8</v>
          </cell>
          <cell r="AM11">
            <v>4</v>
          </cell>
          <cell r="AN11">
            <v>7.5</v>
          </cell>
          <cell r="AO11">
            <v>4</v>
          </cell>
          <cell r="AQ11">
            <v>4</v>
          </cell>
          <cell r="AR11">
            <v>5</v>
          </cell>
          <cell r="AU11">
            <v>4</v>
          </cell>
          <cell r="AV11">
            <v>16</v>
          </cell>
          <cell r="AW11">
            <v>16</v>
          </cell>
          <cell r="AY11">
            <v>16</v>
          </cell>
          <cell r="AZ11">
            <v>8</v>
          </cell>
          <cell r="BA11">
            <v>7.5</v>
          </cell>
          <cell r="BC11">
            <v>8</v>
          </cell>
          <cell r="BD11">
            <v>8</v>
          </cell>
          <cell r="BE11">
            <v>8</v>
          </cell>
          <cell r="BF11">
            <v>8</v>
          </cell>
          <cell r="BG11">
            <v>4</v>
          </cell>
          <cell r="BH11">
            <v>8</v>
          </cell>
          <cell r="BI11">
            <v>12</v>
          </cell>
          <cell r="BL11">
            <v>4</v>
          </cell>
          <cell r="BM11">
            <v>4</v>
          </cell>
          <cell r="BN11">
            <v>4</v>
          </cell>
          <cell r="BO11">
            <v>10</v>
          </cell>
          <cell r="BQ11">
            <v>12</v>
          </cell>
          <cell r="BR11">
            <v>4</v>
          </cell>
          <cell r="BT11">
            <v>8</v>
          </cell>
          <cell r="BU11">
            <v>5</v>
          </cell>
          <cell r="BV11">
            <v>5</v>
          </cell>
          <cell r="BW11">
            <v>20</v>
          </cell>
          <cell r="BY11">
            <v>16</v>
          </cell>
          <cell r="BZ11">
            <v>4</v>
          </cell>
          <cell r="CA11">
            <v>16</v>
          </cell>
          <cell r="CB11">
            <v>16</v>
          </cell>
          <cell r="CC11">
            <v>4</v>
          </cell>
          <cell r="CD11">
            <v>5.5</v>
          </cell>
          <cell r="CE11">
            <v>7.5</v>
          </cell>
          <cell r="CF11">
            <v>18</v>
          </cell>
          <cell r="CG11">
            <v>5</v>
          </cell>
          <cell r="CH11">
            <v>5</v>
          </cell>
          <cell r="CI11">
            <v>5</v>
          </cell>
          <cell r="CJ11">
            <v>5</v>
          </cell>
          <cell r="CK11">
            <v>5</v>
          </cell>
          <cell r="CN11">
            <v>11</v>
          </cell>
          <cell r="CP11">
            <v>4</v>
          </cell>
          <cell r="CQ11">
            <v>4</v>
          </cell>
          <cell r="CR11">
            <v>20</v>
          </cell>
          <cell r="CS11">
            <v>6</v>
          </cell>
          <cell r="CT11">
            <v>8</v>
          </cell>
          <cell r="CU11">
            <v>8</v>
          </cell>
          <cell r="CV11">
            <v>12</v>
          </cell>
          <cell r="CW11">
            <v>6</v>
          </cell>
          <cell r="CX11">
            <v>12</v>
          </cell>
          <cell r="CY11">
            <v>4</v>
          </cell>
          <cell r="CZ11">
            <v>8</v>
          </cell>
          <cell r="DA11">
            <v>4</v>
          </cell>
          <cell r="DB11">
            <v>8</v>
          </cell>
          <cell r="DD11">
            <v>8</v>
          </cell>
          <cell r="DE11">
            <v>8</v>
          </cell>
          <cell r="DF11">
            <v>6</v>
          </cell>
          <cell r="DG11">
            <v>8</v>
          </cell>
          <cell r="DH11">
            <v>12</v>
          </cell>
          <cell r="DI11">
            <v>6</v>
          </cell>
          <cell r="DJ11">
            <v>5.5</v>
          </cell>
          <cell r="DK11">
            <v>16</v>
          </cell>
          <cell r="DL11">
            <v>8</v>
          </cell>
          <cell r="DN11">
            <v>4</v>
          </cell>
          <cell r="DO11">
            <v>12</v>
          </cell>
          <cell r="DP11">
            <v>12</v>
          </cell>
          <cell r="DR11">
            <v>6</v>
          </cell>
          <cell r="DS11">
            <v>8</v>
          </cell>
          <cell r="DT11">
            <v>4</v>
          </cell>
          <cell r="DU11">
            <v>16</v>
          </cell>
          <cell r="DV11">
            <v>8</v>
          </cell>
          <cell r="DW11">
            <v>8</v>
          </cell>
          <cell r="DX11">
            <v>8</v>
          </cell>
          <cell r="DY11">
            <v>4</v>
          </cell>
          <cell r="DZ11">
            <v>6</v>
          </cell>
          <cell r="EA11">
            <v>12</v>
          </cell>
          <cell r="EB11">
            <v>16</v>
          </cell>
          <cell r="EC11">
            <v>4</v>
          </cell>
          <cell r="ED11">
            <v>12</v>
          </cell>
          <cell r="EE11">
            <v>4</v>
          </cell>
          <cell r="EF11">
            <v>8</v>
          </cell>
          <cell r="EG11">
            <v>6</v>
          </cell>
          <cell r="EH11">
            <v>8</v>
          </cell>
          <cell r="EI11">
            <v>12</v>
          </cell>
          <cell r="EJ11">
            <v>6</v>
          </cell>
          <cell r="EK11">
            <v>8</v>
          </cell>
          <cell r="EL11">
            <v>6</v>
          </cell>
          <cell r="EM11">
            <v>8</v>
          </cell>
          <cell r="EN11">
            <v>8</v>
          </cell>
          <cell r="EO11">
            <v>8</v>
          </cell>
          <cell r="EP11">
            <v>8</v>
          </cell>
          <cell r="EQ11">
            <v>12</v>
          </cell>
          <cell r="ER11">
            <v>8</v>
          </cell>
          <cell r="ES11">
            <v>4</v>
          </cell>
          <cell r="ET11">
            <v>8</v>
          </cell>
          <cell r="EU11">
            <v>4</v>
          </cell>
          <cell r="EV11">
            <v>4</v>
          </cell>
          <cell r="EW11">
            <v>8</v>
          </cell>
          <cell r="EX11">
            <v>8</v>
          </cell>
          <cell r="EY11">
            <v>6</v>
          </cell>
          <cell r="EZ11">
            <v>16</v>
          </cell>
          <cell r="FA11">
            <v>4</v>
          </cell>
          <cell r="FB11">
            <v>8</v>
          </cell>
          <cell r="FG11">
            <v>8</v>
          </cell>
          <cell r="FH11">
            <v>8</v>
          </cell>
        </row>
        <row r="12">
          <cell r="C12" t="str">
            <v>Lv3</v>
          </cell>
          <cell r="K12">
            <v>5.5</v>
          </cell>
          <cell r="L12">
            <v>6</v>
          </cell>
          <cell r="M12">
            <v>5.25</v>
          </cell>
          <cell r="N12">
            <v>8.25</v>
          </cell>
          <cell r="O12">
            <v>4.5</v>
          </cell>
          <cell r="P12">
            <v>18</v>
          </cell>
          <cell r="Q12">
            <v>4.5</v>
          </cell>
          <cell r="T12">
            <v>5.5</v>
          </cell>
          <cell r="U12">
            <v>4.5</v>
          </cell>
          <cell r="V12">
            <v>13.5</v>
          </cell>
          <cell r="W12">
            <v>9</v>
          </cell>
          <cell r="X12">
            <v>12</v>
          </cell>
          <cell r="Y12">
            <v>9</v>
          </cell>
          <cell r="Z12">
            <v>18</v>
          </cell>
          <cell r="AA12">
            <v>4.5</v>
          </cell>
          <cell r="AC12">
            <v>18</v>
          </cell>
          <cell r="AE12">
            <v>4.5</v>
          </cell>
          <cell r="AF12">
            <v>9</v>
          </cell>
          <cell r="AG12">
            <v>13.5</v>
          </cell>
          <cell r="AH12">
            <v>4.5</v>
          </cell>
          <cell r="AJ12">
            <v>22</v>
          </cell>
          <cell r="AK12">
            <v>9</v>
          </cell>
          <cell r="AL12">
            <v>9</v>
          </cell>
          <cell r="AM12">
            <v>4.5</v>
          </cell>
          <cell r="AN12">
            <v>8.25</v>
          </cell>
          <cell r="AO12">
            <v>4.5</v>
          </cell>
          <cell r="AQ12">
            <v>4.5</v>
          </cell>
          <cell r="AR12">
            <v>5.5</v>
          </cell>
          <cell r="AU12">
            <v>4.5</v>
          </cell>
          <cell r="AV12">
            <v>18</v>
          </cell>
          <cell r="AW12">
            <v>18</v>
          </cell>
          <cell r="AY12">
            <v>18</v>
          </cell>
          <cell r="AZ12">
            <v>9</v>
          </cell>
          <cell r="BA12">
            <v>8.25</v>
          </cell>
          <cell r="BC12">
            <v>9</v>
          </cell>
          <cell r="BD12">
            <v>9</v>
          </cell>
          <cell r="BE12">
            <v>9</v>
          </cell>
          <cell r="BF12">
            <v>9</v>
          </cell>
          <cell r="BG12">
            <v>4.5</v>
          </cell>
          <cell r="BH12">
            <v>9</v>
          </cell>
          <cell r="BI12">
            <v>13.5</v>
          </cell>
          <cell r="BL12">
            <v>4.5</v>
          </cell>
          <cell r="BM12">
            <v>4.5</v>
          </cell>
          <cell r="BN12">
            <v>4.5</v>
          </cell>
          <cell r="BO12">
            <v>11</v>
          </cell>
          <cell r="BQ12">
            <v>13.5</v>
          </cell>
          <cell r="BR12">
            <v>4.5</v>
          </cell>
          <cell r="BT12">
            <v>9</v>
          </cell>
          <cell r="BU12">
            <v>5.5</v>
          </cell>
          <cell r="BV12">
            <v>5.5</v>
          </cell>
          <cell r="BW12">
            <v>22</v>
          </cell>
          <cell r="BY12">
            <v>18</v>
          </cell>
          <cell r="BZ12">
            <v>4.5</v>
          </cell>
          <cell r="CA12">
            <v>18</v>
          </cell>
          <cell r="CB12">
            <v>18</v>
          </cell>
          <cell r="CC12">
            <v>4.5</v>
          </cell>
          <cell r="CD12">
            <v>6</v>
          </cell>
          <cell r="CE12">
            <v>8.25</v>
          </cell>
          <cell r="CF12">
            <v>20</v>
          </cell>
          <cell r="CG12">
            <v>5.5</v>
          </cell>
          <cell r="CH12">
            <v>5.5</v>
          </cell>
          <cell r="CI12">
            <v>5.5</v>
          </cell>
          <cell r="CJ12">
            <v>5.5</v>
          </cell>
          <cell r="CK12">
            <v>5.5</v>
          </cell>
          <cell r="CN12">
            <v>12</v>
          </cell>
          <cell r="CP12">
            <v>4.5</v>
          </cell>
          <cell r="CQ12">
            <v>4.5</v>
          </cell>
          <cell r="CR12">
            <v>22</v>
          </cell>
          <cell r="CS12">
            <v>6.75</v>
          </cell>
          <cell r="CT12">
            <v>9</v>
          </cell>
          <cell r="CU12">
            <v>9</v>
          </cell>
          <cell r="CV12">
            <v>13.5</v>
          </cell>
          <cell r="CW12">
            <v>6.75</v>
          </cell>
          <cell r="CX12">
            <v>13.5</v>
          </cell>
          <cell r="CY12">
            <v>4.5</v>
          </cell>
          <cell r="CZ12">
            <v>9</v>
          </cell>
          <cell r="DA12">
            <v>4.5</v>
          </cell>
          <cell r="DB12">
            <v>9</v>
          </cell>
          <cell r="DD12">
            <v>9</v>
          </cell>
          <cell r="DE12">
            <v>9</v>
          </cell>
          <cell r="DF12">
            <v>6.75</v>
          </cell>
          <cell r="DG12">
            <v>9</v>
          </cell>
          <cell r="DH12">
            <v>13.5</v>
          </cell>
          <cell r="DI12">
            <v>6.75</v>
          </cell>
          <cell r="DJ12">
            <v>6.25</v>
          </cell>
          <cell r="DK12">
            <v>18</v>
          </cell>
          <cell r="DL12">
            <v>9</v>
          </cell>
          <cell r="DN12">
            <v>4.5</v>
          </cell>
          <cell r="DO12">
            <v>13.5</v>
          </cell>
          <cell r="DP12">
            <v>13.5</v>
          </cell>
          <cell r="DR12">
            <v>6.75</v>
          </cell>
          <cell r="DS12">
            <v>9</v>
          </cell>
          <cell r="DT12">
            <v>4.5</v>
          </cell>
          <cell r="DU12">
            <v>18</v>
          </cell>
          <cell r="DV12">
            <v>9</v>
          </cell>
          <cell r="DW12">
            <v>9</v>
          </cell>
          <cell r="DX12">
            <v>9</v>
          </cell>
          <cell r="DY12">
            <v>4.5</v>
          </cell>
          <cell r="DZ12">
            <v>6.75</v>
          </cell>
          <cell r="EA12">
            <v>13.5</v>
          </cell>
          <cell r="EB12">
            <v>18</v>
          </cell>
          <cell r="EC12">
            <v>4.5</v>
          </cell>
          <cell r="ED12">
            <v>13.5</v>
          </cell>
          <cell r="EE12">
            <v>4.5</v>
          </cell>
          <cell r="EF12">
            <v>9</v>
          </cell>
          <cell r="EG12">
            <v>6.75</v>
          </cell>
          <cell r="EH12">
            <v>9</v>
          </cell>
          <cell r="EI12">
            <v>13.5</v>
          </cell>
          <cell r="EJ12">
            <v>6.75</v>
          </cell>
          <cell r="EK12">
            <v>9</v>
          </cell>
          <cell r="EL12">
            <v>6.75</v>
          </cell>
          <cell r="EM12">
            <v>9</v>
          </cell>
          <cell r="EN12">
            <v>9</v>
          </cell>
          <cell r="EO12">
            <v>9</v>
          </cell>
          <cell r="EP12">
            <v>9</v>
          </cell>
          <cell r="EQ12">
            <v>13.5</v>
          </cell>
          <cell r="ER12">
            <v>9</v>
          </cell>
          <cell r="ES12">
            <v>4.5</v>
          </cell>
          <cell r="ET12">
            <v>9</v>
          </cell>
          <cell r="EU12">
            <v>4.5</v>
          </cell>
          <cell r="EV12">
            <v>4.5</v>
          </cell>
          <cell r="EW12">
            <v>9</v>
          </cell>
          <cell r="EX12">
            <v>9</v>
          </cell>
          <cell r="EY12">
            <v>6.75</v>
          </cell>
          <cell r="EZ12">
            <v>18</v>
          </cell>
          <cell r="FA12">
            <v>4.5</v>
          </cell>
          <cell r="FB12">
            <v>9</v>
          </cell>
          <cell r="FG12">
            <v>9</v>
          </cell>
          <cell r="FH12">
            <v>9</v>
          </cell>
        </row>
        <row r="13">
          <cell r="C13" t="str">
            <v>Lv4</v>
          </cell>
          <cell r="K13">
            <v>5.75</v>
          </cell>
          <cell r="L13">
            <v>6.25</v>
          </cell>
          <cell r="M13">
            <v>5.625</v>
          </cell>
          <cell r="N13">
            <v>8.6259999999999994</v>
          </cell>
          <cell r="O13">
            <v>4.75</v>
          </cell>
          <cell r="P13">
            <v>19</v>
          </cell>
          <cell r="Q13">
            <v>4.75</v>
          </cell>
          <cell r="T13">
            <v>5.75</v>
          </cell>
          <cell r="U13">
            <v>4.75</v>
          </cell>
          <cell r="V13">
            <v>14.25</v>
          </cell>
          <cell r="W13">
            <v>9.5</v>
          </cell>
          <cell r="X13">
            <v>12</v>
          </cell>
          <cell r="Y13">
            <v>9.5</v>
          </cell>
          <cell r="Z13">
            <v>19</v>
          </cell>
          <cell r="AA13">
            <v>4.75</v>
          </cell>
          <cell r="AC13">
            <v>19</v>
          </cell>
          <cell r="AE13">
            <v>4.75</v>
          </cell>
          <cell r="AF13">
            <v>9.5</v>
          </cell>
          <cell r="AG13">
            <v>14.25</v>
          </cell>
          <cell r="AH13">
            <v>4.75</v>
          </cell>
          <cell r="AJ13">
            <v>23</v>
          </cell>
          <cell r="AK13">
            <v>9.5</v>
          </cell>
          <cell r="AL13">
            <v>9.5</v>
          </cell>
          <cell r="AM13">
            <v>4.75</v>
          </cell>
          <cell r="AN13">
            <v>8.625</v>
          </cell>
          <cell r="AO13">
            <v>4.75</v>
          </cell>
          <cell r="AQ13">
            <v>4.75</v>
          </cell>
          <cell r="AR13">
            <v>5.75</v>
          </cell>
          <cell r="AU13">
            <v>4.75</v>
          </cell>
          <cell r="AV13">
            <v>19</v>
          </cell>
          <cell r="AW13">
            <v>19</v>
          </cell>
          <cell r="AY13">
            <v>19</v>
          </cell>
          <cell r="AZ13">
            <v>9.5</v>
          </cell>
          <cell r="BA13">
            <v>8.625</v>
          </cell>
          <cell r="BC13">
            <v>9.5</v>
          </cell>
          <cell r="BD13">
            <v>9.5</v>
          </cell>
          <cell r="BE13">
            <v>9.5</v>
          </cell>
          <cell r="BF13">
            <v>9.5</v>
          </cell>
          <cell r="BG13">
            <v>4.75</v>
          </cell>
          <cell r="BH13">
            <v>9.5</v>
          </cell>
          <cell r="BI13">
            <v>14.25</v>
          </cell>
          <cell r="BL13">
            <v>4.75</v>
          </cell>
          <cell r="BM13">
            <v>4.75</v>
          </cell>
          <cell r="BN13">
            <v>4.75</v>
          </cell>
          <cell r="BO13">
            <v>11.5</v>
          </cell>
          <cell r="BQ13">
            <v>14.25</v>
          </cell>
          <cell r="BR13">
            <v>4.75</v>
          </cell>
          <cell r="BT13">
            <v>9.5</v>
          </cell>
          <cell r="BU13">
            <v>5.75</v>
          </cell>
          <cell r="BV13">
            <v>5.75</v>
          </cell>
          <cell r="BW13">
            <v>23</v>
          </cell>
          <cell r="BY13">
            <v>19</v>
          </cell>
          <cell r="BZ13">
            <v>4.75</v>
          </cell>
          <cell r="CA13">
            <v>19</v>
          </cell>
          <cell r="CB13">
            <v>19</v>
          </cell>
          <cell r="CC13">
            <v>4.75</v>
          </cell>
          <cell r="CD13">
            <v>6.25</v>
          </cell>
          <cell r="CE13">
            <v>8.625</v>
          </cell>
          <cell r="CF13">
            <v>21</v>
          </cell>
          <cell r="CG13">
            <v>5.75</v>
          </cell>
          <cell r="CH13">
            <v>5.75</v>
          </cell>
          <cell r="CI13">
            <v>5.75</v>
          </cell>
          <cell r="CJ13">
            <v>5.75</v>
          </cell>
          <cell r="CK13">
            <v>5.75</v>
          </cell>
          <cell r="CN13">
            <v>12.5</v>
          </cell>
          <cell r="CP13">
            <v>4.75</v>
          </cell>
          <cell r="CQ13">
            <v>4.75</v>
          </cell>
          <cell r="CR13">
            <v>23</v>
          </cell>
          <cell r="CS13">
            <v>7.125</v>
          </cell>
          <cell r="CT13">
            <v>9.5</v>
          </cell>
          <cell r="CU13">
            <v>9.5</v>
          </cell>
          <cell r="CV13">
            <v>14.25</v>
          </cell>
          <cell r="CW13">
            <v>7.125</v>
          </cell>
          <cell r="CX13">
            <v>14.25</v>
          </cell>
          <cell r="CY13">
            <v>4.75</v>
          </cell>
          <cell r="CZ13">
            <v>9.5</v>
          </cell>
          <cell r="DA13">
            <v>4.75</v>
          </cell>
          <cell r="DB13">
            <v>9.5</v>
          </cell>
          <cell r="DD13">
            <v>9.5</v>
          </cell>
          <cell r="DE13">
            <v>9.5</v>
          </cell>
          <cell r="DF13">
            <v>7.125</v>
          </cell>
          <cell r="DG13">
            <v>9.5</v>
          </cell>
          <cell r="DH13">
            <v>14.25</v>
          </cell>
          <cell r="DI13">
            <v>7.125</v>
          </cell>
          <cell r="DJ13">
            <v>6.625</v>
          </cell>
          <cell r="DK13">
            <v>19</v>
          </cell>
          <cell r="DL13">
            <v>9.5</v>
          </cell>
          <cell r="DN13">
            <v>4.75</v>
          </cell>
          <cell r="DO13">
            <v>14.25</v>
          </cell>
          <cell r="DP13">
            <v>14.25</v>
          </cell>
          <cell r="DR13">
            <v>7.125</v>
          </cell>
          <cell r="DS13">
            <v>9.5</v>
          </cell>
          <cell r="DT13">
            <v>4.75</v>
          </cell>
          <cell r="DU13">
            <v>19</v>
          </cell>
          <cell r="DV13">
            <v>9.5</v>
          </cell>
          <cell r="DW13">
            <v>9.5</v>
          </cell>
          <cell r="DX13">
            <v>9.5</v>
          </cell>
          <cell r="DY13">
            <v>4.75</v>
          </cell>
          <cell r="DZ13">
            <v>7.125</v>
          </cell>
          <cell r="EA13">
            <v>14.25</v>
          </cell>
          <cell r="EB13">
            <v>19</v>
          </cell>
          <cell r="EC13">
            <v>4.75</v>
          </cell>
          <cell r="ED13">
            <v>14.25</v>
          </cell>
          <cell r="EE13">
            <v>4.75</v>
          </cell>
          <cell r="EF13">
            <v>9.5</v>
          </cell>
          <cell r="EG13">
            <v>7.125</v>
          </cell>
          <cell r="EH13">
            <v>9.5</v>
          </cell>
          <cell r="EI13">
            <v>14.25</v>
          </cell>
          <cell r="EJ13">
            <v>7.125</v>
          </cell>
          <cell r="EK13">
            <v>9.5</v>
          </cell>
          <cell r="EL13">
            <v>7.125</v>
          </cell>
          <cell r="EM13">
            <v>9.5</v>
          </cell>
          <cell r="EN13">
            <v>9.5</v>
          </cell>
          <cell r="EO13">
            <v>9.5</v>
          </cell>
          <cell r="EP13">
            <v>9.5</v>
          </cell>
          <cell r="EQ13">
            <v>14.25</v>
          </cell>
          <cell r="ER13">
            <v>9.5</v>
          </cell>
          <cell r="ES13">
            <v>4.75</v>
          </cell>
          <cell r="ET13">
            <v>9.5</v>
          </cell>
          <cell r="EU13">
            <v>4.75</v>
          </cell>
          <cell r="EV13">
            <v>4.75</v>
          </cell>
          <cell r="EW13">
            <v>9.5</v>
          </cell>
          <cell r="EX13">
            <v>9.5</v>
          </cell>
          <cell r="EY13">
            <v>7.125</v>
          </cell>
          <cell r="EZ13">
            <v>19</v>
          </cell>
          <cell r="FA13">
            <v>4.75</v>
          </cell>
          <cell r="FB13">
            <v>9.5</v>
          </cell>
          <cell r="FG13">
            <v>9.5</v>
          </cell>
          <cell r="FH13">
            <v>9.5</v>
          </cell>
        </row>
        <row r="14">
          <cell r="C14" t="str">
            <v>Lv5</v>
          </cell>
          <cell r="K14">
            <v>6</v>
          </cell>
          <cell r="L14">
            <v>6.5</v>
          </cell>
          <cell r="M14">
            <v>6</v>
          </cell>
          <cell r="N14">
            <v>9</v>
          </cell>
          <cell r="O14">
            <v>5</v>
          </cell>
          <cell r="P14">
            <v>20</v>
          </cell>
          <cell r="Q14">
            <v>5</v>
          </cell>
          <cell r="T14">
            <v>6</v>
          </cell>
          <cell r="U14">
            <v>5</v>
          </cell>
          <cell r="V14">
            <v>15</v>
          </cell>
          <cell r="W14">
            <v>10</v>
          </cell>
          <cell r="X14">
            <v>12</v>
          </cell>
          <cell r="Y14">
            <v>10</v>
          </cell>
          <cell r="Z14">
            <v>20</v>
          </cell>
          <cell r="AA14">
            <v>5</v>
          </cell>
          <cell r="AC14">
            <v>20</v>
          </cell>
          <cell r="AE14">
            <v>5</v>
          </cell>
          <cell r="AF14">
            <v>10</v>
          </cell>
          <cell r="AG14">
            <v>15</v>
          </cell>
          <cell r="AH14">
            <v>5</v>
          </cell>
          <cell r="AJ14">
            <v>24</v>
          </cell>
          <cell r="AK14">
            <v>10</v>
          </cell>
          <cell r="AL14">
            <v>10</v>
          </cell>
          <cell r="AM14">
            <v>5</v>
          </cell>
          <cell r="AN14">
            <v>9</v>
          </cell>
          <cell r="AO14">
            <v>5</v>
          </cell>
          <cell r="AQ14">
            <v>5</v>
          </cell>
          <cell r="AR14">
            <v>6</v>
          </cell>
          <cell r="AU14">
            <v>5</v>
          </cell>
          <cell r="AV14">
            <v>20</v>
          </cell>
          <cell r="AW14">
            <v>20</v>
          </cell>
          <cell r="AY14">
            <v>20</v>
          </cell>
          <cell r="AZ14">
            <v>10</v>
          </cell>
          <cell r="BA14">
            <v>9</v>
          </cell>
          <cell r="BC14">
            <v>10</v>
          </cell>
          <cell r="BD14">
            <v>10</v>
          </cell>
          <cell r="BE14">
            <v>10</v>
          </cell>
          <cell r="BF14">
            <v>10</v>
          </cell>
          <cell r="BG14">
            <v>5</v>
          </cell>
          <cell r="BH14">
            <v>10</v>
          </cell>
          <cell r="BI14">
            <v>15</v>
          </cell>
          <cell r="BL14">
            <v>5</v>
          </cell>
          <cell r="BM14">
            <v>5</v>
          </cell>
          <cell r="BN14">
            <v>5</v>
          </cell>
          <cell r="BO14">
            <v>12</v>
          </cell>
          <cell r="BQ14">
            <v>15</v>
          </cell>
          <cell r="BR14">
            <v>5</v>
          </cell>
          <cell r="BT14">
            <v>10</v>
          </cell>
          <cell r="BU14">
            <v>6</v>
          </cell>
          <cell r="BV14">
            <v>6</v>
          </cell>
          <cell r="BW14">
            <v>24</v>
          </cell>
          <cell r="BY14">
            <v>20</v>
          </cell>
          <cell r="BZ14">
            <v>5</v>
          </cell>
          <cell r="CA14">
            <v>20</v>
          </cell>
          <cell r="CB14">
            <v>20</v>
          </cell>
          <cell r="CC14">
            <v>5</v>
          </cell>
          <cell r="CD14">
            <v>6.5</v>
          </cell>
          <cell r="CE14">
            <v>9</v>
          </cell>
          <cell r="CF14">
            <v>22</v>
          </cell>
          <cell r="CG14">
            <v>6</v>
          </cell>
          <cell r="CH14">
            <v>6</v>
          </cell>
          <cell r="CI14">
            <v>6</v>
          </cell>
          <cell r="CJ14">
            <v>6</v>
          </cell>
          <cell r="CK14">
            <v>6</v>
          </cell>
          <cell r="CN14">
            <v>13</v>
          </cell>
          <cell r="CP14">
            <v>5</v>
          </cell>
          <cell r="CQ14">
            <v>5</v>
          </cell>
          <cell r="CR14">
            <v>24</v>
          </cell>
          <cell r="CS14">
            <v>7.5</v>
          </cell>
          <cell r="CT14">
            <v>10</v>
          </cell>
          <cell r="CU14">
            <v>10</v>
          </cell>
          <cell r="CV14">
            <v>15</v>
          </cell>
          <cell r="CW14">
            <v>7.5</v>
          </cell>
          <cell r="CX14">
            <v>15</v>
          </cell>
          <cell r="CY14">
            <v>5</v>
          </cell>
          <cell r="CZ14">
            <v>10</v>
          </cell>
          <cell r="DA14">
            <v>5</v>
          </cell>
          <cell r="DB14">
            <v>10</v>
          </cell>
          <cell r="DD14">
            <v>10</v>
          </cell>
          <cell r="DE14">
            <v>10</v>
          </cell>
          <cell r="DF14">
            <v>7.5</v>
          </cell>
          <cell r="DG14">
            <v>10</v>
          </cell>
          <cell r="DH14">
            <v>15</v>
          </cell>
          <cell r="DI14">
            <v>7.5</v>
          </cell>
          <cell r="DJ14">
            <v>7</v>
          </cell>
          <cell r="DK14">
            <v>20</v>
          </cell>
          <cell r="DL14">
            <v>10</v>
          </cell>
          <cell r="DN14">
            <v>5</v>
          </cell>
          <cell r="DO14">
            <v>15</v>
          </cell>
          <cell r="DP14">
            <v>15</v>
          </cell>
          <cell r="DR14">
            <v>7.5</v>
          </cell>
          <cell r="DS14">
            <v>10</v>
          </cell>
          <cell r="DT14">
            <v>5</v>
          </cell>
          <cell r="DU14">
            <v>20</v>
          </cell>
          <cell r="DV14">
            <v>10</v>
          </cell>
          <cell r="DW14">
            <v>10</v>
          </cell>
          <cell r="DX14">
            <v>10</v>
          </cell>
          <cell r="DY14">
            <v>5</v>
          </cell>
          <cell r="DZ14">
            <v>7.5</v>
          </cell>
          <cell r="EA14">
            <v>15</v>
          </cell>
          <cell r="EB14">
            <v>20</v>
          </cell>
          <cell r="EC14">
            <v>5</v>
          </cell>
          <cell r="ED14">
            <v>15</v>
          </cell>
          <cell r="EE14">
            <v>5</v>
          </cell>
          <cell r="EF14">
            <v>10</v>
          </cell>
          <cell r="EG14">
            <v>7.5</v>
          </cell>
          <cell r="EH14">
            <v>10</v>
          </cell>
          <cell r="EI14">
            <v>15</v>
          </cell>
          <cell r="EJ14">
            <v>7.5</v>
          </cell>
          <cell r="EK14">
            <v>10</v>
          </cell>
          <cell r="EL14">
            <v>7.5</v>
          </cell>
          <cell r="EM14">
            <v>10</v>
          </cell>
          <cell r="EN14">
            <v>10</v>
          </cell>
          <cell r="EO14">
            <v>10</v>
          </cell>
          <cell r="EP14">
            <v>10</v>
          </cell>
          <cell r="EQ14">
            <v>15</v>
          </cell>
          <cell r="ER14">
            <v>10</v>
          </cell>
          <cell r="ES14">
            <v>5</v>
          </cell>
          <cell r="ET14">
            <v>10</v>
          </cell>
          <cell r="EU14">
            <v>5</v>
          </cell>
          <cell r="EV14">
            <v>5</v>
          </cell>
          <cell r="EW14">
            <v>10</v>
          </cell>
          <cell r="EX14">
            <v>10</v>
          </cell>
          <cell r="EY14">
            <v>7.5</v>
          </cell>
          <cell r="EZ14">
            <v>20</v>
          </cell>
          <cell r="FA14">
            <v>5</v>
          </cell>
          <cell r="FB14">
            <v>10</v>
          </cell>
          <cell r="FG14">
            <v>10</v>
          </cell>
          <cell r="FH14">
            <v>10</v>
          </cell>
        </row>
        <row r="15">
          <cell r="B15" t="str">
            <v>OC倍率加成</v>
          </cell>
          <cell r="C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C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U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12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N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N15">
            <v>0</v>
          </cell>
          <cell r="DO15">
            <v>0</v>
          </cell>
          <cell r="DP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6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G15">
            <v>0</v>
          </cell>
          <cell r="FH15">
            <v>0</v>
          </cell>
        </row>
        <row r="16">
          <cell r="C16">
            <v>2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2</v>
          </cell>
          <cell r="Z16">
            <v>0</v>
          </cell>
          <cell r="AA16">
            <v>0</v>
          </cell>
          <cell r="AC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U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14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N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N16">
            <v>0</v>
          </cell>
          <cell r="DO16">
            <v>0</v>
          </cell>
          <cell r="DP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6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G16">
            <v>0</v>
          </cell>
          <cell r="FH16">
            <v>0</v>
          </cell>
        </row>
        <row r="17">
          <cell r="C17">
            <v>3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4</v>
          </cell>
          <cell r="Z17">
            <v>0</v>
          </cell>
          <cell r="AA17">
            <v>0</v>
          </cell>
          <cell r="AC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Q17">
            <v>0</v>
          </cell>
          <cell r="AR17">
            <v>0</v>
          </cell>
          <cell r="AU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A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16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N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N17">
            <v>0</v>
          </cell>
          <cell r="DO17">
            <v>0</v>
          </cell>
          <cell r="DP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6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G17">
            <v>0</v>
          </cell>
          <cell r="FH17">
            <v>0</v>
          </cell>
        </row>
        <row r="18">
          <cell r="C18">
            <v>4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6</v>
          </cell>
          <cell r="Z18">
            <v>0</v>
          </cell>
          <cell r="AA18">
            <v>0</v>
          </cell>
          <cell r="AC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U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18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N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N18">
            <v>0</v>
          </cell>
          <cell r="DO18">
            <v>0</v>
          </cell>
          <cell r="DP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6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G18">
            <v>0</v>
          </cell>
          <cell r="FH18">
            <v>0</v>
          </cell>
        </row>
        <row r="19">
          <cell r="C19">
            <v>5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8</v>
          </cell>
          <cell r="Z19">
            <v>0</v>
          </cell>
          <cell r="AA19">
            <v>0</v>
          </cell>
          <cell r="AC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U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20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N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N19">
            <v>0</v>
          </cell>
          <cell r="DO19">
            <v>0</v>
          </cell>
          <cell r="DP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6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G19">
            <v>0</v>
          </cell>
          <cell r="FH19">
            <v>0</v>
          </cell>
        </row>
        <row r="20">
          <cell r="A20" t="str">
            <v>卡片性能</v>
          </cell>
          <cell r="B20" t="str">
            <v>宝具卡色</v>
          </cell>
          <cell r="K20">
            <v>1.5</v>
          </cell>
          <cell r="L20">
            <v>1.5</v>
          </cell>
          <cell r="M20">
            <v>1.5</v>
          </cell>
          <cell r="N20">
            <v>1</v>
          </cell>
          <cell r="O20">
            <v>1.5</v>
          </cell>
          <cell r="P20">
            <v>0.8</v>
          </cell>
          <cell r="Q20">
            <v>1.5</v>
          </cell>
          <cell r="T20">
            <v>1.5</v>
          </cell>
          <cell r="U20">
            <v>1.5</v>
          </cell>
          <cell r="V20">
            <v>1</v>
          </cell>
          <cell r="W20">
            <v>0.8</v>
          </cell>
          <cell r="X20">
            <v>1</v>
          </cell>
          <cell r="Y20">
            <v>1.5</v>
          </cell>
          <cell r="Z20">
            <v>0.8</v>
          </cell>
          <cell r="AA20">
            <v>1.5</v>
          </cell>
          <cell r="AC20">
            <v>0.8</v>
          </cell>
          <cell r="AE20">
            <v>1.5</v>
          </cell>
          <cell r="AF20">
            <v>0.8</v>
          </cell>
          <cell r="AG20">
            <v>1</v>
          </cell>
          <cell r="AH20">
            <v>1.5</v>
          </cell>
          <cell r="AJ20">
            <v>0.8</v>
          </cell>
          <cell r="AK20">
            <v>0.8</v>
          </cell>
          <cell r="AL20">
            <v>0.8</v>
          </cell>
          <cell r="AM20">
            <v>1.5</v>
          </cell>
          <cell r="AN20">
            <v>1</v>
          </cell>
          <cell r="AO20">
            <v>1.5</v>
          </cell>
          <cell r="AQ20">
            <v>1.5</v>
          </cell>
          <cell r="AR20">
            <v>1.5</v>
          </cell>
          <cell r="AU20">
            <v>1.5</v>
          </cell>
          <cell r="AV20">
            <v>0.8</v>
          </cell>
          <cell r="AW20">
            <v>0.8</v>
          </cell>
          <cell r="AY20">
            <v>0.8</v>
          </cell>
          <cell r="AZ20">
            <v>1.5</v>
          </cell>
          <cell r="BA20">
            <v>1</v>
          </cell>
          <cell r="BC20">
            <v>1.5</v>
          </cell>
          <cell r="BD20">
            <v>1.5</v>
          </cell>
          <cell r="BE20">
            <v>0.8</v>
          </cell>
          <cell r="BF20">
            <v>1.5</v>
          </cell>
          <cell r="BG20">
            <v>1.5</v>
          </cell>
          <cell r="BH20">
            <v>1.5</v>
          </cell>
          <cell r="BI20">
            <v>1</v>
          </cell>
          <cell r="BL20">
            <v>1.5</v>
          </cell>
          <cell r="BM20">
            <v>1.5</v>
          </cell>
          <cell r="BN20">
            <v>1.5</v>
          </cell>
          <cell r="BO20">
            <v>0.8</v>
          </cell>
          <cell r="BQ20">
            <v>1</v>
          </cell>
          <cell r="BR20">
            <v>1.5</v>
          </cell>
          <cell r="BT20">
            <v>1.5</v>
          </cell>
          <cell r="BU20">
            <v>1.5</v>
          </cell>
          <cell r="BV20">
            <v>1.5</v>
          </cell>
          <cell r="BW20">
            <v>0.8</v>
          </cell>
          <cell r="BY20">
            <v>0.8</v>
          </cell>
          <cell r="BZ20">
            <v>1.5</v>
          </cell>
          <cell r="CA20">
            <v>0.8</v>
          </cell>
          <cell r="CB20">
            <v>0.8</v>
          </cell>
          <cell r="CC20">
            <v>1.5</v>
          </cell>
          <cell r="CD20">
            <v>1.5</v>
          </cell>
          <cell r="CE20">
            <v>1</v>
          </cell>
          <cell r="CF20">
            <v>0.8</v>
          </cell>
          <cell r="CG20">
            <v>1.5</v>
          </cell>
          <cell r="CH20">
            <v>1.5</v>
          </cell>
          <cell r="CI20">
            <v>1.5</v>
          </cell>
          <cell r="CJ20">
            <v>1</v>
          </cell>
          <cell r="CK20">
            <v>1.5</v>
          </cell>
          <cell r="CN20">
            <v>0.8</v>
          </cell>
          <cell r="CP20">
            <v>1.5</v>
          </cell>
          <cell r="CQ20">
            <v>1.5</v>
          </cell>
          <cell r="CR20">
            <v>0.8</v>
          </cell>
          <cell r="CS20">
            <v>1</v>
          </cell>
          <cell r="CT20">
            <v>1.5</v>
          </cell>
          <cell r="CU20">
            <v>1.5</v>
          </cell>
          <cell r="CV20">
            <v>1</v>
          </cell>
          <cell r="CW20">
            <v>1</v>
          </cell>
          <cell r="CX20">
            <v>1</v>
          </cell>
          <cell r="CY20">
            <v>1.5</v>
          </cell>
          <cell r="CZ20">
            <v>0.8</v>
          </cell>
          <cell r="DA20">
            <v>1.5</v>
          </cell>
          <cell r="DB20">
            <v>0.8</v>
          </cell>
          <cell r="DD20">
            <v>1.5</v>
          </cell>
          <cell r="DE20">
            <v>1.5</v>
          </cell>
          <cell r="DF20">
            <v>1</v>
          </cell>
          <cell r="DG20">
            <v>1.5</v>
          </cell>
          <cell r="DH20">
            <v>1</v>
          </cell>
          <cell r="DI20">
            <v>1</v>
          </cell>
          <cell r="DJ20">
            <v>1</v>
          </cell>
          <cell r="DK20">
            <v>0.8</v>
          </cell>
          <cell r="DL20">
            <v>1.5</v>
          </cell>
          <cell r="DN20">
            <v>1.5</v>
          </cell>
          <cell r="DO20">
            <v>1</v>
          </cell>
          <cell r="DP20">
            <v>1</v>
          </cell>
          <cell r="DR20">
            <v>1</v>
          </cell>
          <cell r="DS20">
            <v>1.5</v>
          </cell>
          <cell r="DT20">
            <v>1.5</v>
          </cell>
          <cell r="DU20">
            <v>0.8</v>
          </cell>
          <cell r="DV20">
            <v>1.5</v>
          </cell>
          <cell r="DW20">
            <v>0.8</v>
          </cell>
          <cell r="DX20">
            <v>1.5</v>
          </cell>
          <cell r="DY20">
            <v>1.5</v>
          </cell>
          <cell r="DZ20">
            <v>1</v>
          </cell>
          <cell r="EA20">
            <v>1</v>
          </cell>
          <cell r="EB20">
            <v>0.8</v>
          </cell>
          <cell r="EC20">
            <v>1.5</v>
          </cell>
          <cell r="ED20">
            <v>1</v>
          </cell>
          <cell r="EE20">
            <v>1.5</v>
          </cell>
          <cell r="EF20">
            <v>1.5</v>
          </cell>
          <cell r="EG20">
            <v>1</v>
          </cell>
          <cell r="EH20">
            <v>1.5</v>
          </cell>
          <cell r="EI20">
            <v>1</v>
          </cell>
          <cell r="EJ20">
            <v>1</v>
          </cell>
          <cell r="EK20">
            <v>1.5</v>
          </cell>
          <cell r="EL20">
            <v>1</v>
          </cell>
          <cell r="EM20">
            <v>0.8</v>
          </cell>
          <cell r="EN20">
            <v>1.5</v>
          </cell>
          <cell r="EO20">
            <v>1.5</v>
          </cell>
          <cell r="EP20">
            <v>1.5</v>
          </cell>
          <cell r="EQ20">
            <v>1</v>
          </cell>
          <cell r="ER20">
            <v>1.5</v>
          </cell>
          <cell r="ES20">
            <v>1.5</v>
          </cell>
          <cell r="ET20">
            <v>1.5</v>
          </cell>
          <cell r="EU20">
            <v>1.5</v>
          </cell>
          <cell r="EV20">
            <v>1.5</v>
          </cell>
          <cell r="EW20">
            <v>1.5</v>
          </cell>
          <cell r="EX20">
            <v>1.5</v>
          </cell>
          <cell r="EY20">
            <v>1</v>
          </cell>
          <cell r="EZ20">
            <v>0.8</v>
          </cell>
          <cell r="FA20">
            <v>1.5</v>
          </cell>
          <cell r="FB20">
            <v>1.5</v>
          </cell>
          <cell r="FG20">
            <v>1.5</v>
          </cell>
          <cell r="FH20">
            <v>1.5</v>
          </cell>
        </row>
        <row r="21">
          <cell r="B21" t="str">
            <v>自带职阶技能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0.08</v>
          </cell>
          <cell r="Q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C21">
            <v>0</v>
          </cell>
          <cell r="AE21">
            <v>0</v>
          </cell>
          <cell r="AF21">
            <v>0.11</v>
          </cell>
          <cell r="AG21">
            <v>0</v>
          </cell>
          <cell r="AH21">
            <v>0</v>
          </cell>
          <cell r="AJ21">
            <v>0.11</v>
          </cell>
          <cell r="AK21">
            <v>0.11</v>
          </cell>
          <cell r="AL21">
            <v>0.11</v>
          </cell>
          <cell r="AM21">
            <v>0</v>
          </cell>
          <cell r="AN21">
            <v>0.1</v>
          </cell>
          <cell r="AO21">
            <v>0</v>
          </cell>
          <cell r="AQ21">
            <v>0</v>
          </cell>
          <cell r="AR21">
            <v>0</v>
          </cell>
          <cell r="AU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0.08</v>
          </cell>
          <cell r="BE21">
            <v>0</v>
          </cell>
          <cell r="BF21">
            <v>0.1</v>
          </cell>
          <cell r="BG21">
            <v>0.12</v>
          </cell>
          <cell r="BH21">
            <v>0.02</v>
          </cell>
          <cell r="BI21">
            <v>0</v>
          </cell>
          <cell r="BL21">
            <v>0.08</v>
          </cell>
          <cell r="BM21">
            <v>0.12</v>
          </cell>
          <cell r="BN21">
            <v>0.08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Y21">
            <v>0.02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0.1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0.1</v>
          </cell>
          <cell r="CK21">
            <v>0</v>
          </cell>
          <cell r="CN21">
            <v>0</v>
          </cell>
          <cell r="CP21">
            <v>0</v>
          </cell>
          <cell r="CQ21">
            <v>0</v>
          </cell>
          <cell r="CR21">
            <v>0.12</v>
          </cell>
          <cell r="CS21">
            <v>0</v>
          </cell>
          <cell r="CT21">
            <v>0</v>
          </cell>
          <cell r="CU21">
            <v>0.01</v>
          </cell>
          <cell r="CV21">
            <v>0</v>
          </cell>
          <cell r="CW21">
            <v>0.06</v>
          </cell>
          <cell r="CX21">
            <v>0</v>
          </cell>
          <cell r="CY21">
            <v>0</v>
          </cell>
          <cell r="CZ21">
            <v>0.11</v>
          </cell>
          <cell r="DA21">
            <v>0</v>
          </cell>
          <cell r="DB21">
            <v>0</v>
          </cell>
          <cell r="DD21">
            <v>0.06</v>
          </cell>
          <cell r="DE21">
            <v>0</v>
          </cell>
          <cell r="DF21">
            <v>0.1</v>
          </cell>
          <cell r="DG21">
            <v>0</v>
          </cell>
          <cell r="DH21">
            <v>0</v>
          </cell>
          <cell r="DI21">
            <v>0.04</v>
          </cell>
          <cell r="DJ21">
            <v>0.08</v>
          </cell>
          <cell r="DK21">
            <v>7.0000000000000007E-2</v>
          </cell>
          <cell r="DL21">
            <v>0</v>
          </cell>
          <cell r="DN21">
            <v>0</v>
          </cell>
          <cell r="DO21">
            <v>0</v>
          </cell>
          <cell r="DP21">
            <v>0</v>
          </cell>
          <cell r="DR21">
            <v>0</v>
          </cell>
          <cell r="DS21">
            <v>0</v>
          </cell>
          <cell r="DT21">
            <v>0.12</v>
          </cell>
          <cell r="DU21">
            <v>0</v>
          </cell>
          <cell r="DV21">
            <v>0.08</v>
          </cell>
          <cell r="DW21">
            <v>0</v>
          </cell>
          <cell r="DX21">
            <v>0</v>
          </cell>
          <cell r="DY21">
            <v>0</v>
          </cell>
          <cell r="DZ21">
            <v>0.1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0.1</v>
          </cell>
          <cell r="EH21">
            <v>0</v>
          </cell>
          <cell r="EI21">
            <v>0.1</v>
          </cell>
          <cell r="EJ21">
            <v>0.1</v>
          </cell>
          <cell r="EK21">
            <v>0</v>
          </cell>
          <cell r="EL21">
            <v>0.05</v>
          </cell>
          <cell r="EM21">
            <v>0</v>
          </cell>
          <cell r="EN21">
            <v>0.12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0.1</v>
          </cell>
          <cell r="EZ21">
            <v>0</v>
          </cell>
          <cell r="FA21">
            <v>0</v>
          </cell>
          <cell r="FB21">
            <v>0.02</v>
          </cell>
          <cell r="FG21">
            <v>0</v>
          </cell>
          <cell r="FH21">
            <v>0</v>
          </cell>
        </row>
        <row r="22">
          <cell r="A22" t="str">
            <v>伤害附加</v>
          </cell>
          <cell r="B22" t="str">
            <v>自带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125</v>
          </cell>
          <cell r="Q22">
            <v>175</v>
          </cell>
          <cell r="T22">
            <v>0</v>
          </cell>
          <cell r="U22">
            <v>175</v>
          </cell>
          <cell r="V22">
            <v>0</v>
          </cell>
          <cell r="W22">
            <v>0</v>
          </cell>
          <cell r="X22">
            <v>300</v>
          </cell>
          <cell r="Y22">
            <v>0</v>
          </cell>
          <cell r="Z22">
            <v>175</v>
          </cell>
          <cell r="AA22">
            <v>0</v>
          </cell>
          <cell r="AC22">
            <v>175</v>
          </cell>
          <cell r="AE22">
            <v>0</v>
          </cell>
          <cell r="AF22">
            <v>95</v>
          </cell>
          <cell r="AG22">
            <v>0</v>
          </cell>
          <cell r="AH22">
            <v>0</v>
          </cell>
          <cell r="AJ22">
            <v>0</v>
          </cell>
          <cell r="AK22">
            <v>100</v>
          </cell>
          <cell r="AL22">
            <v>0</v>
          </cell>
          <cell r="AM22">
            <v>150</v>
          </cell>
          <cell r="AN22">
            <v>0</v>
          </cell>
          <cell r="AO22">
            <v>0</v>
          </cell>
          <cell r="AQ22">
            <v>0</v>
          </cell>
          <cell r="AR22">
            <v>0</v>
          </cell>
          <cell r="AU22">
            <v>175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A22">
            <v>0</v>
          </cell>
          <cell r="BC22">
            <v>0</v>
          </cell>
          <cell r="BD22">
            <v>200</v>
          </cell>
          <cell r="BE22">
            <v>0</v>
          </cell>
          <cell r="BF22">
            <v>0</v>
          </cell>
          <cell r="BG22">
            <v>0</v>
          </cell>
          <cell r="BH22">
            <v>125</v>
          </cell>
          <cell r="BI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N22">
            <v>0</v>
          </cell>
          <cell r="CP22">
            <v>175</v>
          </cell>
          <cell r="CQ22">
            <v>200</v>
          </cell>
          <cell r="CR22">
            <v>0</v>
          </cell>
          <cell r="CS22">
            <v>125</v>
          </cell>
          <cell r="CT22">
            <v>100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175</v>
          </cell>
          <cell r="DB22">
            <v>0</v>
          </cell>
          <cell r="DD22">
            <v>150</v>
          </cell>
          <cell r="DE22">
            <v>0</v>
          </cell>
          <cell r="DF22">
            <v>0</v>
          </cell>
          <cell r="DG22">
            <v>200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N22">
            <v>150</v>
          </cell>
          <cell r="DO22">
            <v>0</v>
          </cell>
          <cell r="DP22">
            <v>0</v>
          </cell>
          <cell r="DR22">
            <v>150</v>
          </cell>
          <cell r="DS22">
            <v>125</v>
          </cell>
          <cell r="DT22">
            <v>150</v>
          </cell>
          <cell r="DU22">
            <v>150</v>
          </cell>
          <cell r="DV22">
            <v>0</v>
          </cell>
          <cell r="DW22">
            <v>0</v>
          </cell>
          <cell r="DX22">
            <v>175</v>
          </cell>
          <cell r="DY22">
            <v>0</v>
          </cell>
          <cell r="DZ22">
            <v>175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230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125</v>
          </cell>
          <cell r="ET22">
            <v>0</v>
          </cell>
          <cell r="EU22">
            <v>0</v>
          </cell>
          <cell r="EV22">
            <v>225</v>
          </cell>
          <cell r="EW22">
            <v>0</v>
          </cell>
          <cell r="EX22">
            <v>300</v>
          </cell>
          <cell r="EY22">
            <v>175</v>
          </cell>
          <cell r="EZ22">
            <v>250</v>
          </cell>
          <cell r="FA22">
            <v>0</v>
          </cell>
          <cell r="FB22">
            <v>0</v>
          </cell>
          <cell r="FG22">
            <v>0</v>
          </cell>
          <cell r="FH22">
            <v>0</v>
          </cell>
        </row>
        <row r="23">
          <cell r="A23" t="str">
            <v>特攻最大触发限制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1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1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1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</row>
        <row r="24">
          <cell r="A24" t="str">
            <v>特攻1</v>
          </cell>
          <cell r="B24" t="str">
            <v>对象</v>
          </cell>
          <cell r="J24" t="str">
            <v>无</v>
          </cell>
          <cell r="K24" t="str">
            <v>无</v>
          </cell>
          <cell r="L24" t="str">
            <v>无</v>
          </cell>
          <cell r="M24" t="str">
            <v>无</v>
          </cell>
          <cell r="N24" t="str">
            <v>无</v>
          </cell>
          <cell r="O24" t="str">
            <v>龙</v>
          </cell>
          <cell r="P24" t="str">
            <v>无</v>
          </cell>
          <cell r="Q24" t="str">
            <v>无</v>
          </cell>
          <cell r="R24" t="str">
            <v>无</v>
          </cell>
          <cell r="S24" t="str">
            <v>无</v>
          </cell>
          <cell r="T24" t="str">
            <v>无</v>
          </cell>
          <cell r="U24" t="str">
            <v>从者</v>
          </cell>
          <cell r="V24" t="str">
            <v>毒</v>
          </cell>
          <cell r="W24" t="str">
            <v>无</v>
          </cell>
          <cell r="X24" t="str">
            <v>男性</v>
          </cell>
          <cell r="Y24" t="str">
            <v>无</v>
          </cell>
          <cell r="Z24" t="str">
            <v>无</v>
          </cell>
          <cell r="AA24" t="str">
            <v>无</v>
          </cell>
          <cell r="AB24" t="str">
            <v>无</v>
          </cell>
          <cell r="AC24" t="str">
            <v>猛兽</v>
          </cell>
          <cell r="AD24" t="str">
            <v>无</v>
          </cell>
          <cell r="AE24" t="str">
            <v>无</v>
          </cell>
          <cell r="AF24" t="str">
            <v>无</v>
          </cell>
          <cell r="AG24" t="str">
            <v>无</v>
          </cell>
          <cell r="AH24" t="str">
            <v>无</v>
          </cell>
          <cell r="AI24" t="str">
            <v>无</v>
          </cell>
          <cell r="AJ24" t="str">
            <v>无</v>
          </cell>
          <cell r="AK24" t="str">
            <v>无</v>
          </cell>
          <cell r="AL24" t="str">
            <v>无</v>
          </cell>
          <cell r="AM24" t="str">
            <v>无</v>
          </cell>
          <cell r="AN24" t="str">
            <v>无</v>
          </cell>
          <cell r="AO24" t="str">
            <v>无</v>
          </cell>
          <cell r="AP24" t="str">
            <v>无</v>
          </cell>
          <cell r="AQ24" t="str">
            <v>无</v>
          </cell>
          <cell r="AR24" t="str">
            <v>无</v>
          </cell>
          <cell r="AS24" t="str">
            <v>无</v>
          </cell>
          <cell r="AT24" t="str">
            <v>无</v>
          </cell>
          <cell r="AU24" t="str">
            <v>无</v>
          </cell>
          <cell r="AV24" t="str">
            <v>无</v>
          </cell>
          <cell r="AW24" t="str">
            <v>无</v>
          </cell>
          <cell r="AX24" t="str">
            <v>无</v>
          </cell>
          <cell r="AY24" t="str">
            <v>无</v>
          </cell>
          <cell r="AZ24" t="str">
            <v>恶</v>
          </cell>
          <cell r="BA24" t="str">
            <v>无</v>
          </cell>
          <cell r="BB24" t="str">
            <v>无</v>
          </cell>
          <cell r="BC24" t="str">
            <v>女性</v>
          </cell>
          <cell r="BD24" t="str">
            <v>无</v>
          </cell>
          <cell r="BE24" t="str">
            <v>无</v>
          </cell>
          <cell r="BF24" t="str">
            <v>无</v>
          </cell>
          <cell r="BG24" t="str">
            <v>无</v>
          </cell>
          <cell r="BH24" t="str">
            <v>无</v>
          </cell>
          <cell r="BI24" t="str">
            <v>无</v>
          </cell>
          <cell r="BJ24" t="str">
            <v>无</v>
          </cell>
          <cell r="BK24" t="str">
            <v>无</v>
          </cell>
          <cell r="BL24" t="str">
            <v>无</v>
          </cell>
          <cell r="BM24" t="str">
            <v>无</v>
          </cell>
          <cell r="BN24" t="str">
            <v>无</v>
          </cell>
          <cell r="BO24" t="str">
            <v>无</v>
          </cell>
          <cell r="BP24" t="str">
            <v>无</v>
          </cell>
          <cell r="BQ24" t="str">
            <v>男性</v>
          </cell>
          <cell r="BR24" t="str">
            <v>无</v>
          </cell>
          <cell r="BS24" t="str">
            <v>无</v>
          </cell>
          <cell r="BT24" t="str">
            <v>无</v>
          </cell>
          <cell r="BU24" t="str">
            <v>无</v>
          </cell>
          <cell r="BV24" t="str">
            <v>无</v>
          </cell>
          <cell r="BW24" t="str">
            <v>无</v>
          </cell>
          <cell r="BX24" t="str">
            <v>无</v>
          </cell>
          <cell r="BY24" t="str">
            <v>无</v>
          </cell>
          <cell r="BZ24" t="str">
            <v>骑乘技能</v>
          </cell>
          <cell r="CA24" t="str">
            <v>神性</v>
          </cell>
          <cell r="CB24" t="str">
            <v>无</v>
          </cell>
          <cell r="CC24" t="str">
            <v>无</v>
          </cell>
          <cell r="CD24" t="str">
            <v>无</v>
          </cell>
          <cell r="CE24" t="str">
            <v>无</v>
          </cell>
          <cell r="CF24" t="str">
            <v>女性</v>
          </cell>
          <cell r="CG24" t="str">
            <v>亚瑟</v>
          </cell>
          <cell r="CH24" t="str">
            <v>天或地从者</v>
          </cell>
          <cell r="CI24" t="str">
            <v>无</v>
          </cell>
          <cell r="CJ24" t="str">
            <v>无</v>
          </cell>
          <cell r="CK24" t="str">
            <v>无</v>
          </cell>
          <cell r="CL24" t="str">
            <v>无</v>
          </cell>
          <cell r="CM24" t="str">
            <v>无</v>
          </cell>
          <cell r="CN24" t="str">
            <v>无</v>
          </cell>
          <cell r="CO24" t="str">
            <v>无</v>
          </cell>
          <cell r="CP24" t="str">
            <v>无</v>
          </cell>
          <cell r="CQ24" t="str">
            <v>神性</v>
          </cell>
          <cell r="CR24" t="str">
            <v>阿尔托莉雅脸</v>
          </cell>
          <cell r="CS24" t="str">
            <v>无</v>
          </cell>
          <cell r="CT24" t="str">
            <v>所爱之人</v>
          </cell>
          <cell r="CU24" t="str">
            <v>无</v>
          </cell>
          <cell r="CV24" t="str">
            <v>无</v>
          </cell>
          <cell r="CW24" t="str">
            <v>无</v>
          </cell>
          <cell r="CX24" t="str">
            <v>无</v>
          </cell>
          <cell r="CY24" t="str">
            <v>无</v>
          </cell>
          <cell r="CZ24" t="str">
            <v>无</v>
          </cell>
          <cell r="DA24" t="str">
            <v>无</v>
          </cell>
          <cell r="DB24" t="str">
            <v>无</v>
          </cell>
          <cell r="DC24" t="str">
            <v>无</v>
          </cell>
          <cell r="DD24" t="str">
            <v>无</v>
          </cell>
          <cell r="DE24" t="str">
            <v>男性</v>
          </cell>
          <cell r="DF24" t="str">
            <v>无</v>
          </cell>
          <cell r="DG24" t="str">
            <v>神性</v>
          </cell>
          <cell r="DH24" t="str">
            <v>无</v>
          </cell>
          <cell r="DI24" t="str">
            <v>无</v>
          </cell>
          <cell r="DJ24" t="str">
            <v>无</v>
          </cell>
          <cell r="DK24" t="str">
            <v>无</v>
          </cell>
          <cell r="DL24" t="str">
            <v>无</v>
          </cell>
          <cell r="DM24" t="str">
            <v>无</v>
          </cell>
          <cell r="DN24" t="str">
            <v>无</v>
          </cell>
          <cell r="DO24" t="str">
            <v>无</v>
          </cell>
          <cell r="DP24" t="str">
            <v>无</v>
          </cell>
          <cell r="DQ24" t="str">
            <v>无</v>
          </cell>
          <cell r="DR24" t="str">
            <v>无</v>
          </cell>
          <cell r="DS24" t="str">
            <v>无</v>
          </cell>
          <cell r="DT24" t="str">
            <v>魔性</v>
          </cell>
          <cell r="DU24" t="str">
            <v>无</v>
          </cell>
          <cell r="DV24" t="str">
            <v>无</v>
          </cell>
          <cell r="DW24" t="str">
            <v>无</v>
          </cell>
          <cell r="DX24" t="str">
            <v>无</v>
          </cell>
          <cell r="DY24" t="str">
            <v>无</v>
          </cell>
          <cell r="DZ24" t="str">
            <v>无</v>
          </cell>
          <cell r="EA24" t="str">
            <v>无</v>
          </cell>
          <cell r="EB24" t="str">
            <v>无</v>
          </cell>
          <cell r="EC24" t="str">
            <v>无</v>
          </cell>
          <cell r="ED24" t="str">
            <v>无</v>
          </cell>
          <cell r="EE24" t="str">
            <v>魔性</v>
          </cell>
          <cell r="EF24" t="str">
            <v>无</v>
          </cell>
          <cell r="EG24" t="str">
            <v>无</v>
          </cell>
          <cell r="EH24" t="str">
            <v>男性</v>
          </cell>
          <cell r="EI24" t="str">
            <v>无</v>
          </cell>
          <cell r="EJ24" t="str">
            <v>无</v>
          </cell>
          <cell r="EK24" t="str">
            <v>无</v>
          </cell>
          <cell r="EL24" t="str">
            <v>无</v>
          </cell>
          <cell r="EM24" t="str">
            <v>无</v>
          </cell>
          <cell r="EN24" t="str">
            <v>无</v>
          </cell>
          <cell r="EO24" t="str">
            <v>神性</v>
          </cell>
          <cell r="EP24" t="str">
            <v>无</v>
          </cell>
          <cell r="EQ24" t="str">
            <v>无</v>
          </cell>
          <cell r="ER24" t="str">
            <v>无</v>
          </cell>
          <cell r="ES24" t="str">
            <v>无</v>
          </cell>
          <cell r="ET24" t="str">
            <v>恶</v>
          </cell>
          <cell r="EU24" t="str">
            <v>无</v>
          </cell>
          <cell r="EV24" t="str">
            <v>无</v>
          </cell>
          <cell r="EW24" t="str">
            <v>无</v>
          </cell>
          <cell r="EX24" t="str">
            <v>无</v>
          </cell>
          <cell r="EY24" t="str">
            <v>无</v>
          </cell>
          <cell r="EZ24" t="str">
            <v>无</v>
          </cell>
          <cell r="FA24" t="str">
            <v>无</v>
          </cell>
          <cell r="FB24" t="str">
            <v>无</v>
          </cell>
          <cell r="FC24" t="str">
            <v>无</v>
          </cell>
          <cell r="FD24" t="str">
            <v>无</v>
          </cell>
          <cell r="FE24" t="str">
            <v>无</v>
          </cell>
          <cell r="FF24" t="str">
            <v>无</v>
          </cell>
          <cell r="FG24" t="str">
            <v>无</v>
          </cell>
          <cell r="FH24" t="str">
            <v>无</v>
          </cell>
        </row>
        <row r="25">
          <cell r="B25" t="str">
            <v>来自技能</v>
          </cell>
          <cell r="O25">
            <v>3</v>
          </cell>
          <cell r="AC25">
            <v>3</v>
          </cell>
          <cell r="AZ25">
            <v>1</v>
          </cell>
          <cell r="BQ25">
            <v>2</v>
          </cell>
          <cell r="CA25">
            <v>3</v>
          </cell>
          <cell r="DT25">
            <v>3</v>
          </cell>
          <cell r="EO25">
            <v>3</v>
          </cell>
        </row>
        <row r="26">
          <cell r="B26" t="str">
            <v>OC加成</v>
          </cell>
          <cell r="C26" t="str">
            <v>100%乘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1.5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1.5</v>
          </cell>
          <cell r="V26">
            <v>2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L26">
            <v>1</v>
          </cell>
          <cell r="AM26">
            <v>1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1</v>
          </cell>
          <cell r="AT26">
            <v>1</v>
          </cell>
          <cell r="AU26">
            <v>1</v>
          </cell>
          <cell r="AV26">
            <v>1</v>
          </cell>
          <cell r="AW26">
            <v>1</v>
          </cell>
          <cell r="AX26">
            <v>1</v>
          </cell>
          <cell r="AY26">
            <v>1</v>
          </cell>
          <cell r="AZ26">
            <v>1</v>
          </cell>
          <cell r="BA26">
            <v>1</v>
          </cell>
          <cell r="BB26">
            <v>1</v>
          </cell>
          <cell r="BC26">
            <v>1.2</v>
          </cell>
          <cell r="BD26">
            <v>1</v>
          </cell>
          <cell r="BE26">
            <v>1</v>
          </cell>
          <cell r="BF26">
            <v>1</v>
          </cell>
          <cell r="BG26">
            <v>1</v>
          </cell>
          <cell r="BH26">
            <v>1</v>
          </cell>
          <cell r="BI26">
            <v>1</v>
          </cell>
          <cell r="BJ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1</v>
          </cell>
          <cell r="BS26">
            <v>1</v>
          </cell>
          <cell r="BT26">
            <v>1</v>
          </cell>
          <cell r="BU26">
            <v>1</v>
          </cell>
          <cell r="BV26">
            <v>1</v>
          </cell>
          <cell r="BW26">
            <v>1</v>
          </cell>
          <cell r="BX26">
            <v>1</v>
          </cell>
          <cell r="BY26">
            <v>1</v>
          </cell>
          <cell r="BZ26">
            <v>1.5</v>
          </cell>
          <cell r="CA26">
            <v>1</v>
          </cell>
          <cell r="CB26">
            <v>1</v>
          </cell>
          <cell r="CC26">
            <v>1</v>
          </cell>
          <cell r="CD26">
            <v>1</v>
          </cell>
          <cell r="CE26">
            <v>1</v>
          </cell>
          <cell r="CF26">
            <v>1</v>
          </cell>
          <cell r="CG26">
            <v>1.8</v>
          </cell>
          <cell r="CH26">
            <v>1.5</v>
          </cell>
          <cell r="CI26">
            <v>1</v>
          </cell>
          <cell r="CJ26">
            <v>1</v>
          </cell>
          <cell r="CK26">
            <v>1</v>
          </cell>
          <cell r="CL26">
            <v>1</v>
          </cell>
          <cell r="CM26">
            <v>1</v>
          </cell>
          <cell r="CN26">
            <v>1</v>
          </cell>
          <cell r="CO26">
            <v>1</v>
          </cell>
          <cell r="CP26">
            <v>1</v>
          </cell>
          <cell r="CQ26">
            <v>1.5</v>
          </cell>
          <cell r="CR26">
            <v>1.5</v>
          </cell>
          <cell r="CS26">
            <v>1</v>
          </cell>
          <cell r="CT26">
            <v>1.5</v>
          </cell>
          <cell r="CU26">
            <v>1</v>
          </cell>
          <cell r="CV26">
            <v>1</v>
          </cell>
          <cell r="CW26">
            <v>1</v>
          </cell>
          <cell r="CX26">
            <v>1</v>
          </cell>
          <cell r="CY26">
            <v>1</v>
          </cell>
          <cell r="CZ26">
            <v>1</v>
          </cell>
          <cell r="DA26">
            <v>1</v>
          </cell>
          <cell r="DB26">
            <v>1</v>
          </cell>
          <cell r="DC26">
            <v>1</v>
          </cell>
          <cell r="DD26">
            <v>1</v>
          </cell>
          <cell r="DE26">
            <v>1.5</v>
          </cell>
          <cell r="DF26">
            <v>1</v>
          </cell>
          <cell r="DG26">
            <v>1.5</v>
          </cell>
          <cell r="DH26">
            <v>1</v>
          </cell>
          <cell r="DI26">
            <v>1</v>
          </cell>
          <cell r="DJ26">
            <v>1</v>
          </cell>
          <cell r="DK26">
            <v>1</v>
          </cell>
          <cell r="DL26">
            <v>1</v>
          </cell>
          <cell r="DM26">
            <v>1</v>
          </cell>
          <cell r="DN26">
            <v>1</v>
          </cell>
          <cell r="DO26">
            <v>1</v>
          </cell>
          <cell r="DP26">
            <v>1</v>
          </cell>
          <cell r="DQ26">
            <v>1</v>
          </cell>
          <cell r="DR26">
            <v>1</v>
          </cell>
          <cell r="DS26">
            <v>1</v>
          </cell>
          <cell r="DT26">
            <v>1</v>
          </cell>
          <cell r="DU26">
            <v>1</v>
          </cell>
          <cell r="DV26">
            <v>1</v>
          </cell>
          <cell r="DW26">
            <v>1</v>
          </cell>
          <cell r="DX26">
            <v>1</v>
          </cell>
          <cell r="DY26">
            <v>1</v>
          </cell>
          <cell r="DZ26">
            <v>1</v>
          </cell>
          <cell r="EA26">
            <v>1</v>
          </cell>
          <cell r="EB26">
            <v>1</v>
          </cell>
          <cell r="EC26">
            <v>1</v>
          </cell>
          <cell r="ED26">
            <v>1</v>
          </cell>
          <cell r="EE26">
            <v>1</v>
          </cell>
          <cell r="EF26">
            <v>1</v>
          </cell>
          <cell r="EG26">
            <v>1</v>
          </cell>
          <cell r="EH26">
            <v>1.5</v>
          </cell>
          <cell r="EI26">
            <v>1</v>
          </cell>
          <cell r="EJ26">
            <v>1</v>
          </cell>
          <cell r="EK26">
            <v>1</v>
          </cell>
          <cell r="EL26">
            <v>1</v>
          </cell>
          <cell r="EM26">
            <v>1</v>
          </cell>
          <cell r="EN26">
            <v>1</v>
          </cell>
          <cell r="EO26">
            <v>1</v>
          </cell>
          <cell r="EP26">
            <v>1</v>
          </cell>
          <cell r="EQ26">
            <v>1</v>
          </cell>
          <cell r="ER26">
            <v>1</v>
          </cell>
          <cell r="ES26">
            <v>1</v>
          </cell>
          <cell r="ET26">
            <v>1.5</v>
          </cell>
          <cell r="EU26">
            <v>1</v>
          </cell>
          <cell r="EV26">
            <v>1</v>
          </cell>
          <cell r="EW26">
            <v>1</v>
          </cell>
          <cell r="EX26">
            <v>1</v>
          </cell>
          <cell r="EY26">
            <v>1</v>
          </cell>
          <cell r="EZ26">
            <v>1</v>
          </cell>
          <cell r="FA26">
            <v>1</v>
          </cell>
          <cell r="FB26">
            <v>1</v>
          </cell>
          <cell r="FC26">
            <v>1</v>
          </cell>
          <cell r="FD26">
            <v>1</v>
          </cell>
          <cell r="FE26">
            <v>1</v>
          </cell>
          <cell r="FF26">
            <v>1</v>
          </cell>
          <cell r="FG26">
            <v>1</v>
          </cell>
          <cell r="FH26">
            <v>1</v>
          </cell>
        </row>
        <row r="27">
          <cell r="C27" t="str">
            <v>200%乘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1.625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1.625</v>
          </cell>
          <cell r="V27">
            <v>2.125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W27">
            <v>1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1.325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1</v>
          </cell>
          <cell r="BQ27">
            <v>1</v>
          </cell>
          <cell r="BR27">
            <v>1</v>
          </cell>
          <cell r="BS27">
            <v>1</v>
          </cell>
          <cell r="BT27">
            <v>1</v>
          </cell>
          <cell r="BU27">
            <v>1</v>
          </cell>
          <cell r="BV27">
            <v>1</v>
          </cell>
          <cell r="BW27">
            <v>1</v>
          </cell>
          <cell r="BX27">
            <v>1</v>
          </cell>
          <cell r="BY27">
            <v>1</v>
          </cell>
          <cell r="BZ27">
            <v>1.625</v>
          </cell>
          <cell r="CA27">
            <v>1</v>
          </cell>
          <cell r="CB27">
            <v>1</v>
          </cell>
          <cell r="CC27">
            <v>1</v>
          </cell>
          <cell r="CD27">
            <v>1</v>
          </cell>
          <cell r="CE27">
            <v>1</v>
          </cell>
          <cell r="CF27">
            <v>1</v>
          </cell>
          <cell r="CG27">
            <v>1.9</v>
          </cell>
          <cell r="CH27">
            <v>1.625</v>
          </cell>
          <cell r="CI27">
            <v>1</v>
          </cell>
          <cell r="CJ27">
            <v>1</v>
          </cell>
          <cell r="CK27">
            <v>1</v>
          </cell>
          <cell r="CL27">
            <v>1</v>
          </cell>
          <cell r="CM27">
            <v>1</v>
          </cell>
          <cell r="CN27">
            <v>1</v>
          </cell>
          <cell r="CO27">
            <v>1</v>
          </cell>
          <cell r="CP27">
            <v>1</v>
          </cell>
          <cell r="CQ27">
            <v>1.625</v>
          </cell>
          <cell r="CR27">
            <v>1.625</v>
          </cell>
          <cell r="CS27">
            <v>1</v>
          </cell>
          <cell r="CT27">
            <v>1.625</v>
          </cell>
          <cell r="CU27">
            <v>1</v>
          </cell>
          <cell r="CV27">
            <v>1</v>
          </cell>
          <cell r="CW27">
            <v>1</v>
          </cell>
          <cell r="CX27">
            <v>1</v>
          </cell>
          <cell r="CY27">
            <v>1</v>
          </cell>
          <cell r="CZ27">
            <v>1</v>
          </cell>
          <cell r="DA27">
            <v>1</v>
          </cell>
          <cell r="DB27">
            <v>1</v>
          </cell>
          <cell r="DC27">
            <v>1</v>
          </cell>
          <cell r="DD27">
            <v>1</v>
          </cell>
          <cell r="DE27">
            <v>1.625</v>
          </cell>
          <cell r="DF27">
            <v>1</v>
          </cell>
          <cell r="DG27">
            <v>1.625</v>
          </cell>
          <cell r="DH27">
            <v>1</v>
          </cell>
          <cell r="DI27">
            <v>1</v>
          </cell>
          <cell r="DJ27">
            <v>1</v>
          </cell>
          <cell r="DK27">
            <v>1</v>
          </cell>
          <cell r="DL27">
            <v>1</v>
          </cell>
          <cell r="DM27">
            <v>1</v>
          </cell>
          <cell r="DN27">
            <v>1</v>
          </cell>
          <cell r="DO27">
            <v>1</v>
          </cell>
          <cell r="DP27">
            <v>1</v>
          </cell>
          <cell r="DQ27">
            <v>1</v>
          </cell>
          <cell r="DR27">
            <v>1</v>
          </cell>
          <cell r="DS27">
            <v>1</v>
          </cell>
          <cell r="DT27">
            <v>1</v>
          </cell>
          <cell r="DU27">
            <v>1</v>
          </cell>
          <cell r="DV27">
            <v>1</v>
          </cell>
          <cell r="DW27">
            <v>1</v>
          </cell>
          <cell r="DX27">
            <v>1</v>
          </cell>
          <cell r="DY27">
            <v>1</v>
          </cell>
          <cell r="DZ27">
            <v>1</v>
          </cell>
          <cell r="EA27">
            <v>1</v>
          </cell>
          <cell r="EB27">
            <v>1</v>
          </cell>
          <cell r="EC27">
            <v>1</v>
          </cell>
          <cell r="ED27">
            <v>1</v>
          </cell>
          <cell r="EE27">
            <v>1</v>
          </cell>
          <cell r="EF27">
            <v>1</v>
          </cell>
          <cell r="EG27">
            <v>1</v>
          </cell>
          <cell r="EH27">
            <v>1.625</v>
          </cell>
          <cell r="EI27">
            <v>1</v>
          </cell>
          <cell r="EJ27">
            <v>1</v>
          </cell>
          <cell r="EK27">
            <v>1</v>
          </cell>
          <cell r="EL27">
            <v>1</v>
          </cell>
          <cell r="EM27">
            <v>1</v>
          </cell>
          <cell r="EN27">
            <v>1</v>
          </cell>
          <cell r="EO27">
            <v>1</v>
          </cell>
          <cell r="EP27">
            <v>1</v>
          </cell>
          <cell r="EQ27">
            <v>1</v>
          </cell>
          <cell r="ER27">
            <v>1</v>
          </cell>
          <cell r="ES27">
            <v>1</v>
          </cell>
          <cell r="ET27">
            <v>1.625</v>
          </cell>
          <cell r="EU27">
            <v>1</v>
          </cell>
          <cell r="EV27">
            <v>1</v>
          </cell>
          <cell r="EW27">
            <v>1</v>
          </cell>
          <cell r="EX27">
            <v>1</v>
          </cell>
          <cell r="EY27">
            <v>1</v>
          </cell>
          <cell r="EZ27">
            <v>1</v>
          </cell>
          <cell r="FA27">
            <v>1</v>
          </cell>
          <cell r="FB27">
            <v>1</v>
          </cell>
          <cell r="FC27">
            <v>1</v>
          </cell>
          <cell r="FD27">
            <v>1</v>
          </cell>
          <cell r="FE27">
            <v>1</v>
          </cell>
          <cell r="FF27">
            <v>1</v>
          </cell>
          <cell r="FG27">
            <v>1</v>
          </cell>
          <cell r="FH27">
            <v>1</v>
          </cell>
        </row>
        <row r="28">
          <cell r="C28" t="str">
            <v>300%乘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1.75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1.75</v>
          </cell>
          <cell r="V28">
            <v>2.25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>
            <v>1</v>
          </cell>
          <cell r="AI28">
            <v>1</v>
          </cell>
          <cell r="AJ28">
            <v>1</v>
          </cell>
          <cell r="AK28">
            <v>1</v>
          </cell>
          <cell r="AL28">
            <v>1</v>
          </cell>
          <cell r="AM28">
            <v>1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1</v>
          </cell>
          <cell r="AT28">
            <v>1</v>
          </cell>
          <cell r="AU28">
            <v>1</v>
          </cell>
          <cell r="AV28">
            <v>1</v>
          </cell>
          <cell r="AW28">
            <v>1</v>
          </cell>
          <cell r="AX28">
            <v>1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1.45</v>
          </cell>
          <cell r="BD28">
            <v>1</v>
          </cell>
          <cell r="BE28">
            <v>1</v>
          </cell>
          <cell r="BF28">
            <v>1</v>
          </cell>
          <cell r="BG28">
            <v>1</v>
          </cell>
          <cell r="BH28">
            <v>1</v>
          </cell>
          <cell r="BI28">
            <v>1</v>
          </cell>
          <cell r="BJ28">
            <v>1</v>
          </cell>
          <cell r="BK28">
            <v>1</v>
          </cell>
          <cell r="BL28">
            <v>1</v>
          </cell>
          <cell r="BM28">
            <v>1</v>
          </cell>
          <cell r="BN28">
            <v>1</v>
          </cell>
          <cell r="BO28">
            <v>1</v>
          </cell>
          <cell r="BP28">
            <v>1</v>
          </cell>
          <cell r="BQ28">
            <v>1</v>
          </cell>
          <cell r="BR28">
            <v>1</v>
          </cell>
          <cell r="BS28">
            <v>1</v>
          </cell>
          <cell r="BT28">
            <v>1</v>
          </cell>
          <cell r="BU28">
            <v>1</v>
          </cell>
          <cell r="BV28">
            <v>1</v>
          </cell>
          <cell r="BW28">
            <v>1</v>
          </cell>
          <cell r="BX28">
            <v>1</v>
          </cell>
          <cell r="BY28">
            <v>1</v>
          </cell>
          <cell r="BZ28">
            <v>1.75</v>
          </cell>
          <cell r="CA28">
            <v>1</v>
          </cell>
          <cell r="CB28">
            <v>1</v>
          </cell>
          <cell r="CC28">
            <v>1</v>
          </cell>
          <cell r="CD28">
            <v>1</v>
          </cell>
          <cell r="CE28">
            <v>1</v>
          </cell>
          <cell r="CF28">
            <v>1</v>
          </cell>
          <cell r="CG28">
            <v>2</v>
          </cell>
          <cell r="CH28">
            <v>1.75</v>
          </cell>
          <cell r="CI28">
            <v>1</v>
          </cell>
          <cell r="CJ28">
            <v>1</v>
          </cell>
          <cell r="CK28">
            <v>1</v>
          </cell>
          <cell r="CL28">
            <v>1</v>
          </cell>
          <cell r="CM28">
            <v>1</v>
          </cell>
          <cell r="CN28">
            <v>1</v>
          </cell>
          <cell r="CO28">
            <v>1</v>
          </cell>
          <cell r="CP28">
            <v>1</v>
          </cell>
          <cell r="CQ28">
            <v>1.75</v>
          </cell>
          <cell r="CR28">
            <v>1.75</v>
          </cell>
          <cell r="CS28">
            <v>1</v>
          </cell>
          <cell r="CT28">
            <v>1.75</v>
          </cell>
          <cell r="CU28">
            <v>1</v>
          </cell>
          <cell r="CV28">
            <v>1</v>
          </cell>
          <cell r="CW28">
            <v>1</v>
          </cell>
          <cell r="CX28">
            <v>1</v>
          </cell>
          <cell r="CY28">
            <v>1</v>
          </cell>
          <cell r="CZ28">
            <v>1</v>
          </cell>
          <cell r="DA28">
            <v>1</v>
          </cell>
          <cell r="DB28">
            <v>1</v>
          </cell>
          <cell r="DC28">
            <v>1</v>
          </cell>
          <cell r="DD28">
            <v>1</v>
          </cell>
          <cell r="DE28">
            <v>1.75</v>
          </cell>
          <cell r="DF28">
            <v>1</v>
          </cell>
          <cell r="DG28">
            <v>1.75</v>
          </cell>
          <cell r="DH28">
            <v>1</v>
          </cell>
          <cell r="DI28">
            <v>1</v>
          </cell>
          <cell r="DJ28">
            <v>1</v>
          </cell>
          <cell r="DK28">
            <v>1</v>
          </cell>
          <cell r="DL28">
            <v>1</v>
          </cell>
          <cell r="DM28">
            <v>1</v>
          </cell>
          <cell r="DN28">
            <v>1</v>
          </cell>
          <cell r="DO28">
            <v>1</v>
          </cell>
          <cell r="DP28">
            <v>1</v>
          </cell>
          <cell r="DQ28">
            <v>1</v>
          </cell>
          <cell r="DR28">
            <v>1</v>
          </cell>
          <cell r="DS28">
            <v>1</v>
          </cell>
          <cell r="DT28">
            <v>1</v>
          </cell>
          <cell r="DU28">
            <v>1</v>
          </cell>
          <cell r="DV28">
            <v>1</v>
          </cell>
          <cell r="DW28">
            <v>1</v>
          </cell>
          <cell r="DX28">
            <v>1</v>
          </cell>
          <cell r="DY28">
            <v>1</v>
          </cell>
          <cell r="DZ28">
            <v>1</v>
          </cell>
          <cell r="EA28">
            <v>1</v>
          </cell>
          <cell r="EB28">
            <v>1</v>
          </cell>
          <cell r="EC28">
            <v>1</v>
          </cell>
          <cell r="ED28">
            <v>1</v>
          </cell>
          <cell r="EE28">
            <v>1</v>
          </cell>
          <cell r="EF28">
            <v>1</v>
          </cell>
          <cell r="EG28">
            <v>1</v>
          </cell>
          <cell r="EH28">
            <v>1.75</v>
          </cell>
          <cell r="EI28">
            <v>1</v>
          </cell>
          <cell r="EJ28">
            <v>1</v>
          </cell>
          <cell r="EK28">
            <v>1</v>
          </cell>
          <cell r="EL28">
            <v>1</v>
          </cell>
          <cell r="EM28">
            <v>1</v>
          </cell>
          <cell r="EN28">
            <v>1</v>
          </cell>
          <cell r="EO28">
            <v>1</v>
          </cell>
          <cell r="EP28">
            <v>1</v>
          </cell>
          <cell r="EQ28">
            <v>1</v>
          </cell>
          <cell r="ER28">
            <v>1</v>
          </cell>
          <cell r="ES28">
            <v>1</v>
          </cell>
          <cell r="ET28">
            <v>1.75</v>
          </cell>
          <cell r="EU28">
            <v>1</v>
          </cell>
          <cell r="EV28">
            <v>1</v>
          </cell>
          <cell r="EW28">
            <v>1</v>
          </cell>
          <cell r="EX28">
            <v>1</v>
          </cell>
          <cell r="EY28">
            <v>1</v>
          </cell>
          <cell r="EZ28">
            <v>1</v>
          </cell>
          <cell r="FA28">
            <v>1</v>
          </cell>
          <cell r="FB28">
            <v>1</v>
          </cell>
          <cell r="FC28">
            <v>1</v>
          </cell>
          <cell r="FD28">
            <v>1</v>
          </cell>
          <cell r="FE28">
            <v>1</v>
          </cell>
          <cell r="FF28">
            <v>1</v>
          </cell>
          <cell r="FG28">
            <v>1</v>
          </cell>
          <cell r="FH28">
            <v>1</v>
          </cell>
        </row>
        <row r="29">
          <cell r="C29" t="str">
            <v>400%乘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1.875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1.875</v>
          </cell>
          <cell r="V29">
            <v>2.375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1</v>
          </cell>
          <cell r="AK29">
            <v>1</v>
          </cell>
          <cell r="AL29">
            <v>1</v>
          </cell>
          <cell r="AM29">
            <v>1</v>
          </cell>
          <cell r="AN29">
            <v>1</v>
          </cell>
          <cell r="AO29">
            <v>1</v>
          </cell>
          <cell r="AP29">
            <v>1</v>
          </cell>
          <cell r="AQ29">
            <v>1</v>
          </cell>
          <cell r="AR29">
            <v>1</v>
          </cell>
          <cell r="AS29">
            <v>1</v>
          </cell>
          <cell r="AT29">
            <v>1</v>
          </cell>
          <cell r="AU29">
            <v>1</v>
          </cell>
          <cell r="AV29">
            <v>1</v>
          </cell>
          <cell r="AW29">
            <v>1</v>
          </cell>
          <cell r="AX29">
            <v>1</v>
          </cell>
          <cell r="AY29">
            <v>1</v>
          </cell>
          <cell r="AZ29">
            <v>1</v>
          </cell>
          <cell r="BA29">
            <v>1</v>
          </cell>
          <cell r="BB29">
            <v>1</v>
          </cell>
          <cell r="BC29">
            <v>1.575</v>
          </cell>
          <cell r="BD29">
            <v>1</v>
          </cell>
          <cell r="BE29">
            <v>1</v>
          </cell>
          <cell r="BF29">
            <v>1</v>
          </cell>
          <cell r="BG29">
            <v>1</v>
          </cell>
          <cell r="BH29">
            <v>1</v>
          </cell>
          <cell r="BI29">
            <v>1</v>
          </cell>
          <cell r="BJ29">
            <v>1</v>
          </cell>
          <cell r="BK29">
            <v>1</v>
          </cell>
          <cell r="BL29">
            <v>1</v>
          </cell>
          <cell r="BM29">
            <v>1</v>
          </cell>
          <cell r="BN29">
            <v>1</v>
          </cell>
          <cell r="BO29">
            <v>1</v>
          </cell>
          <cell r="BP29">
            <v>1</v>
          </cell>
          <cell r="BQ29">
            <v>1</v>
          </cell>
          <cell r="BR29">
            <v>1</v>
          </cell>
          <cell r="BS29">
            <v>1</v>
          </cell>
          <cell r="BT29">
            <v>1</v>
          </cell>
          <cell r="BU29">
            <v>1</v>
          </cell>
          <cell r="BV29">
            <v>1</v>
          </cell>
          <cell r="BW29">
            <v>1</v>
          </cell>
          <cell r="BX29">
            <v>1</v>
          </cell>
          <cell r="BY29">
            <v>1</v>
          </cell>
          <cell r="BZ29">
            <v>1.875</v>
          </cell>
          <cell r="CA29">
            <v>1</v>
          </cell>
          <cell r="CB29">
            <v>1</v>
          </cell>
          <cell r="CC29">
            <v>1</v>
          </cell>
          <cell r="CD29">
            <v>1</v>
          </cell>
          <cell r="CE29">
            <v>1</v>
          </cell>
          <cell r="CF29">
            <v>1</v>
          </cell>
          <cell r="CG29">
            <v>2.1</v>
          </cell>
          <cell r="CH29">
            <v>1.875</v>
          </cell>
          <cell r="CI29">
            <v>1</v>
          </cell>
          <cell r="CJ29">
            <v>1</v>
          </cell>
          <cell r="CK29">
            <v>1</v>
          </cell>
          <cell r="CL29">
            <v>1</v>
          </cell>
          <cell r="CM29">
            <v>1</v>
          </cell>
          <cell r="CN29">
            <v>1</v>
          </cell>
          <cell r="CO29">
            <v>1</v>
          </cell>
          <cell r="CP29">
            <v>1</v>
          </cell>
          <cell r="CQ29">
            <v>1.875</v>
          </cell>
          <cell r="CR29">
            <v>1.875</v>
          </cell>
          <cell r="CS29">
            <v>1</v>
          </cell>
          <cell r="CT29">
            <v>1.875</v>
          </cell>
          <cell r="CU29">
            <v>1</v>
          </cell>
          <cell r="CV29">
            <v>1</v>
          </cell>
          <cell r="CW29">
            <v>1</v>
          </cell>
          <cell r="CX29">
            <v>1</v>
          </cell>
          <cell r="CY29">
            <v>1</v>
          </cell>
          <cell r="CZ29">
            <v>1</v>
          </cell>
          <cell r="DA29">
            <v>1</v>
          </cell>
          <cell r="DB29">
            <v>1</v>
          </cell>
          <cell r="DC29">
            <v>1</v>
          </cell>
          <cell r="DD29">
            <v>1</v>
          </cell>
          <cell r="DE29">
            <v>1.875</v>
          </cell>
          <cell r="DF29">
            <v>1</v>
          </cell>
          <cell r="DG29">
            <v>1.875</v>
          </cell>
          <cell r="DH29">
            <v>1</v>
          </cell>
          <cell r="DI29">
            <v>1</v>
          </cell>
          <cell r="DJ29">
            <v>1</v>
          </cell>
          <cell r="DK29">
            <v>1</v>
          </cell>
          <cell r="DL29">
            <v>1</v>
          </cell>
          <cell r="DM29">
            <v>1</v>
          </cell>
          <cell r="DN29">
            <v>1</v>
          </cell>
          <cell r="DO29">
            <v>1</v>
          </cell>
          <cell r="DP29">
            <v>1</v>
          </cell>
          <cell r="DQ29">
            <v>1</v>
          </cell>
          <cell r="DR29">
            <v>1</v>
          </cell>
          <cell r="DS29">
            <v>1</v>
          </cell>
          <cell r="DT29">
            <v>1</v>
          </cell>
          <cell r="DU29">
            <v>1</v>
          </cell>
          <cell r="DV29">
            <v>1</v>
          </cell>
          <cell r="DW29">
            <v>1</v>
          </cell>
          <cell r="DX29">
            <v>1</v>
          </cell>
          <cell r="DY29">
            <v>1</v>
          </cell>
          <cell r="DZ29">
            <v>1</v>
          </cell>
          <cell r="EA29">
            <v>1</v>
          </cell>
          <cell r="EB29">
            <v>1</v>
          </cell>
          <cell r="EC29">
            <v>1</v>
          </cell>
          <cell r="ED29">
            <v>1</v>
          </cell>
          <cell r="EE29">
            <v>1</v>
          </cell>
          <cell r="EF29">
            <v>1</v>
          </cell>
          <cell r="EG29">
            <v>1</v>
          </cell>
          <cell r="EH29">
            <v>1.875</v>
          </cell>
          <cell r="EI29">
            <v>1</v>
          </cell>
          <cell r="EJ29">
            <v>1</v>
          </cell>
          <cell r="EK29">
            <v>1</v>
          </cell>
          <cell r="EL29">
            <v>1</v>
          </cell>
          <cell r="EM29">
            <v>1</v>
          </cell>
          <cell r="EN29">
            <v>1</v>
          </cell>
          <cell r="EO29">
            <v>1</v>
          </cell>
          <cell r="EP29">
            <v>1</v>
          </cell>
          <cell r="EQ29">
            <v>1</v>
          </cell>
          <cell r="ER29">
            <v>1</v>
          </cell>
          <cell r="ES29">
            <v>1</v>
          </cell>
          <cell r="ET29">
            <v>1.875</v>
          </cell>
          <cell r="EU29">
            <v>1</v>
          </cell>
          <cell r="EV29">
            <v>1</v>
          </cell>
          <cell r="EW29">
            <v>1</v>
          </cell>
          <cell r="EX29">
            <v>1</v>
          </cell>
          <cell r="EY29">
            <v>1</v>
          </cell>
          <cell r="EZ29">
            <v>1</v>
          </cell>
          <cell r="FA29">
            <v>1</v>
          </cell>
          <cell r="FB29">
            <v>1</v>
          </cell>
          <cell r="FC29">
            <v>1</v>
          </cell>
          <cell r="FD29">
            <v>1</v>
          </cell>
          <cell r="FE29">
            <v>1</v>
          </cell>
          <cell r="FF29">
            <v>1</v>
          </cell>
          <cell r="FG29">
            <v>1</v>
          </cell>
          <cell r="FH29">
            <v>1</v>
          </cell>
        </row>
        <row r="30">
          <cell r="C30" t="str">
            <v>500%乘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2</v>
          </cell>
          <cell r="V30">
            <v>2.5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>
            <v>1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L30">
            <v>1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  <cell r="AT30">
            <v>1</v>
          </cell>
          <cell r="AU30">
            <v>1</v>
          </cell>
          <cell r="AV30">
            <v>1</v>
          </cell>
          <cell r="AW30">
            <v>1</v>
          </cell>
          <cell r="AX30">
            <v>1</v>
          </cell>
          <cell r="AY30">
            <v>1</v>
          </cell>
          <cell r="AZ30">
            <v>1</v>
          </cell>
          <cell r="BA30">
            <v>1</v>
          </cell>
          <cell r="BB30">
            <v>1</v>
          </cell>
          <cell r="BC30">
            <v>1.7</v>
          </cell>
          <cell r="BD30">
            <v>1</v>
          </cell>
          <cell r="BE30">
            <v>1</v>
          </cell>
          <cell r="BF30">
            <v>1</v>
          </cell>
          <cell r="BG30">
            <v>1</v>
          </cell>
          <cell r="BH30">
            <v>1</v>
          </cell>
          <cell r="BI30">
            <v>1</v>
          </cell>
          <cell r="BJ30">
            <v>1</v>
          </cell>
          <cell r="BK30">
            <v>1</v>
          </cell>
          <cell r="BL30">
            <v>1</v>
          </cell>
          <cell r="BM30">
            <v>1</v>
          </cell>
          <cell r="BN30">
            <v>1</v>
          </cell>
          <cell r="BO30">
            <v>1</v>
          </cell>
          <cell r="BP30">
            <v>1</v>
          </cell>
          <cell r="BQ30">
            <v>1</v>
          </cell>
          <cell r="BR30">
            <v>1</v>
          </cell>
          <cell r="BS30">
            <v>1</v>
          </cell>
          <cell r="BT30">
            <v>1</v>
          </cell>
          <cell r="BU30">
            <v>1</v>
          </cell>
          <cell r="BV30">
            <v>1</v>
          </cell>
          <cell r="BW30">
            <v>1</v>
          </cell>
          <cell r="BX30">
            <v>1</v>
          </cell>
          <cell r="BY30">
            <v>1</v>
          </cell>
          <cell r="BZ30">
            <v>2</v>
          </cell>
          <cell r="CA30">
            <v>1</v>
          </cell>
          <cell r="CB30">
            <v>1</v>
          </cell>
          <cell r="CC30">
            <v>1</v>
          </cell>
          <cell r="CD30">
            <v>1</v>
          </cell>
          <cell r="CE30">
            <v>1</v>
          </cell>
          <cell r="CF30">
            <v>1</v>
          </cell>
          <cell r="CG30">
            <v>2.2000000000000002</v>
          </cell>
          <cell r="CH30">
            <v>2</v>
          </cell>
          <cell r="CI30">
            <v>1</v>
          </cell>
          <cell r="CJ30">
            <v>1</v>
          </cell>
          <cell r="CK30">
            <v>1</v>
          </cell>
          <cell r="CL30">
            <v>1</v>
          </cell>
          <cell r="CM30">
            <v>1</v>
          </cell>
          <cell r="CN30">
            <v>1</v>
          </cell>
          <cell r="CO30">
            <v>1</v>
          </cell>
          <cell r="CP30">
            <v>1</v>
          </cell>
          <cell r="CQ30">
            <v>2</v>
          </cell>
          <cell r="CR30">
            <v>2</v>
          </cell>
          <cell r="CS30">
            <v>1</v>
          </cell>
          <cell r="CT30">
            <v>2</v>
          </cell>
          <cell r="CU30">
            <v>1</v>
          </cell>
          <cell r="CV30">
            <v>1</v>
          </cell>
          <cell r="CW30">
            <v>1</v>
          </cell>
          <cell r="CX30">
            <v>1</v>
          </cell>
          <cell r="CY30">
            <v>1</v>
          </cell>
          <cell r="CZ30">
            <v>1</v>
          </cell>
          <cell r="DA30">
            <v>1</v>
          </cell>
          <cell r="DB30">
            <v>1</v>
          </cell>
          <cell r="DC30">
            <v>1</v>
          </cell>
          <cell r="DD30">
            <v>1</v>
          </cell>
          <cell r="DE30">
            <v>2</v>
          </cell>
          <cell r="DF30">
            <v>1</v>
          </cell>
          <cell r="DG30">
            <v>2</v>
          </cell>
          <cell r="DH30">
            <v>1</v>
          </cell>
          <cell r="DI30">
            <v>1</v>
          </cell>
          <cell r="DJ30">
            <v>1</v>
          </cell>
          <cell r="DK30">
            <v>1</v>
          </cell>
          <cell r="DL30">
            <v>1</v>
          </cell>
          <cell r="DM30">
            <v>1</v>
          </cell>
          <cell r="DN30">
            <v>1</v>
          </cell>
          <cell r="DO30">
            <v>1</v>
          </cell>
          <cell r="DP30">
            <v>1</v>
          </cell>
          <cell r="DQ30">
            <v>1</v>
          </cell>
          <cell r="DR30">
            <v>1</v>
          </cell>
          <cell r="DS30">
            <v>1</v>
          </cell>
          <cell r="DT30">
            <v>1</v>
          </cell>
          <cell r="DU30">
            <v>1</v>
          </cell>
          <cell r="DV30">
            <v>1</v>
          </cell>
          <cell r="DW30">
            <v>1</v>
          </cell>
          <cell r="DX30">
            <v>1</v>
          </cell>
          <cell r="DY30">
            <v>1</v>
          </cell>
          <cell r="DZ30">
            <v>1</v>
          </cell>
          <cell r="EA30">
            <v>1</v>
          </cell>
          <cell r="EB30">
            <v>1</v>
          </cell>
          <cell r="EC30">
            <v>1</v>
          </cell>
          <cell r="ED30">
            <v>1</v>
          </cell>
          <cell r="EE30">
            <v>1</v>
          </cell>
          <cell r="EF30">
            <v>1</v>
          </cell>
          <cell r="EG30">
            <v>1</v>
          </cell>
          <cell r="EH30">
            <v>2</v>
          </cell>
          <cell r="EI30">
            <v>1</v>
          </cell>
          <cell r="EJ30">
            <v>1</v>
          </cell>
          <cell r="EK30">
            <v>1</v>
          </cell>
          <cell r="EL30">
            <v>1</v>
          </cell>
          <cell r="EM30">
            <v>1</v>
          </cell>
          <cell r="EN30">
            <v>1</v>
          </cell>
          <cell r="EO30">
            <v>1</v>
          </cell>
          <cell r="EP30">
            <v>1</v>
          </cell>
          <cell r="EQ30">
            <v>1</v>
          </cell>
          <cell r="ER30">
            <v>1</v>
          </cell>
          <cell r="ES30">
            <v>1</v>
          </cell>
          <cell r="ET30">
            <v>2</v>
          </cell>
          <cell r="EU30">
            <v>1</v>
          </cell>
          <cell r="EV30">
            <v>1</v>
          </cell>
          <cell r="EW30">
            <v>1</v>
          </cell>
          <cell r="EX30">
            <v>1</v>
          </cell>
          <cell r="EY30">
            <v>1</v>
          </cell>
          <cell r="EZ30">
            <v>1</v>
          </cell>
          <cell r="FA30">
            <v>1</v>
          </cell>
          <cell r="FB30">
            <v>1</v>
          </cell>
          <cell r="FC30">
            <v>1</v>
          </cell>
          <cell r="FD30">
            <v>1</v>
          </cell>
          <cell r="FE30">
            <v>1</v>
          </cell>
          <cell r="FF30">
            <v>1</v>
          </cell>
          <cell r="FG30">
            <v>1</v>
          </cell>
          <cell r="FH30">
            <v>1</v>
          </cell>
        </row>
        <row r="31">
          <cell r="C31" t="str">
            <v>100%加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0.5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0.5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</row>
        <row r="32">
          <cell r="C32" t="str">
            <v>200%加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0.625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0.625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</row>
        <row r="33">
          <cell r="C33" t="str">
            <v>300%加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0.75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0.75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</row>
        <row r="34">
          <cell r="C34" t="str">
            <v>400%加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0.875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0.875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</row>
        <row r="35">
          <cell r="C35" t="str">
            <v>500%加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1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1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</row>
        <row r="36">
          <cell r="B36" t="str">
            <v>等级加成</v>
          </cell>
          <cell r="C36" t="str">
            <v>Lv1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1.5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L36">
            <v>1</v>
          </cell>
          <cell r="AM36">
            <v>1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  <cell r="AR36">
            <v>1</v>
          </cell>
          <cell r="AS36">
            <v>1</v>
          </cell>
          <cell r="AT36">
            <v>1</v>
          </cell>
          <cell r="AU36">
            <v>1</v>
          </cell>
          <cell r="AV36">
            <v>1</v>
          </cell>
          <cell r="AW36">
            <v>1</v>
          </cell>
          <cell r="AX36">
            <v>1</v>
          </cell>
          <cell r="AY36">
            <v>1</v>
          </cell>
          <cell r="AZ36">
            <v>1</v>
          </cell>
          <cell r="BA36">
            <v>1</v>
          </cell>
          <cell r="BB36">
            <v>1</v>
          </cell>
          <cell r="BC36">
            <v>1</v>
          </cell>
          <cell r="BD36">
            <v>1</v>
          </cell>
          <cell r="BE36">
            <v>1</v>
          </cell>
          <cell r="BF36">
            <v>1</v>
          </cell>
          <cell r="BG36">
            <v>1</v>
          </cell>
          <cell r="BH36">
            <v>1</v>
          </cell>
          <cell r="BI36">
            <v>1</v>
          </cell>
          <cell r="BJ36">
            <v>1</v>
          </cell>
          <cell r="BK36">
            <v>1</v>
          </cell>
          <cell r="BL36">
            <v>1</v>
          </cell>
          <cell r="BM36">
            <v>1</v>
          </cell>
          <cell r="BN36">
            <v>1</v>
          </cell>
          <cell r="BO36">
            <v>1</v>
          </cell>
          <cell r="BP36">
            <v>1</v>
          </cell>
          <cell r="BQ36">
            <v>1</v>
          </cell>
          <cell r="BR36">
            <v>1</v>
          </cell>
          <cell r="BS36">
            <v>1</v>
          </cell>
          <cell r="BT36">
            <v>1</v>
          </cell>
          <cell r="BU36">
            <v>1</v>
          </cell>
          <cell r="BV36">
            <v>1</v>
          </cell>
          <cell r="BW36">
            <v>1</v>
          </cell>
          <cell r="BX36">
            <v>1</v>
          </cell>
          <cell r="BY36">
            <v>1</v>
          </cell>
          <cell r="BZ36">
            <v>1</v>
          </cell>
          <cell r="CA36">
            <v>1</v>
          </cell>
          <cell r="CB36">
            <v>1</v>
          </cell>
          <cell r="CC36">
            <v>1</v>
          </cell>
          <cell r="CD36">
            <v>1</v>
          </cell>
          <cell r="CE36">
            <v>1</v>
          </cell>
          <cell r="CF36">
            <v>1</v>
          </cell>
          <cell r="CG36">
            <v>1</v>
          </cell>
          <cell r="CH36">
            <v>1</v>
          </cell>
          <cell r="CI36">
            <v>1</v>
          </cell>
          <cell r="CJ36">
            <v>1</v>
          </cell>
          <cell r="CK36">
            <v>1</v>
          </cell>
          <cell r="CL36">
            <v>1</v>
          </cell>
          <cell r="CM36">
            <v>1</v>
          </cell>
          <cell r="CN36">
            <v>1</v>
          </cell>
          <cell r="CO36">
            <v>1</v>
          </cell>
          <cell r="CP36">
            <v>1</v>
          </cell>
          <cell r="CQ36">
            <v>1</v>
          </cell>
          <cell r="CR36">
            <v>1</v>
          </cell>
          <cell r="CS36">
            <v>1</v>
          </cell>
          <cell r="CT36">
            <v>1</v>
          </cell>
          <cell r="CU36">
            <v>1</v>
          </cell>
          <cell r="CV36">
            <v>1</v>
          </cell>
          <cell r="CW36">
            <v>1</v>
          </cell>
          <cell r="CX36">
            <v>1</v>
          </cell>
          <cell r="CY36">
            <v>1</v>
          </cell>
          <cell r="CZ36">
            <v>1</v>
          </cell>
          <cell r="DA36">
            <v>1</v>
          </cell>
          <cell r="DB36">
            <v>1</v>
          </cell>
          <cell r="DC36">
            <v>1</v>
          </cell>
          <cell r="DD36">
            <v>1</v>
          </cell>
          <cell r="DE36">
            <v>1</v>
          </cell>
          <cell r="DF36">
            <v>1</v>
          </cell>
          <cell r="DG36">
            <v>1</v>
          </cell>
          <cell r="DH36">
            <v>1</v>
          </cell>
          <cell r="DI36">
            <v>1</v>
          </cell>
          <cell r="DJ36">
            <v>1</v>
          </cell>
          <cell r="DK36">
            <v>1</v>
          </cell>
          <cell r="DL36">
            <v>1</v>
          </cell>
          <cell r="DM36">
            <v>1</v>
          </cell>
          <cell r="DN36">
            <v>1</v>
          </cell>
          <cell r="DO36">
            <v>1</v>
          </cell>
          <cell r="DP36">
            <v>1</v>
          </cell>
          <cell r="DQ36">
            <v>1</v>
          </cell>
          <cell r="DR36">
            <v>1</v>
          </cell>
          <cell r="DS36">
            <v>1</v>
          </cell>
          <cell r="DT36">
            <v>1</v>
          </cell>
          <cell r="DU36">
            <v>1</v>
          </cell>
          <cell r="DV36">
            <v>1</v>
          </cell>
          <cell r="DW36">
            <v>1</v>
          </cell>
          <cell r="DX36">
            <v>1</v>
          </cell>
          <cell r="DY36">
            <v>1</v>
          </cell>
          <cell r="DZ36">
            <v>1</v>
          </cell>
          <cell r="EA36">
            <v>1</v>
          </cell>
          <cell r="EB36">
            <v>1</v>
          </cell>
          <cell r="EC36">
            <v>1</v>
          </cell>
          <cell r="ED36">
            <v>1</v>
          </cell>
          <cell r="EE36">
            <v>1</v>
          </cell>
          <cell r="EF36">
            <v>1</v>
          </cell>
          <cell r="EG36">
            <v>1</v>
          </cell>
          <cell r="EH36">
            <v>1</v>
          </cell>
          <cell r="EI36">
            <v>1</v>
          </cell>
          <cell r="EJ36">
            <v>1</v>
          </cell>
          <cell r="EK36">
            <v>1</v>
          </cell>
          <cell r="EL36">
            <v>1</v>
          </cell>
          <cell r="EM36">
            <v>1</v>
          </cell>
          <cell r="EN36">
            <v>1</v>
          </cell>
          <cell r="EO36">
            <v>1</v>
          </cell>
          <cell r="EP36">
            <v>1</v>
          </cell>
          <cell r="EQ36">
            <v>1</v>
          </cell>
          <cell r="ER36">
            <v>1</v>
          </cell>
          <cell r="ES36">
            <v>1</v>
          </cell>
          <cell r="ET36">
            <v>1</v>
          </cell>
          <cell r="EU36">
            <v>1</v>
          </cell>
          <cell r="EV36">
            <v>1</v>
          </cell>
          <cell r="EW36">
            <v>1</v>
          </cell>
          <cell r="EX36">
            <v>1</v>
          </cell>
          <cell r="EY36">
            <v>1</v>
          </cell>
          <cell r="EZ36">
            <v>1</v>
          </cell>
          <cell r="FA36">
            <v>1</v>
          </cell>
          <cell r="FB36">
            <v>1</v>
          </cell>
          <cell r="FC36">
            <v>1</v>
          </cell>
          <cell r="FD36">
            <v>1</v>
          </cell>
          <cell r="FE36">
            <v>1</v>
          </cell>
          <cell r="FF36">
            <v>1</v>
          </cell>
          <cell r="FG36">
            <v>1</v>
          </cell>
          <cell r="FH36">
            <v>1</v>
          </cell>
        </row>
        <row r="37">
          <cell r="C37" t="str">
            <v>Lv2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2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  <cell r="AT37">
            <v>1</v>
          </cell>
          <cell r="AU37">
            <v>1</v>
          </cell>
          <cell r="AV37">
            <v>1</v>
          </cell>
          <cell r="AW37">
            <v>1</v>
          </cell>
          <cell r="AX37">
            <v>1</v>
          </cell>
          <cell r="AY37">
            <v>1</v>
          </cell>
          <cell r="AZ37">
            <v>1</v>
          </cell>
          <cell r="BA37">
            <v>1</v>
          </cell>
          <cell r="BB37">
            <v>1</v>
          </cell>
          <cell r="BC37">
            <v>1</v>
          </cell>
          <cell r="BD37">
            <v>1</v>
          </cell>
          <cell r="BE37">
            <v>1</v>
          </cell>
          <cell r="BF37">
            <v>1</v>
          </cell>
          <cell r="BG37">
            <v>1</v>
          </cell>
          <cell r="BH37">
            <v>1</v>
          </cell>
          <cell r="BI37">
            <v>1</v>
          </cell>
          <cell r="BJ37">
            <v>1</v>
          </cell>
          <cell r="BK37">
            <v>1</v>
          </cell>
          <cell r="BL37">
            <v>1</v>
          </cell>
          <cell r="BM37">
            <v>1</v>
          </cell>
          <cell r="BN37">
            <v>1</v>
          </cell>
          <cell r="BO37">
            <v>1</v>
          </cell>
          <cell r="BP37">
            <v>1</v>
          </cell>
          <cell r="BQ37">
            <v>1</v>
          </cell>
          <cell r="BR37">
            <v>1</v>
          </cell>
          <cell r="BS37">
            <v>1</v>
          </cell>
          <cell r="BT37">
            <v>1</v>
          </cell>
          <cell r="BU37">
            <v>1</v>
          </cell>
          <cell r="BV37">
            <v>1</v>
          </cell>
          <cell r="BW37">
            <v>1</v>
          </cell>
          <cell r="BX37">
            <v>1</v>
          </cell>
          <cell r="BY37">
            <v>1</v>
          </cell>
          <cell r="BZ37">
            <v>1</v>
          </cell>
          <cell r="CA37">
            <v>1</v>
          </cell>
          <cell r="CB37">
            <v>1</v>
          </cell>
          <cell r="CC37">
            <v>1</v>
          </cell>
          <cell r="CD37">
            <v>1</v>
          </cell>
          <cell r="CE37">
            <v>1</v>
          </cell>
          <cell r="CF37">
            <v>1</v>
          </cell>
          <cell r="CG37">
            <v>1</v>
          </cell>
          <cell r="CH37">
            <v>1</v>
          </cell>
          <cell r="CI37">
            <v>1</v>
          </cell>
          <cell r="CJ37">
            <v>1</v>
          </cell>
          <cell r="CK37">
            <v>1</v>
          </cell>
          <cell r="CL37">
            <v>1</v>
          </cell>
          <cell r="CM37">
            <v>1</v>
          </cell>
          <cell r="CN37">
            <v>1</v>
          </cell>
          <cell r="CO37">
            <v>1</v>
          </cell>
          <cell r="CP37">
            <v>1</v>
          </cell>
          <cell r="CQ37">
            <v>1</v>
          </cell>
          <cell r="CR37">
            <v>1</v>
          </cell>
          <cell r="CS37">
            <v>1</v>
          </cell>
          <cell r="CT37">
            <v>1</v>
          </cell>
          <cell r="CU37">
            <v>1</v>
          </cell>
          <cell r="CV37">
            <v>1</v>
          </cell>
          <cell r="CW37">
            <v>1</v>
          </cell>
          <cell r="CX37">
            <v>1</v>
          </cell>
          <cell r="CY37">
            <v>1</v>
          </cell>
          <cell r="CZ37">
            <v>1</v>
          </cell>
          <cell r="DA37">
            <v>1</v>
          </cell>
          <cell r="DB37">
            <v>1</v>
          </cell>
          <cell r="DC37">
            <v>1</v>
          </cell>
          <cell r="DD37">
            <v>1</v>
          </cell>
          <cell r="DE37">
            <v>1</v>
          </cell>
          <cell r="DF37">
            <v>1</v>
          </cell>
          <cell r="DG37">
            <v>1</v>
          </cell>
          <cell r="DH37">
            <v>1</v>
          </cell>
          <cell r="DI37">
            <v>1</v>
          </cell>
          <cell r="DJ37">
            <v>1</v>
          </cell>
          <cell r="DK37">
            <v>1</v>
          </cell>
          <cell r="DL37">
            <v>1</v>
          </cell>
          <cell r="DM37">
            <v>1</v>
          </cell>
          <cell r="DN37">
            <v>1</v>
          </cell>
          <cell r="DO37">
            <v>1</v>
          </cell>
          <cell r="DP37">
            <v>1</v>
          </cell>
          <cell r="DQ37">
            <v>1</v>
          </cell>
          <cell r="DR37">
            <v>1</v>
          </cell>
          <cell r="DS37">
            <v>1</v>
          </cell>
          <cell r="DT37">
            <v>1</v>
          </cell>
          <cell r="DU37">
            <v>1</v>
          </cell>
          <cell r="DV37">
            <v>1</v>
          </cell>
          <cell r="DW37">
            <v>1</v>
          </cell>
          <cell r="DX37">
            <v>1</v>
          </cell>
          <cell r="DY37">
            <v>1</v>
          </cell>
          <cell r="DZ37">
            <v>1</v>
          </cell>
          <cell r="EA37">
            <v>1</v>
          </cell>
          <cell r="EB37">
            <v>1</v>
          </cell>
          <cell r="EC37">
            <v>1</v>
          </cell>
          <cell r="ED37">
            <v>1</v>
          </cell>
          <cell r="EE37">
            <v>1</v>
          </cell>
          <cell r="EF37">
            <v>1</v>
          </cell>
          <cell r="EG37">
            <v>1</v>
          </cell>
          <cell r="EH37">
            <v>1</v>
          </cell>
          <cell r="EI37">
            <v>1</v>
          </cell>
          <cell r="EJ37">
            <v>1</v>
          </cell>
          <cell r="EK37">
            <v>1</v>
          </cell>
          <cell r="EL37">
            <v>1</v>
          </cell>
          <cell r="EM37">
            <v>1</v>
          </cell>
          <cell r="EN37">
            <v>1</v>
          </cell>
          <cell r="EO37">
            <v>1</v>
          </cell>
          <cell r="EP37">
            <v>1</v>
          </cell>
          <cell r="EQ37">
            <v>1</v>
          </cell>
          <cell r="ER37">
            <v>1</v>
          </cell>
          <cell r="ES37">
            <v>1</v>
          </cell>
          <cell r="ET37">
            <v>1</v>
          </cell>
          <cell r="EU37">
            <v>1</v>
          </cell>
          <cell r="EV37">
            <v>1</v>
          </cell>
          <cell r="EW37">
            <v>1</v>
          </cell>
          <cell r="EX37">
            <v>1</v>
          </cell>
          <cell r="EY37">
            <v>1</v>
          </cell>
          <cell r="EZ37">
            <v>1</v>
          </cell>
          <cell r="FA37">
            <v>1</v>
          </cell>
          <cell r="FB37">
            <v>1</v>
          </cell>
          <cell r="FC37">
            <v>1</v>
          </cell>
          <cell r="FD37">
            <v>1</v>
          </cell>
          <cell r="FE37">
            <v>1</v>
          </cell>
          <cell r="FF37">
            <v>1</v>
          </cell>
          <cell r="FG37">
            <v>1</v>
          </cell>
          <cell r="FH37">
            <v>1</v>
          </cell>
        </row>
        <row r="38">
          <cell r="C38" t="str">
            <v>Lv3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2.25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P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U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AZ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  <cell r="BE38">
            <v>1</v>
          </cell>
          <cell r="BF38">
            <v>1</v>
          </cell>
          <cell r="BG38">
            <v>1</v>
          </cell>
          <cell r="BH38">
            <v>1</v>
          </cell>
          <cell r="BI38">
            <v>1</v>
          </cell>
          <cell r="BJ38">
            <v>1</v>
          </cell>
          <cell r="BK38">
            <v>1</v>
          </cell>
          <cell r="BL38">
            <v>1</v>
          </cell>
          <cell r="BM38">
            <v>1</v>
          </cell>
          <cell r="BN38">
            <v>1</v>
          </cell>
          <cell r="BO38">
            <v>1</v>
          </cell>
          <cell r="BP38">
            <v>1</v>
          </cell>
          <cell r="BQ38">
            <v>1</v>
          </cell>
          <cell r="BR38">
            <v>1</v>
          </cell>
          <cell r="BS38">
            <v>1</v>
          </cell>
          <cell r="BT38">
            <v>1</v>
          </cell>
          <cell r="BU38">
            <v>1</v>
          </cell>
          <cell r="BV38">
            <v>1</v>
          </cell>
          <cell r="BW38">
            <v>1</v>
          </cell>
          <cell r="BX38">
            <v>1</v>
          </cell>
          <cell r="BY38">
            <v>1</v>
          </cell>
          <cell r="BZ38">
            <v>1</v>
          </cell>
          <cell r="CA38">
            <v>1</v>
          </cell>
          <cell r="CB38">
            <v>1</v>
          </cell>
          <cell r="CC38">
            <v>1</v>
          </cell>
          <cell r="CD38">
            <v>1</v>
          </cell>
          <cell r="CE38">
            <v>1</v>
          </cell>
          <cell r="CF38">
            <v>1</v>
          </cell>
          <cell r="CG38">
            <v>1</v>
          </cell>
          <cell r="CH38">
            <v>1</v>
          </cell>
          <cell r="CI38">
            <v>1</v>
          </cell>
          <cell r="CJ38">
            <v>1</v>
          </cell>
          <cell r="CK38">
            <v>1</v>
          </cell>
          <cell r="CL38">
            <v>1</v>
          </cell>
          <cell r="CM38">
            <v>1</v>
          </cell>
          <cell r="CN38">
            <v>1</v>
          </cell>
          <cell r="CO38">
            <v>1</v>
          </cell>
          <cell r="CP38">
            <v>1</v>
          </cell>
          <cell r="CQ38">
            <v>1</v>
          </cell>
          <cell r="CR38">
            <v>1</v>
          </cell>
          <cell r="CS38">
            <v>1</v>
          </cell>
          <cell r="CT38">
            <v>1</v>
          </cell>
          <cell r="CU38">
            <v>1</v>
          </cell>
          <cell r="CV38">
            <v>1</v>
          </cell>
          <cell r="CW38">
            <v>1</v>
          </cell>
          <cell r="CX38">
            <v>1</v>
          </cell>
          <cell r="CY38">
            <v>1</v>
          </cell>
          <cell r="CZ38">
            <v>1</v>
          </cell>
          <cell r="DA38">
            <v>1</v>
          </cell>
          <cell r="DB38">
            <v>1</v>
          </cell>
          <cell r="DC38">
            <v>1</v>
          </cell>
          <cell r="DD38">
            <v>1</v>
          </cell>
          <cell r="DE38">
            <v>1</v>
          </cell>
          <cell r="DF38">
            <v>1</v>
          </cell>
          <cell r="DG38">
            <v>1</v>
          </cell>
          <cell r="DH38">
            <v>1</v>
          </cell>
          <cell r="DI38">
            <v>1</v>
          </cell>
          <cell r="DJ38">
            <v>1</v>
          </cell>
          <cell r="DK38">
            <v>1</v>
          </cell>
          <cell r="DL38">
            <v>1</v>
          </cell>
          <cell r="DM38">
            <v>1</v>
          </cell>
          <cell r="DN38">
            <v>1</v>
          </cell>
          <cell r="DO38">
            <v>1</v>
          </cell>
          <cell r="DP38">
            <v>1</v>
          </cell>
          <cell r="DQ38">
            <v>1</v>
          </cell>
          <cell r="DR38">
            <v>1</v>
          </cell>
          <cell r="DS38">
            <v>1</v>
          </cell>
          <cell r="DT38">
            <v>1</v>
          </cell>
          <cell r="DU38">
            <v>1</v>
          </cell>
          <cell r="DV38">
            <v>1</v>
          </cell>
          <cell r="DW38">
            <v>1</v>
          </cell>
          <cell r="DX38">
            <v>1</v>
          </cell>
          <cell r="DY38">
            <v>1</v>
          </cell>
          <cell r="DZ38">
            <v>1</v>
          </cell>
          <cell r="EA38">
            <v>1</v>
          </cell>
          <cell r="EB38">
            <v>1</v>
          </cell>
          <cell r="EC38">
            <v>1</v>
          </cell>
          <cell r="ED38">
            <v>1</v>
          </cell>
          <cell r="EE38">
            <v>1</v>
          </cell>
          <cell r="EF38">
            <v>1</v>
          </cell>
          <cell r="EG38">
            <v>1</v>
          </cell>
          <cell r="EH38">
            <v>1</v>
          </cell>
          <cell r="EI38">
            <v>1</v>
          </cell>
          <cell r="EJ38">
            <v>1</v>
          </cell>
          <cell r="EK38">
            <v>1</v>
          </cell>
          <cell r="EL38">
            <v>1</v>
          </cell>
          <cell r="EM38">
            <v>1</v>
          </cell>
          <cell r="EN38">
            <v>1</v>
          </cell>
          <cell r="EO38">
            <v>1</v>
          </cell>
          <cell r="EP38">
            <v>1</v>
          </cell>
          <cell r="EQ38">
            <v>1</v>
          </cell>
          <cell r="ER38">
            <v>1</v>
          </cell>
          <cell r="ES38">
            <v>1</v>
          </cell>
          <cell r="ET38">
            <v>1</v>
          </cell>
          <cell r="EU38">
            <v>1</v>
          </cell>
          <cell r="EV38">
            <v>1</v>
          </cell>
          <cell r="EW38">
            <v>1</v>
          </cell>
          <cell r="EX38">
            <v>1</v>
          </cell>
          <cell r="EY38">
            <v>1</v>
          </cell>
          <cell r="EZ38">
            <v>1</v>
          </cell>
          <cell r="FA38">
            <v>1</v>
          </cell>
          <cell r="FB38">
            <v>1</v>
          </cell>
          <cell r="FC38">
            <v>1</v>
          </cell>
          <cell r="FD38">
            <v>1</v>
          </cell>
          <cell r="FE38">
            <v>1</v>
          </cell>
          <cell r="FF38">
            <v>1</v>
          </cell>
          <cell r="FG38">
            <v>1</v>
          </cell>
          <cell r="FH38">
            <v>1</v>
          </cell>
        </row>
        <row r="39">
          <cell r="C39" t="str">
            <v>Lv4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2.375</v>
          </cell>
          <cell r="Y39">
            <v>1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1</v>
          </cell>
          <cell r="AK39">
            <v>1</v>
          </cell>
          <cell r="AL39">
            <v>1</v>
          </cell>
          <cell r="AM39">
            <v>1</v>
          </cell>
          <cell r="AN39">
            <v>1</v>
          </cell>
          <cell r="AO39">
            <v>1</v>
          </cell>
          <cell r="AP39">
            <v>1</v>
          </cell>
          <cell r="AQ39">
            <v>1</v>
          </cell>
          <cell r="AR39">
            <v>1</v>
          </cell>
          <cell r="AS39">
            <v>1</v>
          </cell>
          <cell r="AT39">
            <v>1</v>
          </cell>
          <cell r="AU39">
            <v>1</v>
          </cell>
          <cell r="AV39">
            <v>1</v>
          </cell>
          <cell r="AW39">
            <v>1</v>
          </cell>
          <cell r="AX39">
            <v>1</v>
          </cell>
          <cell r="AY39">
            <v>1</v>
          </cell>
          <cell r="AZ39">
            <v>1</v>
          </cell>
          <cell r="BA39">
            <v>1</v>
          </cell>
          <cell r="BB39">
            <v>1</v>
          </cell>
          <cell r="BC39">
            <v>1</v>
          </cell>
          <cell r="BD39">
            <v>1</v>
          </cell>
          <cell r="BE39">
            <v>1</v>
          </cell>
          <cell r="BF39">
            <v>1</v>
          </cell>
          <cell r="BG39">
            <v>1</v>
          </cell>
          <cell r="BH39">
            <v>1</v>
          </cell>
          <cell r="BI39">
            <v>1</v>
          </cell>
          <cell r="BJ39">
            <v>1</v>
          </cell>
          <cell r="BK39">
            <v>1</v>
          </cell>
          <cell r="BL39">
            <v>1</v>
          </cell>
          <cell r="BM39">
            <v>1</v>
          </cell>
          <cell r="BN39">
            <v>1</v>
          </cell>
          <cell r="BO39">
            <v>1</v>
          </cell>
          <cell r="BP39">
            <v>1</v>
          </cell>
          <cell r="BQ39">
            <v>1</v>
          </cell>
          <cell r="BR39">
            <v>1</v>
          </cell>
          <cell r="BS39">
            <v>1</v>
          </cell>
          <cell r="BT39">
            <v>1</v>
          </cell>
          <cell r="BU39">
            <v>1</v>
          </cell>
          <cell r="BV39">
            <v>1</v>
          </cell>
          <cell r="BW39">
            <v>1</v>
          </cell>
          <cell r="BX39">
            <v>1</v>
          </cell>
          <cell r="BY39">
            <v>1</v>
          </cell>
          <cell r="BZ39">
            <v>1</v>
          </cell>
          <cell r="CA39">
            <v>1</v>
          </cell>
          <cell r="CB39">
            <v>1</v>
          </cell>
          <cell r="CC39">
            <v>1</v>
          </cell>
          <cell r="CD39">
            <v>1</v>
          </cell>
          <cell r="CE39">
            <v>1</v>
          </cell>
          <cell r="CF39">
            <v>1</v>
          </cell>
          <cell r="CG39">
            <v>1</v>
          </cell>
          <cell r="CH39">
            <v>1</v>
          </cell>
          <cell r="CI39">
            <v>1</v>
          </cell>
          <cell r="CJ39">
            <v>1</v>
          </cell>
          <cell r="CK39">
            <v>1</v>
          </cell>
          <cell r="CL39">
            <v>1</v>
          </cell>
          <cell r="CM39">
            <v>1</v>
          </cell>
          <cell r="CN39">
            <v>1</v>
          </cell>
          <cell r="CO39">
            <v>1</v>
          </cell>
          <cell r="CP39">
            <v>1</v>
          </cell>
          <cell r="CQ39">
            <v>1</v>
          </cell>
          <cell r="CR39">
            <v>1</v>
          </cell>
          <cell r="CS39">
            <v>1</v>
          </cell>
          <cell r="CT39">
            <v>1</v>
          </cell>
          <cell r="CU39">
            <v>1</v>
          </cell>
          <cell r="CV39">
            <v>1</v>
          </cell>
          <cell r="CW39">
            <v>1</v>
          </cell>
          <cell r="CX39">
            <v>1</v>
          </cell>
          <cell r="CY39">
            <v>1</v>
          </cell>
          <cell r="CZ39">
            <v>1</v>
          </cell>
          <cell r="DA39">
            <v>1</v>
          </cell>
          <cell r="DB39">
            <v>1</v>
          </cell>
          <cell r="DC39">
            <v>1</v>
          </cell>
          <cell r="DD39">
            <v>1</v>
          </cell>
          <cell r="DE39">
            <v>1</v>
          </cell>
          <cell r="DF39">
            <v>1</v>
          </cell>
          <cell r="DG39">
            <v>1</v>
          </cell>
          <cell r="DH39">
            <v>1</v>
          </cell>
          <cell r="DI39">
            <v>1</v>
          </cell>
          <cell r="DJ39">
            <v>1</v>
          </cell>
          <cell r="DK39">
            <v>1</v>
          </cell>
          <cell r="DL39">
            <v>1</v>
          </cell>
          <cell r="DM39">
            <v>1</v>
          </cell>
          <cell r="DN39">
            <v>1</v>
          </cell>
          <cell r="DO39">
            <v>1</v>
          </cell>
          <cell r="DP39">
            <v>1</v>
          </cell>
          <cell r="DQ39">
            <v>1</v>
          </cell>
          <cell r="DR39">
            <v>1</v>
          </cell>
          <cell r="DS39">
            <v>1</v>
          </cell>
          <cell r="DT39">
            <v>1</v>
          </cell>
          <cell r="DU39">
            <v>1</v>
          </cell>
          <cell r="DV39">
            <v>1</v>
          </cell>
          <cell r="DW39">
            <v>1</v>
          </cell>
          <cell r="DX39">
            <v>1</v>
          </cell>
          <cell r="DY39">
            <v>1</v>
          </cell>
          <cell r="DZ39">
            <v>1</v>
          </cell>
          <cell r="EA39">
            <v>1</v>
          </cell>
          <cell r="EB39">
            <v>1</v>
          </cell>
          <cell r="EC39">
            <v>1</v>
          </cell>
          <cell r="ED39">
            <v>1</v>
          </cell>
          <cell r="EE39">
            <v>1</v>
          </cell>
          <cell r="EF39">
            <v>1</v>
          </cell>
          <cell r="EG39">
            <v>1</v>
          </cell>
          <cell r="EH39">
            <v>1</v>
          </cell>
          <cell r="EI39">
            <v>1</v>
          </cell>
          <cell r="EJ39">
            <v>1</v>
          </cell>
          <cell r="EK39">
            <v>1</v>
          </cell>
          <cell r="EL39">
            <v>1</v>
          </cell>
          <cell r="EM39">
            <v>1</v>
          </cell>
          <cell r="EN39">
            <v>1</v>
          </cell>
          <cell r="EO39">
            <v>1</v>
          </cell>
          <cell r="EP39">
            <v>1</v>
          </cell>
          <cell r="EQ39">
            <v>1</v>
          </cell>
          <cell r="ER39">
            <v>1</v>
          </cell>
          <cell r="ES39">
            <v>1</v>
          </cell>
          <cell r="ET39">
            <v>1</v>
          </cell>
          <cell r="EU39">
            <v>1</v>
          </cell>
          <cell r="EV39">
            <v>1</v>
          </cell>
          <cell r="EW39">
            <v>1</v>
          </cell>
          <cell r="EX39">
            <v>1</v>
          </cell>
          <cell r="EY39">
            <v>1</v>
          </cell>
          <cell r="EZ39">
            <v>1</v>
          </cell>
          <cell r="FA39">
            <v>1</v>
          </cell>
          <cell r="FB39">
            <v>1</v>
          </cell>
          <cell r="FC39">
            <v>1</v>
          </cell>
          <cell r="FD39">
            <v>1</v>
          </cell>
          <cell r="FE39">
            <v>1</v>
          </cell>
          <cell r="FF39">
            <v>1</v>
          </cell>
          <cell r="FG39">
            <v>1</v>
          </cell>
          <cell r="FH39">
            <v>1</v>
          </cell>
        </row>
        <row r="40">
          <cell r="C40" t="str">
            <v>Lv5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2.5</v>
          </cell>
          <cell r="Y40">
            <v>1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F40">
            <v>1</v>
          </cell>
          <cell r="AG40">
            <v>1</v>
          </cell>
          <cell r="AH40">
            <v>1</v>
          </cell>
          <cell r="AI40">
            <v>1</v>
          </cell>
          <cell r="AJ40">
            <v>1</v>
          </cell>
          <cell r="AK40">
            <v>1</v>
          </cell>
          <cell r="AL40">
            <v>1</v>
          </cell>
          <cell r="AM40">
            <v>1</v>
          </cell>
          <cell r="AN40">
            <v>1</v>
          </cell>
          <cell r="AO40">
            <v>1</v>
          </cell>
          <cell r="AP40">
            <v>1</v>
          </cell>
          <cell r="AQ40">
            <v>1</v>
          </cell>
          <cell r="AR40">
            <v>1</v>
          </cell>
          <cell r="AS40">
            <v>1</v>
          </cell>
          <cell r="AT40">
            <v>1</v>
          </cell>
          <cell r="AU40">
            <v>1</v>
          </cell>
          <cell r="AV40">
            <v>1</v>
          </cell>
          <cell r="AW40">
            <v>1</v>
          </cell>
          <cell r="AX40">
            <v>1</v>
          </cell>
          <cell r="AY40">
            <v>1</v>
          </cell>
          <cell r="AZ40">
            <v>1</v>
          </cell>
          <cell r="BA40">
            <v>1</v>
          </cell>
          <cell r="BB40">
            <v>1</v>
          </cell>
          <cell r="BC40">
            <v>1</v>
          </cell>
          <cell r="BD40">
            <v>1</v>
          </cell>
          <cell r="BE40">
            <v>1</v>
          </cell>
          <cell r="BF40">
            <v>1</v>
          </cell>
          <cell r="BG40">
            <v>1</v>
          </cell>
          <cell r="BH40">
            <v>1</v>
          </cell>
          <cell r="BI40">
            <v>1</v>
          </cell>
          <cell r="BJ40">
            <v>1</v>
          </cell>
          <cell r="BK40">
            <v>1</v>
          </cell>
          <cell r="BL40">
            <v>1</v>
          </cell>
          <cell r="BM40">
            <v>1</v>
          </cell>
          <cell r="BN40">
            <v>1</v>
          </cell>
          <cell r="BO40">
            <v>1</v>
          </cell>
          <cell r="BP40">
            <v>1</v>
          </cell>
          <cell r="BQ40">
            <v>1</v>
          </cell>
          <cell r="BR40">
            <v>1</v>
          </cell>
          <cell r="BS40">
            <v>1</v>
          </cell>
          <cell r="BT40">
            <v>1</v>
          </cell>
          <cell r="BU40">
            <v>1</v>
          </cell>
          <cell r="BV40">
            <v>1</v>
          </cell>
          <cell r="BW40">
            <v>1</v>
          </cell>
          <cell r="BX40">
            <v>1</v>
          </cell>
          <cell r="BY40">
            <v>1</v>
          </cell>
          <cell r="BZ40">
            <v>1</v>
          </cell>
          <cell r="CA40">
            <v>1</v>
          </cell>
          <cell r="CB40">
            <v>1</v>
          </cell>
          <cell r="CC40">
            <v>1</v>
          </cell>
          <cell r="CD40">
            <v>1</v>
          </cell>
          <cell r="CE40">
            <v>1</v>
          </cell>
          <cell r="CF40">
            <v>1</v>
          </cell>
          <cell r="CG40">
            <v>1</v>
          </cell>
          <cell r="CH40">
            <v>1</v>
          </cell>
          <cell r="CI40">
            <v>1</v>
          </cell>
          <cell r="CJ40">
            <v>1</v>
          </cell>
          <cell r="CK40">
            <v>1</v>
          </cell>
          <cell r="CL40">
            <v>1</v>
          </cell>
          <cell r="CM40">
            <v>1</v>
          </cell>
          <cell r="CN40">
            <v>1</v>
          </cell>
          <cell r="CO40">
            <v>1</v>
          </cell>
          <cell r="CP40">
            <v>1</v>
          </cell>
          <cell r="CQ40">
            <v>1</v>
          </cell>
          <cell r="CR40">
            <v>1</v>
          </cell>
          <cell r="CS40">
            <v>1</v>
          </cell>
          <cell r="CT40">
            <v>1</v>
          </cell>
          <cell r="CU40">
            <v>1</v>
          </cell>
          <cell r="CV40">
            <v>1</v>
          </cell>
          <cell r="CW40">
            <v>1</v>
          </cell>
          <cell r="CX40">
            <v>1</v>
          </cell>
          <cell r="CY40">
            <v>1</v>
          </cell>
          <cell r="CZ40">
            <v>1</v>
          </cell>
          <cell r="DA40">
            <v>1</v>
          </cell>
          <cell r="DB40">
            <v>1</v>
          </cell>
          <cell r="DC40">
            <v>1</v>
          </cell>
          <cell r="DD40">
            <v>1</v>
          </cell>
          <cell r="DE40">
            <v>1</v>
          </cell>
          <cell r="DF40">
            <v>1</v>
          </cell>
          <cell r="DG40">
            <v>1</v>
          </cell>
          <cell r="DH40">
            <v>1</v>
          </cell>
          <cell r="DI40">
            <v>1</v>
          </cell>
          <cell r="DJ40">
            <v>1</v>
          </cell>
          <cell r="DK40">
            <v>1</v>
          </cell>
          <cell r="DL40">
            <v>1</v>
          </cell>
          <cell r="DM40">
            <v>1</v>
          </cell>
          <cell r="DN40">
            <v>1</v>
          </cell>
          <cell r="DO40">
            <v>1</v>
          </cell>
          <cell r="DP40">
            <v>1</v>
          </cell>
          <cell r="DQ40">
            <v>1</v>
          </cell>
          <cell r="DR40">
            <v>1</v>
          </cell>
          <cell r="DS40">
            <v>1</v>
          </cell>
          <cell r="DT40">
            <v>1</v>
          </cell>
          <cell r="DU40">
            <v>1</v>
          </cell>
          <cell r="DV40">
            <v>1</v>
          </cell>
          <cell r="DW40">
            <v>1</v>
          </cell>
          <cell r="DX40">
            <v>1</v>
          </cell>
          <cell r="DY40">
            <v>1</v>
          </cell>
          <cell r="DZ40">
            <v>1</v>
          </cell>
          <cell r="EA40">
            <v>1</v>
          </cell>
          <cell r="EB40">
            <v>1</v>
          </cell>
          <cell r="EC40">
            <v>1</v>
          </cell>
          <cell r="ED40">
            <v>1</v>
          </cell>
          <cell r="EE40">
            <v>1</v>
          </cell>
          <cell r="EF40">
            <v>1</v>
          </cell>
          <cell r="EG40">
            <v>1</v>
          </cell>
          <cell r="EH40">
            <v>1</v>
          </cell>
          <cell r="EI40">
            <v>1</v>
          </cell>
          <cell r="EJ40">
            <v>1</v>
          </cell>
          <cell r="EK40">
            <v>1</v>
          </cell>
          <cell r="EL40">
            <v>1</v>
          </cell>
          <cell r="EM40">
            <v>1</v>
          </cell>
          <cell r="EN40">
            <v>1</v>
          </cell>
          <cell r="EO40">
            <v>1</v>
          </cell>
          <cell r="EP40">
            <v>1</v>
          </cell>
          <cell r="EQ40">
            <v>1</v>
          </cell>
          <cell r="ER40">
            <v>1</v>
          </cell>
          <cell r="ES40">
            <v>1</v>
          </cell>
          <cell r="ET40">
            <v>1</v>
          </cell>
          <cell r="EU40">
            <v>1</v>
          </cell>
          <cell r="EV40">
            <v>1</v>
          </cell>
          <cell r="EW40">
            <v>1</v>
          </cell>
          <cell r="EX40">
            <v>1</v>
          </cell>
          <cell r="EY40">
            <v>1</v>
          </cell>
          <cell r="EZ40">
            <v>1</v>
          </cell>
          <cell r="FA40">
            <v>1</v>
          </cell>
          <cell r="FB40">
            <v>1</v>
          </cell>
          <cell r="FC40">
            <v>1</v>
          </cell>
          <cell r="FD40">
            <v>1</v>
          </cell>
          <cell r="FE40">
            <v>1</v>
          </cell>
          <cell r="FF40">
            <v>1</v>
          </cell>
          <cell r="FG40">
            <v>1</v>
          </cell>
          <cell r="FH40">
            <v>1</v>
          </cell>
        </row>
        <row r="41">
          <cell r="B41" t="str">
            <v>技能加成</v>
          </cell>
          <cell r="C41" t="str">
            <v>Lv0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</row>
        <row r="42">
          <cell r="C42" t="str">
            <v>Lv1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0.5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0.4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0.4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0.5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0.5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0.3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0.5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</row>
        <row r="43">
          <cell r="C43" t="str">
            <v>Lv2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0.53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0.42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0.42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0.55000000000000004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0.55000000000000004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0.32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0.55000000000000004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</row>
        <row r="44">
          <cell r="C44" t="str">
            <v>Lv3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0.56000000000000005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0.44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0.44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0.6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0.6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0.34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0.6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</row>
        <row r="45">
          <cell r="C45" t="str">
            <v>Lv4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0.59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0.46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0.46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0.65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0.65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0.36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0.65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</row>
        <row r="46">
          <cell r="C46" t="str">
            <v>Lv5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0.62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0.48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0.48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0.7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0.7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0.38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0.7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</row>
        <row r="47">
          <cell r="C47" t="str">
            <v>Lv6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0.65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0.5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0.5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0.75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0.75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0.4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0.75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</row>
        <row r="48">
          <cell r="C48" t="str">
            <v>Lv7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0.68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0.52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0.52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0.8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0.8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0.42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0.8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</row>
        <row r="49">
          <cell r="C49" t="str">
            <v>Lv8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0.71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0.54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0.54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0.85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0.85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0.44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0.85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</row>
        <row r="50">
          <cell r="C50" t="str">
            <v>Lv9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0.74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0.56000000000000005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0.56000000000000005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0.9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0.9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0.46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0.9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</row>
        <row r="51">
          <cell r="C51" t="str">
            <v>Lv10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0.8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0.6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0.6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1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1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0.5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1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</row>
        <row r="52">
          <cell r="A52" t="str">
            <v>特攻2</v>
          </cell>
          <cell r="B52" t="str">
            <v>对象</v>
          </cell>
          <cell r="J52" t="str">
            <v>无</v>
          </cell>
          <cell r="K52" t="str">
            <v>无</v>
          </cell>
          <cell r="L52" t="str">
            <v>无</v>
          </cell>
          <cell r="M52" t="str">
            <v>无</v>
          </cell>
          <cell r="N52" t="str">
            <v>无</v>
          </cell>
          <cell r="O52" t="str">
            <v>无</v>
          </cell>
          <cell r="P52" t="str">
            <v>无</v>
          </cell>
          <cell r="Q52" t="str">
            <v>无</v>
          </cell>
          <cell r="R52" t="str">
            <v>无</v>
          </cell>
          <cell r="S52" t="str">
            <v>无</v>
          </cell>
          <cell r="T52" t="str">
            <v>无</v>
          </cell>
          <cell r="U52" t="str">
            <v>无</v>
          </cell>
          <cell r="V52" t="str">
            <v>无</v>
          </cell>
          <cell r="W52" t="str">
            <v>无</v>
          </cell>
          <cell r="X52" t="str">
            <v>无</v>
          </cell>
          <cell r="Y52" t="str">
            <v>无</v>
          </cell>
          <cell r="Z52" t="str">
            <v>无</v>
          </cell>
          <cell r="AA52" t="str">
            <v>无</v>
          </cell>
          <cell r="AB52" t="str">
            <v>无</v>
          </cell>
          <cell r="AC52" t="str">
            <v>无</v>
          </cell>
          <cell r="AD52" t="str">
            <v>无</v>
          </cell>
          <cell r="AE52" t="str">
            <v>无</v>
          </cell>
          <cell r="AF52" t="str">
            <v>无</v>
          </cell>
          <cell r="AG52" t="str">
            <v>无</v>
          </cell>
          <cell r="AH52" t="str">
            <v>无</v>
          </cell>
          <cell r="AI52" t="str">
            <v>无</v>
          </cell>
          <cell r="AJ52" t="str">
            <v>无</v>
          </cell>
          <cell r="AK52" t="str">
            <v>无</v>
          </cell>
          <cell r="AL52" t="str">
            <v>无</v>
          </cell>
          <cell r="AM52" t="str">
            <v>无</v>
          </cell>
          <cell r="AN52" t="str">
            <v>无</v>
          </cell>
          <cell r="AO52" t="str">
            <v>无</v>
          </cell>
          <cell r="AP52" t="str">
            <v>无</v>
          </cell>
          <cell r="AQ52" t="str">
            <v>无</v>
          </cell>
          <cell r="AR52" t="str">
            <v>无</v>
          </cell>
          <cell r="AS52" t="str">
            <v>无</v>
          </cell>
          <cell r="AT52" t="str">
            <v>无</v>
          </cell>
          <cell r="AU52" t="str">
            <v>无</v>
          </cell>
          <cell r="AV52" t="str">
            <v>无</v>
          </cell>
          <cell r="AW52" t="str">
            <v>无</v>
          </cell>
          <cell r="AX52" t="str">
            <v>无</v>
          </cell>
          <cell r="AY52" t="str">
            <v>无</v>
          </cell>
          <cell r="AZ52" t="str">
            <v>人类</v>
          </cell>
          <cell r="BA52" t="str">
            <v>无</v>
          </cell>
          <cell r="BB52" t="str">
            <v>无</v>
          </cell>
          <cell r="BC52" t="str">
            <v>无</v>
          </cell>
          <cell r="BD52" t="str">
            <v>无</v>
          </cell>
          <cell r="BE52" t="str">
            <v>无</v>
          </cell>
          <cell r="BF52" t="str">
            <v>无</v>
          </cell>
          <cell r="BG52" t="str">
            <v>无</v>
          </cell>
          <cell r="BH52" t="str">
            <v>无</v>
          </cell>
          <cell r="BI52" t="str">
            <v>无</v>
          </cell>
          <cell r="BJ52" t="str">
            <v>无</v>
          </cell>
          <cell r="BK52" t="str">
            <v>无</v>
          </cell>
          <cell r="BL52" t="str">
            <v>无</v>
          </cell>
          <cell r="BM52" t="str">
            <v>无</v>
          </cell>
          <cell r="BN52" t="str">
            <v>无</v>
          </cell>
          <cell r="BO52" t="str">
            <v>无</v>
          </cell>
          <cell r="BP52" t="str">
            <v>无</v>
          </cell>
          <cell r="BQ52" t="str">
            <v>无</v>
          </cell>
          <cell r="BR52" t="str">
            <v>无</v>
          </cell>
          <cell r="BS52" t="str">
            <v>无</v>
          </cell>
          <cell r="BT52" t="str">
            <v>无</v>
          </cell>
          <cell r="BU52" t="str">
            <v>无</v>
          </cell>
          <cell r="BV52" t="str">
            <v>无</v>
          </cell>
          <cell r="BW52" t="str">
            <v>无</v>
          </cell>
          <cell r="BX52" t="str">
            <v>无</v>
          </cell>
          <cell r="BY52" t="str">
            <v>无</v>
          </cell>
          <cell r="BZ52" t="str">
            <v>神性</v>
          </cell>
          <cell r="CA52" t="str">
            <v>死灵</v>
          </cell>
          <cell r="CB52" t="str">
            <v>无</v>
          </cell>
          <cell r="CC52" t="str">
            <v>无</v>
          </cell>
          <cell r="CD52" t="str">
            <v>无</v>
          </cell>
          <cell r="CE52" t="str">
            <v>无</v>
          </cell>
          <cell r="CF52" t="str">
            <v>无</v>
          </cell>
          <cell r="CG52" t="str">
            <v>无</v>
          </cell>
          <cell r="CH52" t="str">
            <v>无</v>
          </cell>
          <cell r="CI52" t="str">
            <v>无</v>
          </cell>
          <cell r="CJ52" t="str">
            <v>无</v>
          </cell>
          <cell r="CK52" t="str">
            <v>无</v>
          </cell>
          <cell r="CL52" t="str">
            <v>无</v>
          </cell>
          <cell r="CM52" t="str">
            <v>无</v>
          </cell>
          <cell r="CN52" t="str">
            <v>无</v>
          </cell>
          <cell r="CO52" t="str">
            <v>无</v>
          </cell>
          <cell r="CP52" t="str">
            <v>无</v>
          </cell>
          <cell r="CQ52" t="str">
            <v>无</v>
          </cell>
          <cell r="CR52" t="str">
            <v>Saber</v>
          </cell>
          <cell r="CS52" t="str">
            <v>无</v>
          </cell>
          <cell r="CT52" t="str">
            <v>无</v>
          </cell>
          <cell r="CU52" t="str">
            <v>无</v>
          </cell>
          <cell r="CV52" t="str">
            <v>无</v>
          </cell>
          <cell r="CW52" t="str">
            <v>无</v>
          </cell>
          <cell r="CX52" t="str">
            <v>无</v>
          </cell>
          <cell r="CY52" t="str">
            <v>无</v>
          </cell>
          <cell r="CZ52" t="str">
            <v>无</v>
          </cell>
          <cell r="DA52" t="str">
            <v>无</v>
          </cell>
          <cell r="DB52" t="str">
            <v>无</v>
          </cell>
          <cell r="DC52" t="str">
            <v>无</v>
          </cell>
          <cell r="DD52" t="str">
            <v>无</v>
          </cell>
          <cell r="DE52" t="str">
            <v>无</v>
          </cell>
          <cell r="DF52" t="str">
            <v>无</v>
          </cell>
          <cell r="DG52" t="str">
            <v>无</v>
          </cell>
          <cell r="DH52" t="str">
            <v>无</v>
          </cell>
          <cell r="DI52" t="str">
            <v>无</v>
          </cell>
          <cell r="DJ52" t="str">
            <v>无</v>
          </cell>
          <cell r="DK52" t="str">
            <v>无</v>
          </cell>
          <cell r="DL52" t="str">
            <v>无</v>
          </cell>
          <cell r="DM52" t="str">
            <v>无</v>
          </cell>
          <cell r="DN52" t="str">
            <v>无</v>
          </cell>
          <cell r="DO52" t="str">
            <v>无</v>
          </cell>
          <cell r="DP52" t="str">
            <v>无</v>
          </cell>
          <cell r="DQ52" t="str">
            <v>无</v>
          </cell>
          <cell r="DR52" t="str">
            <v>无</v>
          </cell>
          <cell r="DS52" t="str">
            <v>无</v>
          </cell>
          <cell r="DT52" t="str">
            <v>天或地从者(拟拟从者及亚从者除外)</v>
          </cell>
          <cell r="DU52" t="str">
            <v>无</v>
          </cell>
          <cell r="DV52" t="str">
            <v>无</v>
          </cell>
          <cell r="DW52" t="str">
            <v>无</v>
          </cell>
          <cell r="DX52" t="str">
            <v>无</v>
          </cell>
          <cell r="DY52" t="str">
            <v>无</v>
          </cell>
          <cell r="DZ52" t="str">
            <v>无</v>
          </cell>
          <cell r="EA52" t="str">
            <v>无</v>
          </cell>
          <cell r="EB52" t="str">
            <v>无</v>
          </cell>
          <cell r="EC52" t="str">
            <v>无</v>
          </cell>
          <cell r="ED52" t="str">
            <v>无</v>
          </cell>
          <cell r="EE52" t="str">
            <v>无</v>
          </cell>
          <cell r="EF52" t="str">
            <v>无</v>
          </cell>
          <cell r="EG52" t="str">
            <v>无</v>
          </cell>
          <cell r="EH52" t="str">
            <v>无</v>
          </cell>
          <cell r="EI52" t="str">
            <v>无</v>
          </cell>
          <cell r="EJ52" t="str">
            <v>无</v>
          </cell>
          <cell r="EK52" t="str">
            <v>无</v>
          </cell>
          <cell r="EL52" t="str">
            <v>无</v>
          </cell>
          <cell r="EM52" t="str">
            <v>无</v>
          </cell>
          <cell r="EN52" t="str">
            <v>无</v>
          </cell>
          <cell r="EO52" t="str">
            <v>恶魔</v>
          </cell>
          <cell r="EP52" t="str">
            <v>无</v>
          </cell>
          <cell r="EQ52" t="str">
            <v>无</v>
          </cell>
          <cell r="ER52" t="str">
            <v>无</v>
          </cell>
          <cell r="ES52" t="str">
            <v>无</v>
          </cell>
          <cell r="ET52" t="str">
            <v>无</v>
          </cell>
          <cell r="EU52" t="str">
            <v>无</v>
          </cell>
          <cell r="EV52" t="str">
            <v>无</v>
          </cell>
          <cell r="EW52" t="str">
            <v>无</v>
          </cell>
          <cell r="EX52" t="str">
            <v>无</v>
          </cell>
          <cell r="EY52" t="str">
            <v>无</v>
          </cell>
          <cell r="EZ52" t="str">
            <v>无</v>
          </cell>
          <cell r="FA52" t="str">
            <v>无</v>
          </cell>
          <cell r="FB52" t="str">
            <v>无</v>
          </cell>
          <cell r="FC52" t="str">
            <v>无</v>
          </cell>
          <cell r="FD52" t="str">
            <v>无</v>
          </cell>
          <cell r="FE52" t="str">
            <v>无</v>
          </cell>
          <cell r="FF52" t="str">
            <v>无</v>
          </cell>
          <cell r="FG52" t="str">
            <v>无</v>
          </cell>
          <cell r="FH52" t="str">
            <v>无</v>
          </cell>
        </row>
        <row r="53">
          <cell r="B53" t="str">
            <v>来自技能</v>
          </cell>
          <cell r="AZ53">
            <v>3</v>
          </cell>
          <cell r="BZ53">
            <v>2</v>
          </cell>
          <cell r="CA53">
            <v>3</v>
          </cell>
          <cell r="CR53">
            <v>3</v>
          </cell>
          <cell r="DT53">
            <v>3</v>
          </cell>
          <cell r="EO53">
            <v>3</v>
          </cell>
        </row>
        <row r="54">
          <cell r="B54" t="str">
            <v>OC加成</v>
          </cell>
          <cell r="C54" t="str">
            <v>100%乘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  <cell r="AB54">
            <v>1</v>
          </cell>
          <cell r="AC54">
            <v>1</v>
          </cell>
          <cell r="AD54">
            <v>1</v>
          </cell>
          <cell r="AE54">
            <v>1</v>
          </cell>
          <cell r="AF54">
            <v>1</v>
          </cell>
          <cell r="AG54">
            <v>1</v>
          </cell>
          <cell r="AH54">
            <v>1</v>
          </cell>
          <cell r="AI54">
            <v>1</v>
          </cell>
          <cell r="AJ54">
            <v>1</v>
          </cell>
          <cell r="AK54">
            <v>1</v>
          </cell>
          <cell r="AL54">
            <v>1</v>
          </cell>
          <cell r="AM54">
            <v>1</v>
          </cell>
          <cell r="AN54">
            <v>1</v>
          </cell>
          <cell r="AO54">
            <v>1</v>
          </cell>
          <cell r="AP54">
            <v>1</v>
          </cell>
          <cell r="AQ54">
            <v>1</v>
          </cell>
          <cell r="AR54">
            <v>1</v>
          </cell>
          <cell r="AS54">
            <v>1</v>
          </cell>
          <cell r="AT54">
            <v>1</v>
          </cell>
          <cell r="AU54">
            <v>1</v>
          </cell>
          <cell r="AV54">
            <v>1</v>
          </cell>
          <cell r="AW54">
            <v>1</v>
          </cell>
          <cell r="AX54">
            <v>1</v>
          </cell>
          <cell r="AY54">
            <v>1</v>
          </cell>
          <cell r="AZ54">
            <v>1</v>
          </cell>
          <cell r="BA54">
            <v>1</v>
          </cell>
          <cell r="BB54">
            <v>1</v>
          </cell>
          <cell r="BC54">
            <v>1</v>
          </cell>
          <cell r="BD54">
            <v>1</v>
          </cell>
          <cell r="BE54">
            <v>1</v>
          </cell>
          <cell r="BF54">
            <v>1</v>
          </cell>
          <cell r="BG54">
            <v>1</v>
          </cell>
          <cell r="BH54">
            <v>1</v>
          </cell>
          <cell r="BI54">
            <v>1</v>
          </cell>
          <cell r="BJ54">
            <v>1</v>
          </cell>
          <cell r="BK54">
            <v>1</v>
          </cell>
          <cell r="BL54">
            <v>1</v>
          </cell>
          <cell r="BM54">
            <v>1</v>
          </cell>
          <cell r="BN54">
            <v>1</v>
          </cell>
          <cell r="BO54">
            <v>1</v>
          </cell>
          <cell r="BP54">
            <v>1</v>
          </cell>
          <cell r="BQ54">
            <v>1</v>
          </cell>
          <cell r="BR54">
            <v>1</v>
          </cell>
          <cell r="BS54">
            <v>1</v>
          </cell>
          <cell r="BT54">
            <v>1</v>
          </cell>
          <cell r="BU54">
            <v>1</v>
          </cell>
          <cell r="BV54">
            <v>1</v>
          </cell>
          <cell r="BW54">
            <v>1</v>
          </cell>
          <cell r="BX54">
            <v>1</v>
          </cell>
          <cell r="BY54">
            <v>1</v>
          </cell>
          <cell r="BZ54">
            <v>1</v>
          </cell>
          <cell r="CA54">
            <v>1</v>
          </cell>
          <cell r="CB54">
            <v>1</v>
          </cell>
          <cell r="CC54">
            <v>1</v>
          </cell>
          <cell r="CD54">
            <v>1</v>
          </cell>
          <cell r="CE54">
            <v>1</v>
          </cell>
          <cell r="CF54">
            <v>1</v>
          </cell>
          <cell r="CG54">
            <v>1</v>
          </cell>
          <cell r="CH54">
            <v>1</v>
          </cell>
          <cell r="CI54">
            <v>1</v>
          </cell>
          <cell r="CJ54">
            <v>1</v>
          </cell>
          <cell r="CK54">
            <v>1</v>
          </cell>
          <cell r="CL54">
            <v>1</v>
          </cell>
          <cell r="CM54">
            <v>1</v>
          </cell>
          <cell r="CN54">
            <v>1</v>
          </cell>
          <cell r="CO54">
            <v>1</v>
          </cell>
          <cell r="CP54">
            <v>1</v>
          </cell>
          <cell r="CQ54">
            <v>1</v>
          </cell>
          <cell r="CR54">
            <v>1</v>
          </cell>
          <cell r="CS54">
            <v>1</v>
          </cell>
          <cell r="CT54">
            <v>1</v>
          </cell>
          <cell r="CU54">
            <v>1</v>
          </cell>
          <cell r="CV54">
            <v>1</v>
          </cell>
          <cell r="CW54">
            <v>1</v>
          </cell>
          <cell r="CX54">
            <v>1</v>
          </cell>
          <cell r="CY54">
            <v>1</v>
          </cell>
          <cell r="CZ54">
            <v>1</v>
          </cell>
          <cell r="DA54">
            <v>1</v>
          </cell>
          <cell r="DB54">
            <v>1</v>
          </cell>
          <cell r="DC54">
            <v>1</v>
          </cell>
          <cell r="DD54">
            <v>1</v>
          </cell>
          <cell r="DE54">
            <v>1</v>
          </cell>
          <cell r="DF54">
            <v>1</v>
          </cell>
          <cell r="DG54">
            <v>1</v>
          </cell>
          <cell r="DH54">
            <v>1</v>
          </cell>
          <cell r="DI54">
            <v>1</v>
          </cell>
          <cell r="DJ54">
            <v>1</v>
          </cell>
          <cell r="DK54">
            <v>1</v>
          </cell>
          <cell r="DL54">
            <v>1</v>
          </cell>
          <cell r="DM54">
            <v>1</v>
          </cell>
          <cell r="DN54">
            <v>1</v>
          </cell>
          <cell r="DO54">
            <v>1</v>
          </cell>
          <cell r="DP54">
            <v>1</v>
          </cell>
          <cell r="DQ54">
            <v>1</v>
          </cell>
          <cell r="DR54">
            <v>1</v>
          </cell>
          <cell r="DS54">
            <v>1</v>
          </cell>
          <cell r="DT54">
            <v>1</v>
          </cell>
          <cell r="DU54">
            <v>1</v>
          </cell>
          <cell r="DV54">
            <v>1</v>
          </cell>
          <cell r="DW54">
            <v>1</v>
          </cell>
          <cell r="DX54">
            <v>1</v>
          </cell>
          <cell r="DY54">
            <v>1</v>
          </cell>
          <cell r="DZ54">
            <v>1</v>
          </cell>
          <cell r="EA54">
            <v>1</v>
          </cell>
          <cell r="EB54">
            <v>1</v>
          </cell>
          <cell r="EC54">
            <v>1</v>
          </cell>
          <cell r="ED54">
            <v>1</v>
          </cell>
          <cell r="EE54">
            <v>1</v>
          </cell>
          <cell r="EF54">
            <v>1</v>
          </cell>
          <cell r="EG54">
            <v>1</v>
          </cell>
          <cell r="EH54">
            <v>1</v>
          </cell>
          <cell r="EI54">
            <v>1</v>
          </cell>
          <cell r="EJ54">
            <v>1</v>
          </cell>
          <cell r="EK54">
            <v>1</v>
          </cell>
          <cell r="EL54">
            <v>1</v>
          </cell>
          <cell r="EM54">
            <v>1</v>
          </cell>
          <cell r="EN54">
            <v>1</v>
          </cell>
          <cell r="EO54">
            <v>1</v>
          </cell>
          <cell r="EP54">
            <v>1</v>
          </cell>
          <cell r="EQ54">
            <v>1</v>
          </cell>
          <cell r="ER54">
            <v>1</v>
          </cell>
          <cell r="ES54">
            <v>1</v>
          </cell>
          <cell r="ET54">
            <v>1</v>
          </cell>
          <cell r="EU54">
            <v>1</v>
          </cell>
          <cell r="EV54">
            <v>1</v>
          </cell>
          <cell r="EW54">
            <v>1</v>
          </cell>
          <cell r="EX54">
            <v>1</v>
          </cell>
          <cell r="EY54">
            <v>1</v>
          </cell>
          <cell r="EZ54">
            <v>1</v>
          </cell>
          <cell r="FA54">
            <v>1</v>
          </cell>
          <cell r="FB54">
            <v>1</v>
          </cell>
          <cell r="FC54">
            <v>1</v>
          </cell>
          <cell r="FD54">
            <v>1</v>
          </cell>
          <cell r="FE54">
            <v>1</v>
          </cell>
          <cell r="FF54">
            <v>1</v>
          </cell>
          <cell r="FG54">
            <v>1</v>
          </cell>
          <cell r="FH54">
            <v>1</v>
          </cell>
        </row>
        <row r="55">
          <cell r="C55" t="str">
            <v>200%乘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  <cell r="V55">
            <v>1</v>
          </cell>
          <cell r="W55">
            <v>1</v>
          </cell>
          <cell r="X55">
            <v>1</v>
          </cell>
          <cell r="Y55">
            <v>1</v>
          </cell>
          <cell r="Z55">
            <v>1</v>
          </cell>
          <cell r="AA55">
            <v>1</v>
          </cell>
          <cell r="AB55">
            <v>1</v>
          </cell>
          <cell r="AC55">
            <v>1</v>
          </cell>
          <cell r="AD55">
            <v>1</v>
          </cell>
          <cell r="AE55">
            <v>1</v>
          </cell>
          <cell r="AF55">
            <v>1</v>
          </cell>
          <cell r="AG55">
            <v>1</v>
          </cell>
          <cell r="AH55">
            <v>1</v>
          </cell>
          <cell r="AI55">
            <v>1</v>
          </cell>
          <cell r="AJ55">
            <v>1</v>
          </cell>
          <cell r="AK55">
            <v>1</v>
          </cell>
          <cell r="AL55">
            <v>1</v>
          </cell>
          <cell r="AM55">
            <v>1</v>
          </cell>
          <cell r="AN55">
            <v>1</v>
          </cell>
          <cell r="AO55">
            <v>1</v>
          </cell>
          <cell r="AP55">
            <v>1</v>
          </cell>
          <cell r="AQ55">
            <v>1</v>
          </cell>
          <cell r="AR55">
            <v>1</v>
          </cell>
          <cell r="AS55">
            <v>1</v>
          </cell>
          <cell r="AT55">
            <v>1</v>
          </cell>
          <cell r="AU55">
            <v>1</v>
          </cell>
          <cell r="AV55">
            <v>1</v>
          </cell>
          <cell r="AW55">
            <v>1</v>
          </cell>
          <cell r="AX55">
            <v>1</v>
          </cell>
          <cell r="AY55">
            <v>1</v>
          </cell>
          <cell r="AZ55">
            <v>1</v>
          </cell>
          <cell r="BA55">
            <v>1</v>
          </cell>
          <cell r="BB55">
            <v>1</v>
          </cell>
          <cell r="BC55">
            <v>1</v>
          </cell>
          <cell r="BD55">
            <v>1</v>
          </cell>
          <cell r="BE55">
            <v>1</v>
          </cell>
          <cell r="BF55">
            <v>1</v>
          </cell>
          <cell r="BG55">
            <v>1</v>
          </cell>
          <cell r="BH55">
            <v>1</v>
          </cell>
          <cell r="BI55">
            <v>1</v>
          </cell>
          <cell r="BJ55">
            <v>1</v>
          </cell>
          <cell r="BK55">
            <v>1</v>
          </cell>
          <cell r="BL55">
            <v>1</v>
          </cell>
          <cell r="BM55">
            <v>1</v>
          </cell>
          <cell r="BN55">
            <v>1</v>
          </cell>
          <cell r="BO55">
            <v>1</v>
          </cell>
          <cell r="BP55">
            <v>1</v>
          </cell>
          <cell r="BQ55">
            <v>1</v>
          </cell>
          <cell r="BR55">
            <v>1</v>
          </cell>
          <cell r="BS55">
            <v>1</v>
          </cell>
          <cell r="BT55">
            <v>1</v>
          </cell>
          <cell r="BU55">
            <v>1</v>
          </cell>
          <cell r="BV55">
            <v>1</v>
          </cell>
          <cell r="BW55">
            <v>1</v>
          </cell>
          <cell r="BX55">
            <v>1</v>
          </cell>
          <cell r="BY55">
            <v>1</v>
          </cell>
          <cell r="BZ55">
            <v>1</v>
          </cell>
          <cell r="CA55">
            <v>1</v>
          </cell>
          <cell r="CB55">
            <v>1</v>
          </cell>
          <cell r="CC55">
            <v>1</v>
          </cell>
          <cell r="CD55">
            <v>1</v>
          </cell>
          <cell r="CE55">
            <v>1</v>
          </cell>
          <cell r="CF55">
            <v>1</v>
          </cell>
          <cell r="CG55">
            <v>1</v>
          </cell>
          <cell r="CH55">
            <v>1</v>
          </cell>
          <cell r="CI55">
            <v>1</v>
          </cell>
          <cell r="CJ55">
            <v>1</v>
          </cell>
          <cell r="CK55">
            <v>1</v>
          </cell>
          <cell r="CL55">
            <v>1</v>
          </cell>
          <cell r="CM55">
            <v>1</v>
          </cell>
          <cell r="CN55">
            <v>1</v>
          </cell>
          <cell r="CO55">
            <v>1</v>
          </cell>
          <cell r="CP55">
            <v>1</v>
          </cell>
          <cell r="CQ55">
            <v>1</v>
          </cell>
          <cell r="CR55">
            <v>1</v>
          </cell>
          <cell r="CS55">
            <v>1</v>
          </cell>
          <cell r="CT55">
            <v>1</v>
          </cell>
          <cell r="CU55">
            <v>1</v>
          </cell>
          <cell r="CV55">
            <v>1</v>
          </cell>
          <cell r="CW55">
            <v>1</v>
          </cell>
          <cell r="CX55">
            <v>1</v>
          </cell>
          <cell r="CY55">
            <v>1</v>
          </cell>
          <cell r="CZ55">
            <v>1</v>
          </cell>
          <cell r="DA55">
            <v>1</v>
          </cell>
          <cell r="DB55">
            <v>1</v>
          </cell>
          <cell r="DC55">
            <v>1</v>
          </cell>
          <cell r="DD55">
            <v>1</v>
          </cell>
          <cell r="DE55">
            <v>1</v>
          </cell>
          <cell r="DF55">
            <v>1</v>
          </cell>
          <cell r="DG55">
            <v>1</v>
          </cell>
          <cell r="DH55">
            <v>1</v>
          </cell>
          <cell r="DI55">
            <v>1</v>
          </cell>
          <cell r="DJ55">
            <v>1</v>
          </cell>
          <cell r="DK55">
            <v>1</v>
          </cell>
          <cell r="DL55">
            <v>1</v>
          </cell>
          <cell r="DM55">
            <v>1</v>
          </cell>
          <cell r="DN55">
            <v>1</v>
          </cell>
          <cell r="DO55">
            <v>1</v>
          </cell>
          <cell r="DP55">
            <v>1</v>
          </cell>
          <cell r="DQ55">
            <v>1</v>
          </cell>
          <cell r="DR55">
            <v>1</v>
          </cell>
          <cell r="DS55">
            <v>1</v>
          </cell>
          <cell r="DT55">
            <v>1</v>
          </cell>
          <cell r="DU55">
            <v>1</v>
          </cell>
          <cell r="DV55">
            <v>1</v>
          </cell>
          <cell r="DW55">
            <v>1</v>
          </cell>
          <cell r="DX55">
            <v>1</v>
          </cell>
          <cell r="DY55">
            <v>1</v>
          </cell>
          <cell r="DZ55">
            <v>1</v>
          </cell>
          <cell r="EA55">
            <v>1</v>
          </cell>
          <cell r="EB55">
            <v>1</v>
          </cell>
          <cell r="EC55">
            <v>1</v>
          </cell>
          <cell r="ED55">
            <v>1</v>
          </cell>
          <cell r="EE55">
            <v>1</v>
          </cell>
          <cell r="EF55">
            <v>1</v>
          </cell>
          <cell r="EG55">
            <v>1</v>
          </cell>
          <cell r="EH55">
            <v>1</v>
          </cell>
          <cell r="EI55">
            <v>1</v>
          </cell>
          <cell r="EJ55">
            <v>1</v>
          </cell>
          <cell r="EK55">
            <v>1</v>
          </cell>
          <cell r="EL55">
            <v>1</v>
          </cell>
          <cell r="EM55">
            <v>1</v>
          </cell>
          <cell r="EN55">
            <v>1</v>
          </cell>
          <cell r="EO55">
            <v>1</v>
          </cell>
          <cell r="EP55">
            <v>1</v>
          </cell>
          <cell r="EQ55">
            <v>1</v>
          </cell>
          <cell r="ER55">
            <v>1</v>
          </cell>
          <cell r="ES55">
            <v>1</v>
          </cell>
          <cell r="ET55">
            <v>1</v>
          </cell>
          <cell r="EU55">
            <v>1</v>
          </cell>
          <cell r="EV55">
            <v>1</v>
          </cell>
          <cell r="EW55">
            <v>1</v>
          </cell>
          <cell r="EX55">
            <v>1</v>
          </cell>
          <cell r="EY55">
            <v>1</v>
          </cell>
          <cell r="EZ55">
            <v>1</v>
          </cell>
          <cell r="FA55">
            <v>1</v>
          </cell>
          <cell r="FB55">
            <v>1</v>
          </cell>
          <cell r="FC55">
            <v>1</v>
          </cell>
          <cell r="FD55">
            <v>1</v>
          </cell>
          <cell r="FE55">
            <v>1</v>
          </cell>
          <cell r="FF55">
            <v>1</v>
          </cell>
          <cell r="FG55">
            <v>1</v>
          </cell>
          <cell r="FH55">
            <v>1</v>
          </cell>
        </row>
        <row r="56">
          <cell r="C56" t="str">
            <v>300%乘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A56">
            <v>1</v>
          </cell>
          <cell r="AB56">
            <v>1</v>
          </cell>
          <cell r="AC56">
            <v>1</v>
          </cell>
          <cell r="AD56">
            <v>1</v>
          </cell>
          <cell r="AE56">
            <v>1</v>
          </cell>
          <cell r="AF56">
            <v>1</v>
          </cell>
          <cell r="AG56">
            <v>1</v>
          </cell>
          <cell r="AH56">
            <v>1</v>
          </cell>
          <cell r="AI56">
            <v>1</v>
          </cell>
          <cell r="AJ56">
            <v>1</v>
          </cell>
          <cell r="AK56">
            <v>1</v>
          </cell>
          <cell r="AL56">
            <v>1</v>
          </cell>
          <cell r="AM56">
            <v>1</v>
          </cell>
          <cell r="AN56">
            <v>1</v>
          </cell>
          <cell r="AO56">
            <v>1</v>
          </cell>
          <cell r="AP56">
            <v>1</v>
          </cell>
          <cell r="AQ56">
            <v>1</v>
          </cell>
          <cell r="AR56">
            <v>1</v>
          </cell>
          <cell r="AS56">
            <v>1</v>
          </cell>
          <cell r="AT56">
            <v>1</v>
          </cell>
          <cell r="AU56">
            <v>1</v>
          </cell>
          <cell r="AV56">
            <v>1</v>
          </cell>
          <cell r="AW56">
            <v>1</v>
          </cell>
          <cell r="AX56">
            <v>1</v>
          </cell>
          <cell r="AY56">
            <v>1</v>
          </cell>
          <cell r="AZ56">
            <v>1</v>
          </cell>
          <cell r="BA56">
            <v>1</v>
          </cell>
          <cell r="BB56">
            <v>1</v>
          </cell>
          <cell r="BC56">
            <v>1</v>
          </cell>
          <cell r="BD56">
            <v>1</v>
          </cell>
          <cell r="BE56">
            <v>1</v>
          </cell>
          <cell r="BF56">
            <v>1</v>
          </cell>
          <cell r="BG56">
            <v>1</v>
          </cell>
          <cell r="BH56">
            <v>1</v>
          </cell>
          <cell r="BI56">
            <v>1</v>
          </cell>
          <cell r="BJ56">
            <v>1</v>
          </cell>
          <cell r="BK56">
            <v>1</v>
          </cell>
          <cell r="BL56">
            <v>1</v>
          </cell>
          <cell r="BM56">
            <v>1</v>
          </cell>
          <cell r="BN56">
            <v>1</v>
          </cell>
          <cell r="BO56">
            <v>1</v>
          </cell>
          <cell r="BP56">
            <v>1</v>
          </cell>
          <cell r="BQ56">
            <v>1</v>
          </cell>
          <cell r="BR56">
            <v>1</v>
          </cell>
          <cell r="BS56">
            <v>1</v>
          </cell>
          <cell r="BT56">
            <v>1</v>
          </cell>
          <cell r="BU56">
            <v>1</v>
          </cell>
          <cell r="BV56">
            <v>1</v>
          </cell>
          <cell r="BW56">
            <v>1</v>
          </cell>
          <cell r="BX56">
            <v>1</v>
          </cell>
          <cell r="BY56">
            <v>1</v>
          </cell>
          <cell r="BZ56">
            <v>1</v>
          </cell>
          <cell r="CA56">
            <v>1</v>
          </cell>
          <cell r="CB56">
            <v>1</v>
          </cell>
          <cell r="CC56">
            <v>1</v>
          </cell>
          <cell r="CD56">
            <v>1</v>
          </cell>
          <cell r="CE56">
            <v>1</v>
          </cell>
          <cell r="CF56">
            <v>1</v>
          </cell>
          <cell r="CG56">
            <v>1</v>
          </cell>
          <cell r="CH56">
            <v>1</v>
          </cell>
          <cell r="CI56">
            <v>1</v>
          </cell>
          <cell r="CJ56">
            <v>1</v>
          </cell>
          <cell r="CK56">
            <v>1</v>
          </cell>
          <cell r="CL56">
            <v>1</v>
          </cell>
          <cell r="CM56">
            <v>1</v>
          </cell>
          <cell r="CN56">
            <v>1</v>
          </cell>
          <cell r="CO56">
            <v>1</v>
          </cell>
          <cell r="CP56">
            <v>1</v>
          </cell>
          <cell r="CQ56">
            <v>1</v>
          </cell>
          <cell r="CR56">
            <v>1</v>
          </cell>
          <cell r="CS56">
            <v>1</v>
          </cell>
          <cell r="CT56">
            <v>1</v>
          </cell>
          <cell r="CU56">
            <v>1</v>
          </cell>
          <cell r="CV56">
            <v>1</v>
          </cell>
          <cell r="CW56">
            <v>1</v>
          </cell>
          <cell r="CX56">
            <v>1</v>
          </cell>
          <cell r="CY56">
            <v>1</v>
          </cell>
          <cell r="CZ56">
            <v>1</v>
          </cell>
          <cell r="DA56">
            <v>1</v>
          </cell>
          <cell r="DB56">
            <v>1</v>
          </cell>
          <cell r="DC56">
            <v>1</v>
          </cell>
          <cell r="DD56">
            <v>1</v>
          </cell>
          <cell r="DE56">
            <v>1</v>
          </cell>
          <cell r="DF56">
            <v>1</v>
          </cell>
          <cell r="DG56">
            <v>1</v>
          </cell>
          <cell r="DH56">
            <v>1</v>
          </cell>
          <cell r="DI56">
            <v>1</v>
          </cell>
          <cell r="DJ56">
            <v>1</v>
          </cell>
          <cell r="DK56">
            <v>1</v>
          </cell>
          <cell r="DL56">
            <v>1</v>
          </cell>
          <cell r="DM56">
            <v>1</v>
          </cell>
          <cell r="DN56">
            <v>1</v>
          </cell>
          <cell r="DO56">
            <v>1</v>
          </cell>
          <cell r="DP56">
            <v>1</v>
          </cell>
          <cell r="DQ56">
            <v>1</v>
          </cell>
          <cell r="DR56">
            <v>1</v>
          </cell>
          <cell r="DS56">
            <v>1</v>
          </cell>
          <cell r="DT56">
            <v>1</v>
          </cell>
          <cell r="DU56">
            <v>1</v>
          </cell>
          <cell r="DV56">
            <v>1</v>
          </cell>
          <cell r="DW56">
            <v>1</v>
          </cell>
          <cell r="DX56">
            <v>1</v>
          </cell>
          <cell r="DY56">
            <v>1</v>
          </cell>
          <cell r="DZ56">
            <v>1</v>
          </cell>
          <cell r="EA56">
            <v>1</v>
          </cell>
          <cell r="EB56">
            <v>1</v>
          </cell>
          <cell r="EC56">
            <v>1</v>
          </cell>
          <cell r="ED56">
            <v>1</v>
          </cell>
          <cell r="EE56">
            <v>1</v>
          </cell>
          <cell r="EF56">
            <v>1</v>
          </cell>
          <cell r="EG56">
            <v>1</v>
          </cell>
          <cell r="EH56">
            <v>1</v>
          </cell>
          <cell r="EI56">
            <v>1</v>
          </cell>
          <cell r="EJ56">
            <v>1</v>
          </cell>
          <cell r="EK56">
            <v>1</v>
          </cell>
          <cell r="EL56">
            <v>1</v>
          </cell>
          <cell r="EM56">
            <v>1</v>
          </cell>
          <cell r="EN56">
            <v>1</v>
          </cell>
          <cell r="EO56">
            <v>1</v>
          </cell>
          <cell r="EP56">
            <v>1</v>
          </cell>
          <cell r="EQ56">
            <v>1</v>
          </cell>
          <cell r="ER56">
            <v>1</v>
          </cell>
          <cell r="ES56">
            <v>1</v>
          </cell>
          <cell r="ET56">
            <v>1</v>
          </cell>
          <cell r="EU56">
            <v>1</v>
          </cell>
          <cell r="EV56">
            <v>1</v>
          </cell>
          <cell r="EW56">
            <v>1</v>
          </cell>
          <cell r="EX56">
            <v>1</v>
          </cell>
          <cell r="EY56">
            <v>1</v>
          </cell>
          <cell r="EZ56">
            <v>1</v>
          </cell>
          <cell r="FA56">
            <v>1</v>
          </cell>
          <cell r="FB56">
            <v>1</v>
          </cell>
          <cell r="FC56">
            <v>1</v>
          </cell>
          <cell r="FD56">
            <v>1</v>
          </cell>
          <cell r="FE56">
            <v>1</v>
          </cell>
          <cell r="FF56">
            <v>1</v>
          </cell>
          <cell r="FG56">
            <v>1</v>
          </cell>
          <cell r="FH56">
            <v>1</v>
          </cell>
        </row>
        <row r="57">
          <cell r="C57" t="str">
            <v>400%乘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A57">
            <v>1</v>
          </cell>
          <cell r="AB57">
            <v>1</v>
          </cell>
          <cell r="AC57">
            <v>1</v>
          </cell>
          <cell r="AD57">
            <v>1</v>
          </cell>
          <cell r="AE57">
            <v>1</v>
          </cell>
          <cell r="AF57">
            <v>1</v>
          </cell>
          <cell r="AG57">
            <v>1</v>
          </cell>
          <cell r="AH57">
            <v>1</v>
          </cell>
          <cell r="AI57">
            <v>1</v>
          </cell>
          <cell r="AJ57">
            <v>1</v>
          </cell>
          <cell r="AK57">
            <v>1</v>
          </cell>
          <cell r="AL57">
            <v>1</v>
          </cell>
          <cell r="AM57">
            <v>1</v>
          </cell>
          <cell r="AN57">
            <v>1</v>
          </cell>
          <cell r="AO57">
            <v>1</v>
          </cell>
          <cell r="AP57">
            <v>1</v>
          </cell>
          <cell r="AQ57">
            <v>1</v>
          </cell>
          <cell r="AR57">
            <v>1</v>
          </cell>
          <cell r="AS57">
            <v>1</v>
          </cell>
          <cell r="AT57">
            <v>1</v>
          </cell>
          <cell r="AU57">
            <v>1</v>
          </cell>
          <cell r="AV57">
            <v>1</v>
          </cell>
          <cell r="AW57">
            <v>1</v>
          </cell>
          <cell r="AX57">
            <v>1</v>
          </cell>
          <cell r="AY57">
            <v>1</v>
          </cell>
          <cell r="AZ57">
            <v>1</v>
          </cell>
          <cell r="BA57">
            <v>1</v>
          </cell>
          <cell r="BB57">
            <v>1</v>
          </cell>
          <cell r="BC57">
            <v>1</v>
          </cell>
          <cell r="BD57">
            <v>1</v>
          </cell>
          <cell r="BE57">
            <v>1</v>
          </cell>
          <cell r="BF57">
            <v>1</v>
          </cell>
          <cell r="BG57">
            <v>1</v>
          </cell>
          <cell r="BH57">
            <v>1</v>
          </cell>
          <cell r="BI57">
            <v>1</v>
          </cell>
          <cell r="BJ57">
            <v>1</v>
          </cell>
          <cell r="BK57">
            <v>1</v>
          </cell>
          <cell r="BL57">
            <v>1</v>
          </cell>
          <cell r="BM57">
            <v>1</v>
          </cell>
          <cell r="BN57">
            <v>1</v>
          </cell>
          <cell r="BO57">
            <v>1</v>
          </cell>
          <cell r="BP57">
            <v>1</v>
          </cell>
          <cell r="BQ57">
            <v>1</v>
          </cell>
          <cell r="BR57">
            <v>1</v>
          </cell>
          <cell r="BS57">
            <v>1</v>
          </cell>
          <cell r="BT57">
            <v>1</v>
          </cell>
          <cell r="BU57">
            <v>1</v>
          </cell>
          <cell r="BV57">
            <v>1</v>
          </cell>
          <cell r="BW57">
            <v>1</v>
          </cell>
          <cell r="BX57">
            <v>1</v>
          </cell>
          <cell r="BY57">
            <v>1</v>
          </cell>
          <cell r="BZ57">
            <v>1</v>
          </cell>
          <cell r="CA57">
            <v>1</v>
          </cell>
          <cell r="CB57">
            <v>1</v>
          </cell>
          <cell r="CC57">
            <v>1</v>
          </cell>
          <cell r="CD57">
            <v>1</v>
          </cell>
          <cell r="CE57">
            <v>1</v>
          </cell>
          <cell r="CF57">
            <v>1</v>
          </cell>
          <cell r="CG57">
            <v>1</v>
          </cell>
          <cell r="CH57">
            <v>1</v>
          </cell>
          <cell r="CI57">
            <v>1</v>
          </cell>
          <cell r="CJ57">
            <v>1</v>
          </cell>
          <cell r="CK57">
            <v>1</v>
          </cell>
          <cell r="CL57">
            <v>1</v>
          </cell>
          <cell r="CM57">
            <v>1</v>
          </cell>
          <cell r="CN57">
            <v>1</v>
          </cell>
          <cell r="CO57">
            <v>1</v>
          </cell>
          <cell r="CP57">
            <v>1</v>
          </cell>
          <cell r="CQ57">
            <v>1</v>
          </cell>
          <cell r="CR57">
            <v>1</v>
          </cell>
          <cell r="CS57">
            <v>1</v>
          </cell>
          <cell r="CT57">
            <v>1</v>
          </cell>
          <cell r="CU57">
            <v>1</v>
          </cell>
          <cell r="CV57">
            <v>1</v>
          </cell>
          <cell r="CW57">
            <v>1</v>
          </cell>
          <cell r="CX57">
            <v>1</v>
          </cell>
          <cell r="CY57">
            <v>1</v>
          </cell>
          <cell r="CZ57">
            <v>1</v>
          </cell>
          <cell r="DA57">
            <v>1</v>
          </cell>
          <cell r="DB57">
            <v>1</v>
          </cell>
          <cell r="DC57">
            <v>1</v>
          </cell>
          <cell r="DD57">
            <v>1</v>
          </cell>
          <cell r="DE57">
            <v>1</v>
          </cell>
          <cell r="DF57">
            <v>1</v>
          </cell>
          <cell r="DG57">
            <v>1</v>
          </cell>
          <cell r="DH57">
            <v>1</v>
          </cell>
          <cell r="DI57">
            <v>1</v>
          </cell>
          <cell r="DJ57">
            <v>1</v>
          </cell>
          <cell r="DK57">
            <v>1</v>
          </cell>
          <cell r="DL57">
            <v>1</v>
          </cell>
          <cell r="DM57">
            <v>1</v>
          </cell>
          <cell r="DN57">
            <v>1</v>
          </cell>
          <cell r="DO57">
            <v>1</v>
          </cell>
          <cell r="DP57">
            <v>1</v>
          </cell>
          <cell r="DQ57">
            <v>1</v>
          </cell>
          <cell r="DR57">
            <v>1</v>
          </cell>
          <cell r="DS57">
            <v>1</v>
          </cell>
          <cell r="DT57">
            <v>1</v>
          </cell>
          <cell r="DU57">
            <v>1</v>
          </cell>
          <cell r="DV57">
            <v>1</v>
          </cell>
          <cell r="DW57">
            <v>1</v>
          </cell>
          <cell r="DX57">
            <v>1</v>
          </cell>
          <cell r="DY57">
            <v>1</v>
          </cell>
          <cell r="DZ57">
            <v>1</v>
          </cell>
          <cell r="EA57">
            <v>1</v>
          </cell>
          <cell r="EB57">
            <v>1</v>
          </cell>
          <cell r="EC57">
            <v>1</v>
          </cell>
          <cell r="ED57">
            <v>1</v>
          </cell>
          <cell r="EE57">
            <v>1</v>
          </cell>
          <cell r="EF57">
            <v>1</v>
          </cell>
          <cell r="EG57">
            <v>1</v>
          </cell>
          <cell r="EH57">
            <v>1</v>
          </cell>
          <cell r="EI57">
            <v>1</v>
          </cell>
          <cell r="EJ57">
            <v>1</v>
          </cell>
          <cell r="EK57">
            <v>1</v>
          </cell>
          <cell r="EL57">
            <v>1</v>
          </cell>
          <cell r="EM57">
            <v>1</v>
          </cell>
          <cell r="EN57">
            <v>1</v>
          </cell>
          <cell r="EO57">
            <v>1</v>
          </cell>
          <cell r="EP57">
            <v>1</v>
          </cell>
          <cell r="EQ57">
            <v>1</v>
          </cell>
          <cell r="ER57">
            <v>1</v>
          </cell>
          <cell r="ES57">
            <v>1</v>
          </cell>
          <cell r="ET57">
            <v>1</v>
          </cell>
          <cell r="EU57">
            <v>1</v>
          </cell>
          <cell r="EV57">
            <v>1</v>
          </cell>
          <cell r="EW57">
            <v>1</v>
          </cell>
          <cell r="EX57">
            <v>1</v>
          </cell>
          <cell r="EY57">
            <v>1</v>
          </cell>
          <cell r="EZ57">
            <v>1</v>
          </cell>
          <cell r="FA57">
            <v>1</v>
          </cell>
          <cell r="FB57">
            <v>1</v>
          </cell>
          <cell r="FC57">
            <v>1</v>
          </cell>
          <cell r="FD57">
            <v>1</v>
          </cell>
          <cell r="FE57">
            <v>1</v>
          </cell>
          <cell r="FF57">
            <v>1</v>
          </cell>
          <cell r="FG57">
            <v>1</v>
          </cell>
          <cell r="FH57">
            <v>1</v>
          </cell>
        </row>
        <row r="58">
          <cell r="C58" t="str">
            <v>500%乘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>
            <v>1</v>
          </cell>
          <cell r="AG58">
            <v>1</v>
          </cell>
          <cell r="AH58">
            <v>1</v>
          </cell>
          <cell r="AI58">
            <v>1</v>
          </cell>
          <cell r="AJ58">
            <v>1</v>
          </cell>
          <cell r="AK58">
            <v>1</v>
          </cell>
          <cell r="AL58">
            <v>1</v>
          </cell>
          <cell r="AM58">
            <v>1</v>
          </cell>
          <cell r="AN58">
            <v>1</v>
          </cell>
          <cell r="AO58">
            <v>1</v>
          </cell>
          <cell r="AP58">
            <v>1</v>
          </cell>
          <cell r="AQ58">
            <v>1</v>
          </cell>
          <cell r="AR58">
            <v>1</v>
          </cell>
          <cell r="AS58">
            <v>1</v>
          </cell>
          <cell r="AT58">
            <v>1</v>
          </cell>
          <cell r="AU58">
            <v>1</v>
          </cell>
          <cell r="AV58">
            <v>1</v>
          </cell>
          <cell r="AW58">
            <v>1</v>
          </cell>
          <cell r="AX58">
            <v>1</v>
          </cell>
          <cell r="AY58">
            <v>1</v>
          </cell>
          <cell r="AZ58">
            <v>1</v>
          </cell>
          <cell r="BA58">
            <v>1</v>
          </cell>
          <cell r="BB58">
            <v>1</v>
          </cell>
          <cell r="BC58">
            <v>1</v>
          </cell>
          <cell r="BD58">
            <v>1</v>
          </cell>
          <cell r="BE58">
            <v>1</v>
          </cell>
          <cell r="BF58">
            <v>1</v>
          </cell>
          <cell r="BG58">
            <v>1</v>
          </cell>
          <cell r="BH58">
            <v>1</v>
          </cell>
          <cell r="BI58">
            <v>1</v>
          </cell>
          <cell r="BJ58">
            <v>1</v>
          </cell>
          <cell r="BK58">
            <v>1</v>
          </cell>
          <cell r="BL58">
            <v>1</v>
          </cell>
          <cell r="BM58">
            <v>1</v>
          </cell>
          <cell r="BN58">
            <v>1</v>
          </cell>
          <cell r="BO58">
            <v>1</v>
          </cell>
          <cell r="BP58">
            <v>1</v>
          </cell>
          <cell r="BQ58">
            <v>1</v>
          </cell>
          <cell r="BR58">
            <v>1</v>
          </cell>
          <cell r="BS58">
            <v>1</v>
          </cell>
          <cell r="BT58">
            <v>1</v>
          </cell>
          <cell r="BU58">
            <v>1</v>
          </cell>
          <cell r="BV58">
            <v>1</v>
          </cell>
          <cell r="BW58">
            <v>1</v>
          </cell>
          <cell r="BX58">
            <v>1</v>
          </cell>
          <cell r="BY58">
            <v>1</v>
          </cell>
          <cell r="BZ58">
            <v>1</v>
          </cell>
          <cell r="CA58">
            <v>1</v>
          </cell>
          <cell r="CB58">
            <v>1</v>
          </cell>
          <cell r="CC58">
            <v>1</v>
          </cell>
          <cell r="CD58">
            <v>1</v>
          </cell>
          <cell r="CE58">
            <v>1</v>
          </cell>
          <cell r="CF58">
            <v>1</v>
          </cell>
          <cell r="CG58">
            <v>1</v>
          </cell>
          <cell r="CH58">
            <v>1</v>
          </cell>
          <cell r="CI58">
            <v>1</v>
          </cell>
          <cell r="CJ58">
            <v>1</v>
          </cell>
          <cell r="CK58">
            <v>1</v>
          </cell>
          <cell r="CL58">
            <v>1</v>
          </cell>
          <cell r="CM58">
            <v>1</v>
          </cell>
          <cell r="CN58">
            <v>1</v>
          </cell>
          <cell r="CO58">
            <v>1</v>
          </cell>
          <cell r="CP58">
            <v>1</v>
          </cell>
          <cell r="CQ58">
            <v>1</v>
          </cell>
          <cell r="CR58">
            <v>1</v>
          </cell>
          <cell r="CS58">
            <v>1</v>
          </cell>
          <cell r="CT58">
            <v>1</v>
          </cell>
          <cell r="CU58">
            <v>1</v>
          </cell>
          <cell r="CV58">
            <v>1</v>
          </cell>
          <cell r="CW58">
            <v>1</v>
          </cell>
          <cell r="CX58">
            <v>1</v>
          </cell>
          <cell r="CY58">
            <v>1</v>
          </cell>
          <cell r="CZ58">
            <v>1</v>
          </cell>
          <cell r="DA58">
            <v>1</v>
          </cell>
          <cell r="DB58">
            <v>1</v>
          </cell>
          <cell r="DC58">
            <v>1</v>
          </cell>
          <cell r="DD58">
            <v>1</v>
          </cell>
          <cell r="DE58">
            <v>1</v>
          </cell>
          <cell r="DF58">
            <v>1</v>
          </cell>
          <cell r="DG58">
            <v>1</v>
          </cell>
          <cell r="DH58">
            <v>1</v>
          </cell>
          <cell r="DI58">
            <v>1</v>
          </cell>
          <cell r="DJ58">
            <v>1</v>
          </cell>
          <cell r="DK58">
            <v>1</v>
          </cell>
          <cell r="DL58">
            <v>1</v>
          </cell>
          <cell r="DM58">
            <v>1</v>
          </cell>
          <cell r="DN58">
            <v>1</v>
          </cell>
          <cell r="DO58">
            <v>1</v>
          </cell>
          <cell r="DP58">
            <v>1</v>
          </cell>
          <cell r="DQ58">
            <v>1</v>
          </cell>
          <cell r="DR58">
            <v>1</v>
          </cell>
          <cell r="DS58">
            <v>1</v>
          </cell>
          <cell r="DT58">
            <v>1</v>
          </cell>
          <cell r="DU58">
            <v>1</v>
          </cell>
          <cell r="DV58">
            <v>1</v>
          </cell>
          <cell r="DW58">
            <v>1</v>
          </cell>
          <cell r="DX58">
            <v>1</v>
          </cell>
          <cell r="DY58">
            <v>1</v>
          </cell>
          <cell r="DZ58">
            <v>1</v>
          </cell>
          <cell r="EA58">
            <v>1</v>
          </cell>
          <cell r="EB58">
            <v>1</v>
          </cell>
          <cell r="EC58">
            <v>1</v>
          </cell>
          <cell r="ED58">
            <v>1</v>
          </cell>
          <cell r="EE58">
            <v>1</v>
          </cell>
          <cell r="EF58">
            <v>1</v>
          </cell>
          <cell r="EG58">
            <v>1</v>
          </cell>
          <cell r="EH58">
            <v>1</v>
          </cell>
          <cell r="EI58">
            <v>1</v>
          </cell>
          <cell r="EJ58">
            <v>1</v>
          </cell>
          <cell r="EK58">
            <v>1</v>
          </cell>
          <cell r="EL58">
            <v>1</v>
          </cell>
          <cell r="EM58">
            <v>1</v>
          </cell>
          <cell r="EN58">
            <v>1</v>
          </cell>
          <cell r="EO58">
            <v>1</v>
          </cell>
          <cell r="EP58">
            <v>1</v>
          </cell>
          <cell r="EQ58">
            <v>1</v>
          </cell>
          <cell r="ER58">
            <v>1</v>
          </cell>
          <cell r="ES58">
            <v>1</v>
          </cell>
          <cell r="ET58">
            <v>1</v>
          </cell>
          <cell r="EU58">
            <v>1</v>
          </cell>
          <cell r="EV58">
            <v>1</v>
          </cell>
          <cell r="EW58">
            <v>1</v>
          </cell>
          <cell r="EX58">
            <v>1</v>
          </cell>
          <cell r="EY58">
            <v>1</v>
          </cell>
          <cell r="EZ58">
            <v>1</v>
          </cell>
          <cell r="FA58">
            <v>1</v>
          </cell>
          <cell r="FB58">
            <v>1</v>
          </cell>
          <cell r="FC58">
            <v>1</v>
          </cell>
          <cell r="FD58">
            <v>1</v>
          </cell>
          <cell r="FE58">
            <v>1</v>
          </cell>
          <cell r="FF58">
            <v>1</v>
          </cell>
          <cell r="FG58">
            <v>1</v>
          </cell>
          <cell r="FH58">
            <v>1</v>
          </cell>
        </row>
        <row r="59">
          <cell r="C59" t="str">
            <v>100%加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</row>
        <row r="60">
          <cell r="C60" t="str">
            <v>200%加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</row>
        <row r="61">
          <cell r="C61" t="str">
            <v>300%加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</row>
        <row r="62">
          <cell r="C62" t="str">
            <v>400%加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</row>
        <row r="63">
          <cell r="C63" t="str">
            <v>500%加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</row>
        <row r="64">
          <cell r="B64" t="str">
            <v>等级加成</v>
          </cell>
          <cell r="C64" t="str">
            <v>Lv1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A64">
            <v>1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1</v>
          </cell>
          <cell r="AH64">
            <v>1</v>
          </cell>
          <cell r="AI64">
            <v>1</v>
          </cell>
          <cell r="AJ64">
            <v>1</v>
          </cell>
          <cell r="AK64">
            <v>1</v>
          </cell>
          <cell r="AL64">
            <v>1</v>
          </cell>
          <cell r="AM64">
            <v>1</v>
          </cell>
          <cell r="AN64">
            <v>1</v>
          </cell>
          <cell r="AO64">
            <v>1</v>
          </cell>
          <cell r="AP64">
            <v>1</v>
          </cell>
          <cell r="AQ64">
            <v>1</v>
          </cell>
          <cell r="AR64">
            <v>1</v>
          </cell>
          <cell r="AS64">
            <v>1</v>
          </cell>
          <cell r="AT64">
            <v>1</v>
          </cell>
          <cell r="AU64">
            <v>1</v>
          </cell>
          <cell r="AV64">
            <v>1</v>
          </cell>
          <cell r="AW64">
            <v>1</v>
          </cell>
          <cell r="AX64">
            <v>1</v>
          </cell>
          <cell r="AY64">
            <v>1</v>
          </cell>
          <cell r="AZ64">
            <v>1</v>
          </cell>
          <cell r="BA64">
            <v>1</v>
          </cell>
          <cell r="BB64">
            <v>1</v>
          </cell>
          <cell r="BC64">
            <v>1</v>
          </cell>
          <cell r="BD64">
            <v>1</v>
          </cell>
          <cell r="BE64">
            <v>1</v>
          </cell>
          <cell r="BF64">
            <v>1</v>
          </cell>
          <cell r="BG64">
            <v>1</v>
          </cell>
          <cell r="BH64">
            <v>1</v>
          </cell>
          <cell r="BI64">
            <v>1</v>
          </cell>
          <cell r="BJ64">
            <v>1</v>
          </cell>
          <cell r="BK64">
            <v>1</v>
          </cell>
          <cell r="BL64">
            <v>1</v>
          </cell>
          <cell r="BM64">
            <v>1</v>
          </cell>
          <cell r="BN64">
            <v>1</v>
          </cell>
          <cell r="BO64">
            <v>1</v>
          </cell>
          <cell r="BP64">
            <v>1</v>
          </cell>
          <cell r="BQ64">
            <v>1</v>
          </cell>
          <cell r="BR64">
            <v>1</v>
          </cell>
          <cell r="BS64">
            <v>1</v>
          </cell>
          <cell r="BT64">
            <v>1</v>
          </cell>
          <cell r="BU64">
            <v>1</v>
          </cell>
          <cell r="BV64">
            <v>1</v>
          </cell>
          <cell r="BW64">
            <v>1</v>
          </cell>
          <cell r="BX64">
            <v>1</v>
          </cell>
          <cell r="BY64">
            <v>1</v>
          </cell>
          <cell r="BZ64">
            <v>1</v>
          </cell>
          <cell r="CA64">
            <v>1</v>
          </cell>
          <cell r="CB64">
            <v>1</v>
          </cell>
          <cell r="CC64">
            <v>1</v>
          </cell>
          <cell r="CD64">
            <v>1</v>
          </cell>
          <cell r="CE64">
            <v>1</v>
          </cell>
          <cell r="CF64">
            <v>1</v>
          </cell>
          <cell r="CG64">
            <v>1</v>
          </cell>
          <cell r="CH64">
            <v>1</v>
          </cell>
          <cell r="CI64">
            <v>1</v>
          </cell>
          <cell r="CJ64">
            <v>1</v>
          </cell>
          <cell r="CK64">
            <v>1</v>
          </cell>
          <cell r="CL64">
            <v>1</v>
          </cell>
          <cell r="CM64">
            <v>1</v>
          </cell>
          <cell r="CN64">
            <v>1</v>
          </cell>
          <cell r="CO64">
            <v>1</v>
          </cell>
          <cell r="CP64">
            <v>1</v>
          </cell>
          <cell r="CQ64">
            <v>1</v>
          </cell>
          <cell r="CR64">
            <v>1</v>
          </cell>
          <cell r="CS64">
            <v>1</v>
          </cell>
          <cell r="CT64">
            <v>1</v>
          </cell>
          <cell r="CU64">
            <v>1</v>
          </cell>
          <cell r="CV64">
            <v>1</v>
          </cell>
          <cell r="CW64">
            <v>1</v>
          </cell>
          <cell r="CX64">
            <v>1</v>
          </cell>
          <cell r="CY64">
            <v>1</v>
          </cell>
          <cell r="CZ64">
            <v>1</v>
          </cell>
          <cell r="DA64">
            <v>1</v>
          </cell>
          <cell r="DB64">
            <v>1</v>
          </cell>
          <cell r="DC64">
            <v>1</v>
          </cell>
          <cell r="DD64">
            <v>1</v>
          </cell>
          <cell r="DE64">
            <v>1</v>
          </cell>
          <cell r="DF64">
            <v>1</v>
          </cell>
          <cell r="DG64">
            <v>1</v>
          </cell>
          <cell r="DH64">
            <v>1</v>
          </cell>
          <cell r="DI64">
            <v>1</v>
          </cell>
          <cell r="DJ64">
            <v>1</v>
          </cell>
          <cell r="DK64">
            <v>1</v>
          </cell>
          <cell r="DL64">
            <v>1</v>
          </cell>
          <cell r="DM64">
            <v>1</v>
          </cell>
          <cell r="DN64">
            <v>1</v>
          </cell>
          <cell r="DO64">
            <v>1</v>
          </cell>
          <cell r="DP64">
            <v>1</v>
          </cell>
          <cell r="DQ64">
            <v>1</v>
          </cell>
          <cell r="DR64">
            <v>1</v>
          </cell>
          <cell r="DS64">
            <v>1</v>
          </cell>
          <cell r="DT64">
            <v>1</v>
          </cell>
          <cell r="DU64">
            <v>1</v>
          </cell>
          <cell r="DV64">
            <v>1</v>
          </cell>
          <cell r="DW64">
            <v>1</v>
          </cell>
          <cell r="DX64">
            <v>1</v>
          </cell>
          <cell r="DY64">
            <v>1</v>
          </cell>
          <cell r="DZ64">
            <v>1</v>
          </cell>
          <cell r="EA64">
            <v>1</v>
          </cell>
          <cell r="EB64">
            <v>1</v>
          </cell>
          <cell r="EC64">
            <v>1</v>
          </cell>
          <cell r="ED64">
            <v>1</v>
          </cell>
          <cell r="EE64">
            <v>1</v>
          </cell>
          <cell r="EF64">
            <v>1</v>
          </cell>
          <cell r="EG64">
            <v>1</v>
          </cell>
          <cell r="EH64">
            <v>1</v>
          </cell>
          <cell r="EI64">
            <v>1</v>
          </cell>
          <cell r="EJ64">
            <v>1</v>
          </cell>
          <cell r="EK64">
            <v>1</v>
          </cell>
          <cell r="EL64">
            <v>1</v>
          </cell>
          <cell r="EM64">
            <v>1</v>
          </cell>
          <cell r="EN64">
            <v>1</v>
          </cell>
          <cell r="EO64">
            <v>1</v>
          </cell>
          <cell r="EP64">
            <v>1</v>
          </cell>
          <cell r="EQ64">
            <v>1</v>
          </cell>
          <cell r="ER64">
            <v>1</v>
          </cell>
          <cell r="ES64">
            <v>1</v>
          </cell>
          <cell r="ET64">
            <v>1</v>
          </cell>
          <cell r="EU64">
            <v>1</v>
          </cell>
          <cell r="EV64">
            <v>1</v>
          </cell>
          <cell r="EW64">
            <v>1</v>
          </cell>
          <cell r="EX64">
            <v>1</v>
          </cell>
          <cell r="EY64">
            <v>1</v>
          </cell>
          <cell r="EZ64">
            <v>1</v>
          </cell>
          <cell r="FA64">
            <v>1</v>
          </cell>
          <cell r="FB64">
            <v>1</v>
          </cell>
          <cell r="FC64">
            <v>1</v>
          </cell>
          <cell r="FD64">
            <v>1</v>
          </cell>
          <cell r="FE64">
            <v>1</v>
          </cell>
          <cell r="FF64">
            <v>1</v>
          </cell>
          <cell r="FG64">
            <v>1</v>
          </cell>
          <cell r="FH64">
            <v>1</v>
          </cell>
        </row>
        <row r="65">
          <cell r="C65" t="str">
            <v>Lv2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A65">
            <v>1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1</v>
          </cell>
          <cell r="AH65">
            <v>1</v>
          </cell>
          <cell r="AI65">
            <v>1</v>
          </cell>
          <cell r="AJ65">
            <v>1</v>
          </cell>
          <cell r="AK65">
            <v>1</v>
          </cell>
          <cell r="AL65">
            <v>1</v>
          </cell>
          <cell r="AM65">
            <v>1</v>
          </cell>
          <cell r="AN65">
            <v>1</v>
          </cell>
          <cell r="AO65">
            <v>1</v>
          </cell>
          <cell r="AP65">
            <v>1</v>
          </cell>
          <cell r="AQ65">
            <v>1</v>
          </cell>
          <cell r="AR65">
            <v>1</v>
          </cell>
          <cell r="AS65">
            <v>1</v>
          </cell>
          <cell r="AT65">
            <v>1</v>
          </cell>
          <cell r="AU65">
            <v>1</v>
          </cell>
          <cell r="AV65">
            <v>1</v>
          </cell>
          <cell r="AW65">
            <v>1</v>
          </cell>
          <cell r="AX65">
            <v>1</v>
          </cell>
          <cell r="AY65">
            <v>1</v>
          </cell>
          <cell r="AZ65">
            <v>1</v>
          </cell>
          <cell r="BA65">
            <v>1</v>
          </cell>
          <cell r="BB65">
            <v>1</v>
          </cell>
          <cell r="BC65">
            <v>1</v>
          </cell>
          <cell r="BD65">
            <v>1</v>
          </cell>
          <cell r="BE65">
            <v>1</v>
          </cell>
          <cell r="BF65">
            <v>1</v>
          </cell>
          <cell r="BG65">
            <v>1</v>
          </cell>
          <cell r="BH65">
            <v>1</v>
          </cell>
          <cell r="BI65">
            <v>1</v>
          </cell>
          <cell r="BJ65">
            <v>1</v>
          </cell>
          <cell r="BK65">
            <v>1</v>
          </cell>
          <cell r="BL65">
            <v>1</v>
          </cell>
          <cell r="BM65">
            <v>1</v>
          </cell>
          <cell r="BN65">
            <v>1</v>
          </cell>
          <cell r="BO65">
            <v>1</v>
          </cell>
          <cell r="BP65">
            <v>1</v>
          </cell>
          <cell r="BQ65">
            <v>1</v>
          </cell>
          <cell r="BR65">
            <v>1</v>
          </cell>
          <cell r="BS65">
            <v>1</v>
          </cell>
          <cell r="BT65">
            <v>1</v>
          </cell>
          <cell r="BU65">
            <v>1</v>
          </cell>
          <cell r="BV65">
            <v>1</v>
          </cell>
          <cell r="BW65">
            <v>1</v>
          </cell>
          <cell r="BX65">
            <v>1</v>
          </cell>
          <cell r="BY65">
            <v>1</v>
          </cell>
          <cell r="BZ65">
            <v>1</v>
          </cell>
          <cell r="CA65">
            <v>1</v>
          </cell>
          <cell r="CB65">
            <v>1</v>
          </cell>
          <cell r="CC65">
            <v>1</v>
          </cell>
          <cell r="CD65">
            <v>1</v>
          </cell>
          <cell r="CE65">
            <v>1</v>
          </cell>
          <cell r="CF65">
            <v>1</v>
          </cell>
          <cell r="CG65">
            <v>1</v>
          </cell>
          <cell r="CH65">
            <v>1</v>
          </cell>
          <cell r="CI65">
            <v>1</v>
          </cell>
          <cell r="CJ65">
            <v>1</v>
          </cell>
          <cell r="CK65">
            <v>1</v>
          </cell>
          <cell r="CL65">
            <v>1</v>
          </cell>
          <cell r="CM65">
            <v>1</v>
          </cell>
          <cell r="CN65">
            <v>1</v>
          </cell>
          <cell r="CO65">
            <v>1</v>
          </cell>
          <cell r="CP65">
            <v>1</v>
          </cell>
          <cell r="CQ65">
            <v>1</v>
          </cell>
          <cell r="CR65">
            <v>1</v>
          </cell>
          <cell r="CS65">
            <v>1</v>
          </cell>
          <cell r="CT65">
            <v>1</v>
          </cell>
          <cell r="CU65">
            <v>1</v>
          </cell>
          <cell r="CV65">
            <v>1</v>
          </cell>
          <cell r="CW65">
            <v>1</v>
          </cell>
          <cell r="CX65">
            <v>1</v>
          </cell>
          <cell r="CY65">
            <v>1</v>
          </cell>
          <cell r="CZ65">
            <v>1</v>
          </cell>
          <cell r="DA65">
            <v>1</v>
          </cell>
          <cell r="DB65">
            <v>1</v>
          </cell>
          <cell r="DC65">
            <v>1</v>
          </cell>
          <cell r="DD65">
            <v>1</v>
          </cell>
          <cell r="DE65">
            <v>1</v>
          </cell>
          <cell r="DF65">
            <v>1</v>
          </cell>
          <cell r="DG65">
            <v>1</v>
          </cell>
          <cell r="DH65">
            <v>1</v>
          </cell>
          <cell r="DI65">
            <v>1</v>
          </cell>
          <cell r="DJ65">
            <v>1</v>
          </cell>
          <cell r="DK65">
            <v>1</v>
          </cell>
          <cell r="DL65">
            <v>1</v>
          </cell>
          <cell r="DM65">
            <v>1</v>
          </cell>
          <cell r="DN65">
            <v>1</v>
          </cell>
          <cell r="DO65">
            <v>1</v>
          </cell>
          <cell r="DP65">
            <v>1</v>
          </cell>
          <cell r="DQ65">
            <v>1</v>
          </cell>
          <cell r="DR65">
            <v>1</v>
          </cell>
          <cell r="DS65">
            <v>1</v>
          </cell>
          <cell r="DT65">
            <v>1</v>
          </cell>
          <cell r="DU65">
            <v>1</v>
          </cell>
          <cell r="DV65">
            <v>1</v>
          </cell>
          <cell r="DW65">
            <v>1</v>
          </cell>
          <cell r="DX65">
            <v>1</v>
          </cell>
          <cell r="DY65">
            <v>1</v>
          </cell>
          <cell r="DZ65">
            <v>1</v>
          </cell>
          <cell r="EA65">
            <v>1</v>
          </cell>
          <cell r="EB65">
            <v>1</v>
          </cell>
          <cell r="EC65">
            <v>1</v>
          </cell>
          <cell r="ED65">
            <v>1</v>
          </cell>
          <cell r="EE65">
            <v>1</v>
          </cell>
          <cell r="EF65">
            <v>1</v>
          </cell>
          <cell r="EG65">
            <v>1</v>
          </cell>
          <cell r="EH65">
            <v>1</v>
          </cell>
          <cell r="EI65">
            <v>1</v>
          </cell>
          <cell r="EJ65">
            <v>1</v>
          </cell>
          <cell r="EK65">
            <v>1</v>
          </cell>
          <cell r="EL65">
            <v>1</v>
          </cell>
          <cell r="EM65">
            <v>1</v>
          </cell>
          <cell r="EN65">
            <v>1</v>
          </cell>
          <cell r="EO65">
            <v>1</v>
          </cell>
          <cell r="EP65">
            <v>1</v>
          </cell>
          <cell r="EQ65">
            <v>1</v>
          </cell>
          <cell r="ER65">
            <v>1</v>
          </cell>
          <cell r="ES65">
            <v>1</v>
          </cell>
          <cell r="ET65">
            <v>1</v>
          </cell>
          <cell r="EU65">
            <v>1</v>
          </cell>
          <cell r="EV65">
            <v>1</v>
          </cell>
          <cell r="EW65">
            <v>1</v>
          </cell>
          <cell r="EX65">
            <v>1</v>
          </cell>
          <cell r="EY65">
            <v>1</v>
          </cell>
          <cell r="EZ65">
            <v>1</v>
          </cell>
          <cell r="FA65">
            <v>1</v>
          </cell>
          <cell r="FB65">
            <v>1</v>
          </cell>
          <cell r="FC65">
            <v>1</v>
          </cell>
          <cell r="FD65">
            <v>1</v>
          </cell>
          <cell r="FE65">
            <v>1</v>
          </cell>
          <cell r="FF65">
            <v>1</v>
          </cell>
          <cell r="FG65">
            <v>1</v>
          </cell>
          <cell r="FH65">
            <v>1</v>
          </cell>
        </row>
        <row r="66">
          <cell r="C66" t="str">
            <v>Lv3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D66">
            <v>1</v>
          </cell>
          <cell r="AE66">
            <v>1</v>
          </cell>
          <cell r="AF66">
            <v>1</v>
          </cell>
          <cell r="AG66">
            <v>1</v>
          </cell>
          <cell r="AH66">
            <v>1</v>
          </cell>
          <cell r="AI66">
            <v>1</v>
          </cell>
          <cell r="AJ66">
            <v>1</v>
          </cell>
          <cell r="AK66">
            <v>1</v>
          </cell>
          <cell r="AL66">
            <v>1</v>
          </cell>
          <cell r="AM66">
            <v>1</v>
          </cell>
          <cell r="AN66">
            <v>1</v>
          </cell>
          <cell r="AO66">
            <v>1</v>
          </cell>
          <cell r="AP66">
            <v>1</v>
          </cell>
          <cell r="AQ66">
            <v>1</v>
          </cell>
          <cell r="AR66">
            <v>1</v>
          </cell>
          <cell r="AS66">
            <v>1</v>
          </cell>
          <cell r="AT66">
            <v>1</v>
          </cell>
          <cell r="AU66">
            <v>1</v>
          </cell>
          <cell r="AV66">
            <v>1</v>
          </cell>
          <cell r="AW66">
            <v>1</v>
          </cell>
          <cell r="AX66">
            <v>1</v>
          </cell>
          <cell r="AY66">
            <v>1</v>
          </cell>
          <cell r="AZ66">
            <v>1</v>
          </cell>
          <cell r="BA66">
            <v>1</v>
          </cell>
          <cell r="BB66">
            <v>1</v>
          </cell>
          <cell r="BC66">
            <v>1</v>
          </cell>
          <cell r="BD66">
            <v>1</v>
          </cell>
          <cell r="BE66">
            <v>1</v>
          </cell>
          <cell r="BF66">
            <v>1</v>
          </cell>
          <cell r="BG66">
            <v>1</v>
          </cell>
          <cell r="BH66">
            <v>1</v>
          </cell>
          <cell r="BI66">
            <v>1</v>
          </cell>
          <cell r="BJ66">
            <v>1</v>
          </cell>
          <cell r="BK66">
            <v>1</v>
          </cell>
          <cell r="BL66">
            <v>1</v>
          </cell>
          <cell r="BM66">
            <v>1</v>
          </cell>
          <cell r="BN66">
            <v>1</v>
          </cell>
          <cell r="BO66">
            <v>1</v>
          </cell>
          <cell r="BP66">
            <v>1</v>
          </cell>
          <cell r="BQ66">
            <v>1</v>
          </cell>
          <cell r="BR66">
            <v>1</v>
          </cell>
          <cell r="BS66">
            <v>1</v>
          </cell>
          <cell r="BT66">
            <v>1</v>
          </cell>
          <cell r="BU66">
            <v>1</v>
          </cell>
          <cell r="BV66">
            <v>1</v>
          </cell>
          <cell r="BW66">
            <v>1</v>
          </cell>
          <cell r="BX66">
            <v>1</v>
          </cell>
          <cell r="BY66">
            <v>1</v>
          </cell>
          <cell r="BZ66">
            <v>1</v>
          </cell>
          <cell r="CA66">
            <v>1</v>
          </cell>
          <cell r="CB66">
            <v>1</v>
          </cell>
          <cell r="CC66">
            <v>1</v>
          </cell>
          <cell r="CD66">
            <v>1</v>
          </cell>
          <cell r="CE66">
            <v>1</v>
          </cell>
          <cell r="CF66">
            <v>1</v>
          </cell>
          <cell r="CG66">
            <v>1</v>
          </cell>
          <cell r="CH66">
            <v>1</v>
          </cell>
          <cell r="CI66">
            <v>1</v>
          </cell>
          <cell r="CJ66">
            <v>1</v>
          </cell>
          <cell r="CK66">
            <v>1</v>
          </cell>
          <cell r="CL66">
            <v>1</v>
          </cell>
          <cell r="CM66">
            <v>1</v>
          </cell>
          <cell r="CN66">
            <v>1</v>
          </cell>
          <cell r="CO66">
            <v>1</v>
          </cell>
          <cell r="CP66">
            <v>1</v>
          </cell>
          <cell r="CQ66">
            <v>1</v>
          </cell>
          <cell r="CR66">
            <v>1</v>
          </cell>
          <cell r="CS66">
            <v>1</v>
          </cell>
          <cell r="CT66">
            <v>1</v>
          </cell>
          <cell r="CU66">
            <v>1</v>
          </cell>
          <cell r="CV66">
            <v>1</v>
          </cell>
          <cell r="CW66">
            <v>1</v>
          </cell>
          <cell r="CX66">
            <v>1</v>
          </cell>
          <cell r="CY66">
            <v>1</v>
          </cell>
          <cell r="CZ66">
            <v>1</v>
          </cell>
          <cell r="DA66">
            <v>1</v>
          </cell>
          <cell r="DB66">
            <v>1</v>
          </cell>
          <cell r="DC66">
            <v>1</v>
          </cell>
          <cell r="DD66">
            <v>1</v>
          </cell>
          <cell r="DE66">
            <v>1</v>
          </cell>
          <cell r="DF66">
            <v>1</v>
          </cell>
          <cell r="DG66">
            <v>1</v>
          </cell>
          <cell r="DH66">
            <v>1</v>
          </cell>
          <cell r="DI66">
            <v>1</v>
          </cell>
          <cell r="DJ66">
            <v>1</v>
          </cell>
          <cell r="DK66">
            <v>1</v>
          </cell>
          <cell r="DL66">
            <v>1</v>
          </cell>
          <cell r="DM66">
            <v>1</v>
          </cell>
          <cell r="DN66">
            <v>1</v>
          </cell>
          <cell r="DO66">
            <v>1</v>
          </cell>
          <cell r="DP66">
            <v>1</v>
          </cell>
          <cell r="DQ66">
            <v>1</v>
          </cell>
          <cell r="DR66">
            <v>1</v>
          </cell>
          <cell r="DS66">
            <v>1</v>
          </cell>
          <cell r="DT66">
            <v>1</v>
          </cell>
          <cell r="DU66">
            <v>1</v>
          </cell>
          <cell r="DV66">
            <v>1</v>
          </cell>
          <cell r="DW66">
            <v>1</v>
          </cell>
          <cell r="DX66">
            <v>1</v>
          </cell>
          <cell r="DY66">
            <v>1</v>
          </cell>
          <cell r="DZ66">
            <v>1</v>
          </cell>
          <cell r="EA66">
            <v>1</v>
          </cell>
          <cell r="EB66">
            <v>1</v>
          </cell>
          <cell r="EC66">
            <v>1</v>
          </cell>
          <cell r="ED66">
            <v>1</v>
          </cell>
          <cell r="EE66">
            <v>1</v>
          </cell>
          <cell r="EF66">
            <v>1</v>
          </cell>
          <cell r="EG66">
            <v>1</v>
          </cell>
          <cell r="EH66">
            <v>1</v>
          </cell>
          <cell r="EI66">
            <v>1</v>
          </cell>
          <cell r="EJ66">
            <v>1</v>
          </cell>
          <cell r="EK66">
            <v>1</v>
          </cell>
          <cell r="EL66">
            <v>1</v>
          </cell>
          <cell r="EM66">
            <v>1</v>
          </cell>
          <cell r="EN66">
            <v>1</v>
          </cell>
          <cell r="EO66">
            <v>1</v>
          </cell>
          <cell r="EP66">
            <v>1</v>
          </cell>
          <cell r="EQ66">
            <v>1</v>
          </cell>
          <cell r="ER66">
            <v>1</v>
          </cell>
          <cell r="ES66">
            <v>1</v>
          </cell>
          <cell r="ET66">
            <v>1</v>
          </cell>
          <cell r="EU66">
            <v>1</v>
          </cell>
          <cell r="EV66">
            <v>1</v>
          </cell>
          <cell r="EW66">
            <v>1</v>
          </cell>
          <cell r="EX66">
            <v>1</v>
          </cell>
          <cell r="EY66">
            <v>1</v>
          </cell>
          <cell r="EZ66">
            <v>1</v>
          </cell>
          <cell r="FA66">
            <v>1</v>
          </cell>
          <cell r="FB66">
            <v>1</v>
          </cell>
          <cell r="FC66">
            <v>1</v>
          </cell>
          <cell r="FD66">
            <v>1</v>
          </cell>
          <cell r="FE66">
            <v>1</v>
          </cell>
          <cell r="FF66">
            <v>1</v>
          </cell>
          <cell r="FG66">
            <v>1</v>
          </cell>
          <cell r="FH66">
            <v>1</v>
          </cell>
        </row>
        <row r="67">
          <cell r="C67" t="str">
            <v>Lv4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  <cell r="Y67">
            <v>1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D67">
            <v>1</v>
          </cell>
          <cell r="AE67">
            <v>1</v>
          </cell>
          <cell r="AF67">
            <v>1</v>
          </cell>
          <cell r="AG67">
            <v>1</v>
          </cell>
          <cell r="AH67">
            <v>1</v>
          </cell>
          <cell r="AI67">
            <v>1</v>
          </cell>
          <cell r="AJ67">
            <v>1</v>
          </cell>
          <cell r="AK67">
            <v>1</v>
          </cell>
          <cell r="AL67">
            <v>1</v>
          </cell>
          <cell r="AM67">
            <v>1</v>
          </cell>
          <cell r="AN67">
            <v>1</v>
          </cell>
          <cell r="AO67">
            <v>1</v>
          </cell>
          <cell r="AP67">
            <v>1</v>
          </cell>
          <cell r="AQ67">
            <v>1</v>
          </cell>
          <cell r="AR67">
            <v>1</v>
          </cell>
          <cell r="AS67">
            <v>1</v>
          </cell>
          <cell r="AT67">
            <v>1</v>
          </cell>
          <cell r="AU67">
            <v>1</v>
          </cell>
          <cell r="AV67">
            <v>1</v>
          </cell>
          <cell r="AW67">
            <v>1</v>
          </cell>
          <cell r="AX67">
            <v>1</v>
          </cell>
          <cell r="AY67">
            <v>1</v>
          </cell>
          <cell r="AZ67">
            <v>1</v>
          </cell>
          <cell r="BA67">
            <v>1</v>
          </cell>
          <cell r="BB67">
            <v>1</v>
          </cell>
          <cell r="BC67">
            <v>1</v>
          </cell>
          <cell r="BD67">
            <v>1</v>
          </cell>
          <cell r="BE67">
            <v>1</v>
          </cell>
          <cell r="BF67">
            <v>1</v>
          </cell>
          <cell r="BG67">
            <v>1</v>
          </cell>
          <cell r="BH67">
            <v>1</v>
          </cell>
          <cell r="BI67">
            <v>1</v>
          </cell>
          <cell r="BJ67">
            <v>1</v>
          </cell>
          <cell r="BK67">
            <v>1</v>
          </cell>
          <cell r="BL67">
            <v>1</v>
          </cell>
          <cell r="BM67">
            <v>1</v>
          </cell>
          <cell r="BN67">
            <v>1</v>
          </cell>
          <cell r="BO67">
            <v>1</v>
          </cell>
          <cell r="BP67">
            <v>1</v>
          </cell>
          <cell r="BQ67">
            <v>1</v>
          </cell>
          <cell r="BR67">
            <v>1</v>
          </cell>
          <cell r="BS67">
            <v>1</v>
          </cell>
          <cell r="BT67">
            <v>1</v>
          </cell>
          <cell r="BU67">
            <v>1</v>
          </cell>
          <cell r="BV67">
            <v>1</v>
          </cell>
          <cell r="BW67">
            <v>1</v>
          </cell>
          <cell r="BX67">
            <v>1</v>
          </cell>
          <cell r="BY67">
            <v>1</v>
          </cell>
          <cell r="BZ67">
            <v>1</v>
          </cell>
          <cell r="CA67">
            <v>1</v>
          </cell>
          <cell r="CB67">
            <v>1</v>
          </cell>
          <cell r="CC67">
            <v>1</v>
          </cell>
          <cell r="CD67">
            <v>1</v>
          </cell>
          <cell r="CE67">
            <v>1</v>
          </cell>
          <cell r="CF67">
            <v>1</v>
          </cell>
          <cell r="CG67">
            <v>1</v>
          </cell>
          <cell r="CH67">
            <v>1</v>
          </cell>
          <cell r="CI67">
            <v>1</v>
          </cell>
          <cell r="CJ67">
            <v>1</v>
          </cell>
          <cell r="CK67">
            <v>1</v>
          </cell>
          <cell r="CL67">
            <v>1</v>
          </cell>
          <cell r="CM67">
            <v>1</v>
          </cell>
          <cell r="CN67">
            <v>1</v>
          </cell>
          <cell r="CO67">
            <v>1</v>
          </cell>
          <cell r="CP67">
            <v>1</v>
          </cell>
          <cell r="CQ67">
            <v>1</v>
          </cell>
          <cell r="CR67">
            <v>1</v>
          </cell>
          <cell r="CS67">
            <v>1</v>
          </cell>
          <cell r="CT67">
            <v>1</v>
          </cell>
          <cell r="CU67">
            <v>1</v>
          </cell>
          <cell r="CV67">
            <v>1</v>
          </cell>
          <cell r="CW67">
            <v>1</v>
          </cell>
          <cell r="CX67">
            <v>1</v>
          </cell>
          <cell r="CY67">
            <v>1</v>
          </cell>
          <cell r="CZ67">
            <v>1</v>
          </cell>
          <cell r="DA67">
            <v>1</v>
          </cell>
          <cell r="DB67">
            <v>1</v>
          </cell>
          <cell r="DC67">
            <v>1</v>
          </cell>
          <cell r="DD67">
            <v>1</v>
          </cell>
          <cell r="DE67">
            <v>1</v>
          </cell>
          <cell r="DF67">
            <v>1</v>
          </cell>
          <cell r="DG67">
            <v>1</v>
          </cell>
          <cell r="DH67">
            <v>1</v>
          </cell>
          <cell r="DI67">
            <v>1</v>
          </cell>
          <cell r="DJ67">
            <v>1</v>
          </cell>
          <cell r="DK67">
            <v>1</v>
          </cell>
          <cell r="DL67">
            <v>1</v>
          </cell>
          <cell r="DM67">
            <v>1</v>
          </cell>
          <cell r="DN67">
            <v>1</v>
          </cell>
          <cell r="DO67">
            <v>1</v>
          </cell>
          <cell r="DP67">
            <v>1</v>
          </cell>
          <cell r="DQ67">
            <v>1</v>
          </cell>
          <cell r="DR67">
            <v>1</v>
          </cell>
          <cell r="DS67">
            <v>1</v>
          </cell>
          <cell r="DT67">
            <v>1</v>
          </cell>
          <cell r="DU67">
            <v>1</v>
          </cell>
          <cell r="DV67">
            <v>1</v>
          </cell>
          <cell r="DW67">
            <v>1</v>
          </cell>
          <cell r="DX67">
            <v>1</v>
          </cell>
          <cell r="DY67">
            <v>1</v>
          </cell>
          <cell r="DZ67">
            <v>1</v>
          </cell>
          <cell r="EA67">
            <v>1</v>
          </cell>
          <cell r="EB67">
            <v>1</v>
          </cell>
          <cell r="EC67">
            <v>1</v>
          </cell>
          <cell r="ED67">
            <v>1</v>
          </cell>
          <cell r="EE67">
            <v>1</v>
          </cell>
          <cell r="EF67">
            <v>1</v>
          </cell>
          <cell r="EG67">
            <v>1</v>
          </cell>
          <cell r="EH67">
            <v>1</v>
          </cell>
          <cell r="EI67">
            <v>1</v>
          </cell>
          <cell r="EJ67">
            <v>1</v>
          </cell>
          <cell r="EK67">
            <v>1</v>
          </cell>
          <cell r="EL67">
            <v>1</v>
          </cell>
          <cell r="EM67">
            <v>1</v>
          </cell>
          <cell r="EN67">
            <v>1</v>
          </cell>
          <cell r="EO67">
            <v>1</v>
          </cell>
          <cell r="EP67">
            <v>1</v>
          </cell>
          <cell r="EQ67">
            <v>1</v>
          </cell>
          <cell r="ER67">
            <v>1</v>
          </cell>
          <cell r="ES67">
            <v>1</v>
          </cell>
          <cell r="ET67">
            <v>1</v>
          </cell>
          <cell r="EU67">
            <v>1</v>
          </cell>
          <cell r="EV67">
            <v>1</v>
          </cell>
          <cell r="EW67">
            <v>1</v>
          </cell>
          <cell r="EX67">
            <v>1</v>
          </cell>
          <cell r="EY67">
            <v>1</v>
          </cell>
          <cell r="EZ67">
            <v>1</v>
          </cell>
          <cell r="FA67">
            <v>1</v>
          </cell>
          <cell r="FB67">
            <v>1</v>
          </cell>
          <cell r="FC67">
            <v>1</v>
          </cell>
          <cell r="FD67">
            <v>1</v>
          </cell>
          <cell r="FE67">
            <v>1</v>
          </cell>
          <cell r="FF67">
            <v>1</v>
          </cell>
          <cell r="FG67">
            <v>1</v>
          </cell>
          <cell r="FH67">
            <v>1</v>
          </cell>
        </row>
        <row r="68">
          <cell r="C68" t="str">
            <v>Lv5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  <cell r="AB68">
            <v>1</v>
          </cell>
          <cell r="AC68">
            <v>1</v>
          </cell>
          <cell r="AD68">
            <v>1</v>
          </cell>
          <cell r="AE68">
            <v>1</v>
          </cell>
          <cell r="AF68">
            <v>1</v>
          </cell>
          <cell r="AG68">
            <v>1</v>
          </cell>
          <cell r="AH68">
            <v>1</v>
          </cell>
          <cell r="AI68">
            <v>1</v>
          </cell>
          <cell r="AJ68">
            <v>1</v>
          </cell>
          <cell r="AK68">
            <v>1</v>
          </cell>
          <cell r="AL68">
            <v>1</v>
          </cell>
          <cell r="AM68">
            <v>1</v>
          </cell>
          <cell r="AN68">
            <v>1</v>
          </cell>
          <cell r="AO68">
            <v>1</v>
          </cell>
          <cell r="AP68">
            <v>1</v>
          </cell>
          <cell r="AQ68">
            <v>1</v>
          </cell>
          <cell r="AR68">
            <v>1</v>
          </cell>
          <cell r="AS68">
            <v>1</v>
          </cell>
          <cell r="AT68">
            <v>1</v>
          </cell>
          <cell r="AU68">
            <v>1</v>
          </cell>
          <cell r="AV68">
            <v>1</v>
          </cell>
          <cell r="AW68">
            <v>1</v>
          </cell>
          <cell r="AX68">
            <v>1</v>
          </cell>
          <cell r="AY68">
            <v>1</v>
          </cell>
          <cell r="AZ68">
            <v>1</v>
          </cell>
          <cell r="BA68">
            <v>1</v>
          </cell>
          <cell r="BB68">
            <v>1</v>
          </cell>
          <cell r="BC68">
            <v>1</v>
          </cell>
          <cell r="BD68">
            <v>1</v>
          </cell>
          <cell r="BE68">
            <v>1</v>
          </cell>
          <cell r="BF68">
            <v>1</v>
          </cell>
          <cell r="BG68">
            <v>1</v>
          </cell>
          <cell r="BH68">
            <v>1</v>
          </cell>
          <cell r="BI68">
            <v>1</v>
          </cell>
          <cell r="BJ68">
            <v>1</v>
          </cell>
          <cell r="BK68">
            <v>1</v>
          </cell>
          <cell r="BL68">
            <v>1</v>
          </cell>
          <cell r="BM68">
            <v>1</v>
          </cell>
          <cell r="BN68">
            <v>1</v>
          </cell>
          <cell r="BO68">
            <v>1</v>
          </cell>
          <cell r="BP68">
            <v>1</v>
          </cell>
          <cell r="BQ68">
            <v>1</v>
          </cell>
          <cell r="BR68">
            <v>1</v>
          </cell>
          <cell r="BS68">
            <v>1</v>
          </cell>
          <cell r="BT68">
            <v>1</v>
          </cell>
          <cell r="BU68">
            <v>1</v>
          </cell>
          <cell r="BV68">
            <v>1</v>
          </cell>
          <cell r="BW68">
            <v>1</v>
          </cell>
          <cell r="BX68">
            <v>1</v>
          </cell>
          <cell r="BY68">
            <v>1</v>
          </cell>
          <cell r="BZ68">
            <v>1</v>
          </cell>
          <cell r="CA68">
            <v>1</v>
          </cell>
          <cell r="CB68">
            <v>1</v>
          </cell>
          <cell r="CC68">
            <v>1</v>
          </cell>
          <cell r="CD68">
            <v>1</v>
          </cell>
          <cell r="CE68">
            <v>1</v>
          </cell>
          <cell r="CF68">
            <v>1</v>
          </cell>
          <cell r="CG68">
            <v>1</v>
          </cell>
          <cell r="CH68">
            <v>1</v>
          </cell>
          <cell r="CI68">
            <v>1</v>
          </cell>
          <cell r="CJ68">
            <v>1</v>
          </cell>
          <cell r="CK68">
            <v>1</v>
          </cell>
          <cell r="CL68">
            <v>1</v>
          </cell>
          <cell r="CM68">
            <v>1</v>
          </cell>
          <cell r="CN68">
            <v>1</v>
          </cell>
          <cell r="CO68">
            <v>1</v>
          </cell>
          <cell r="CP68">
            <v>1</v>
          </cell>
          <cell r="CQ68">
            <v>1</v>
          </cell>
          <cell r="CR68">
            <v>1</v>
          </cell>
          <cell r="CS68">
            <v>1</v>
          </cell>
          <cell r="CT68">
            <v>1</v>
          </cell>
          <cell r="CU68">
            <v>1</v>
          </cell>
          <cell r="CV68">
            <v>1</v>
          </cell>
          <cell r="CW68">
            <v>1</v>
          </cell>
          <cell r="CX68">
            <v>1</v>
          </cell>
          <cell r="CY68">
            <v>1</v>
          </cell>
          <cell r="CZ68">
            <v>1</v>
          </cell>
          <cell r="DA68">
            <v>1</v>
          </cell>
          <cell r="DB68">
            <v>1</v>
          </cell>
          <cell r="DC68">
            <v>1</v>
          </cell>
          <cell r="DD68">
            <v>1</v>
          </cell>
          <cell r="DE68">
            <v>1</v>
          </cell>
          <cell r="DF68">
            <v>1</v>
          </cell>
          <cell r="DG68">
            <v>1</v>
          </cell>
          <cell r="DH68">
            <v>1</v>
          </cell>
          <cell r="DI68">
            <v>1</v>
          </cell>
          <cell r="DJ68">
            <v>1</v>
          </cell>
          <cell r="DK68">
            <v>1</v>
          </cell>
          <cell r="DL68">
            <v>1</v>
          </cell>
          <cell r="DM68">
            <v>1</v>
          </cell>
          <cell r="DN68">
            <v>1</v>
          </cell>
          <cell r="DO68">
            <v>1</v>
          </cell>
          <cell r="DP68">
            <v>1</v>
          </cell>
          <cell r="DQ68">
            <v>1</v>
          </cell>
          <cell r="DR68">
            <v>1</v>
          </cell>
          <cell r="DS68">
            <v>1</v>
          </cell>
          <cell r="DT68">
            <v>1</v>
          </cell>
          <cell r="DU68">
            <v>1</v>
          </cell>
          <cell r="DV68">
            <v>1</v>
          </cell>
          <cell r="DW68">
            <v>1</v>
          </cell>
          <cell r="DX68">
            <v>1</v>
          </cell>
          <cell r="DY68">
            <v>1</v>
          </cell>
          <cell r="DZ68">
            <v>1</v>
          </cell>
          <cell r="EA68">
            <v>1</v>
          </cell>
          <cell r="EB68">
            <v>1</v>
          </cell>
          <cell r="EC68">
            <v>1</v>
          </cell>
          <cell r="ED68">
            <v>1</v>
          </cell>
          <cell r="EE68">
            <v>1</v>
          </cell>
          <cell r="EF68">
            <v>1</v>
          </cell>
          <cell r="EG68">
            <v>1</v>
          </cell>
          <cell r="EH68">
            <v>1</v>
          </cell>
          <cell r="EI68">
            <v>1</v>
          </cell>
          <cell r="EJ68">
            <v>1</v>
          </cell>
          <cell r="EK68">
            <v>1</v>
          </cell>
          <cell r="EL68">
            <v>1</v>
          </cell>
          <cell r="EM68">
            <v>1</v>
          </cell>
          <cell r="EN68">
            <v>1</v>
          </cell>
          <cell r="EO68">
            <v>1</v>
          </cell>
          <cell r="EP68">
            <v>1</v>
          </cell>
          <cell r="EQ68">
            <v>1</v>
          </cell>
          <cell r="ER68">
            <v>1</v>
          </cell>
          <cell r="ES68">
            <v>1</v>
          </cell>
          <cell r="ET68">
            <v>1</v>
          </cell>
          <cell r="EU68">
            <v>1</v>
          </cell>
          <cell r="EV68">
            <v>1</v>
          </cell>
          <cell r="EW68">
            <v>1</v>
          </cell>
          <cell r="EX68">
            <v>1</v>
          </cell>
          <cell r="EY68">
            <v>1</v>
          </cell>
          <cell r="EZ68">
            <v>1</v>
          </cell>
          <cell r="FA68">
            <v>1</v>
          </cell>
          <cell r="FB68">
            <v>1</v>
          </cell>
          <cell r="FC68">
            <v>1</v>
          </cell>
          <cell r="FD68">
            <v>1</v>
          </cell>
          <cell r="FE68">
            <v>1</v>
          </cell>
          <cell r="FF68">
            <v>1</v>
          </cell>
          <cell r="FG68">
            <v>1</v>
          </cell>
          <cell r="FH68">
            <v>1</v>
          </cell>
        </row>
        <row r="69">
          <cell r="B69" t="str">
            <v>技能加成</v>
          </cell>
          <cell r="C69" t="str">
            <v>Lv0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</row>
        <row r="70">
          <cell r="C70" t="str">
            <v>Lv1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0.4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0.5</v>
          </cell>
          <cell r="CA70">
            <v>0.5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0.3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0.3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0.5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</row>
        <row r="71">
          <cell r="C71" t="str">
            <v>Lv2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0.42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0.55000000000000004</v>
          </cell>
          <cell r="CA71">
            <v>0.55000000000000004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0.32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0.32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0.55000000000000004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</row>
        <row r="72">
          <cell r="C72" t="str">
            <v>Lv3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0.44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0.6</v>
          </cell>
          <cell r="CA72">
            <v>0.6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0.34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0.34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0.6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</row>
        <row r="73">
          <cell r="C73" t="str">
            <v>Lv4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0.46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0.65</v>
          </cell>
          <cell r="CA73">
            <v>0.65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0.36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0.36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0.65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</row>
        <row r="74">
          <cell r="C74" t="str">
            <v>Lv5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0.48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0.7</v>
          </cell>
          <cell r="CA74">
            <v>0.7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0.38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0.38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0.7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</row>
        <row r="75">
          <cell r="C75" t="str">
            <v>Lv6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0.5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0.75</v>
          </cell>
          <cell r="CA75">
            <v>0.75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0.4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0.4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0.75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</row>
        <row r="76">
          <cell r="C76" t="str">
            <v>Lv7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0.52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0.8</v>
          </cell>
          <cell r="CA76">
            <v>0.8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0.42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0.42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0.8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</row>
        <row r="77">
          <cell r="C77" t="str">
            <v>Lv8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0.54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0.85</v>
          </cell>
          <cell r="CA77">
            <v>0.85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0.44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0.44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0.85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</row>
        <row r="78">
          <cell r="C78" t="str">
            <v>Lv9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0.56000000000000005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0.9</v>
          </cell>
          <cell r="CA78">
            <v>0.9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0.46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0.46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0.9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</row>
        <row r="79">
          <cell r="C79" t="str">
            <v>Lv10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0.6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1</v>
          </cell>
          <cell r="CA79">
            <v>1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0.5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0.5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1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</row>
        <row r="80">
          <cell r="A80" t="str">
            <v>特攻3</v>
          </cell>
          <cell r="B80" t="str">
            <v>对象</v>
          </cell>
          <cell r="J80" t="str">
            <v>无</v>
          </cell>
          <cell r="K80" t="str">
            <v>无</v>
          </cell>
          <cell r="L80" t="str">
            <v>无</v>
          </cell>
          <cell r="M80" t="str">
            <v>无</v>
          </cell>
          <cell r="N80" t="str">
            <v>无</v>
          </cell>
          <cell r="O80" t="str">
            <v>无</v>
          </cell>
          <cell r="P80" t="str">
            <v>无</v>
          </cell>
          <cell r="Q80" t="str">
            <v>无</v>
          </cell>
          <cell r="R80" t="str">
            <v>无</v>
          </cell>
          <cell r="S80" t="str">
            <v>无</v>
          </cell>
          <cell r="T80" t="str">
            <v>无</v>
          </cell>
          <cell r="U80" t="str">
            <v>无</v>
          </cell>
          <cell r="V80" t="str">
            <v>无</v>
          </cell>
          <cell r="W80" t="str">
            <v>无</v>
          </cell>
          <cell r="X80" t="str">
            <v>无</v>
          </cell>
          <cell r="Y80" t="str">
            <v>无</v>
          </cell>
          <cell r="Z80" t="str">
            <v>无</v>
          </cell>
          <cell r="AA80" t="str">
            <v>无</v>
          </cell>
          <cell r="AB80" t="str">
            <v>无</v>
          </cell>
          <cell r="AC80" t="str">
            <v>无</v>
          </cell>
          <cell r="AD80" t="str">
            <v>无</v>
          </cell>
          <cell r="AE80" t="str">
            <v>无</v>
          </cell>
          <cell r="AF80" t="str">
            <v>无</v>
          </cell>
          <cell r="AG80" t="str">
            <v>无</v>
          </cell>
          <cell r="AH80" t="str">
            <v>无</v>
          </cell>
          <cell r="AI80" t="str">
            <v>无</v>
          </cell>
          <cell r="AJ80" t="str">
            <v>无</v>
          </cell>
          <cell r="AK80" t="str">
            <v>无</v>
          </cell>
          <cell r="AL80" t="str">
            <v>无</v>
          </cell>
          <cell r="AM80" t="str">
            <v>无</v>
          </cell>
          <cell r="AN80" t="str">
            <v>无</v>
          </cell>
          <cell r="AO80" t="str">
            <v>无</v>
          </cell>
          <cell r="AP80" t="str">
            <v>无</v>
          </cell>
          <cell r="AQ80" t="str">
            <v>无</v>
          </cell>
          <cell r="AR80" t="str">
            <v>无</v>
          </cell>
          <cell r="AS80" t="str">
            <v>无</v>
          </cell>
          <cell r="AT80" t="str">
            <v>无</v>
          </cell>
          <cell r="AU80" t="str">
            <v>无</v>
          </cell>
          <cell r="AV80" t="str">
            <v>无</v>
          </cell>
          <cell r="AW80" t="str">
            <v>无</v>
          </cell>
          <cell r="AX80" t="str">
            <v>无</v>
          </cell>
          <cell r="AY80" t="str">
            <v>无</v>
          </cell>
          <cell r="AZ80" t="str">
            <v>无</v>
          </cell>
          <cell r="BA80" t="str">
            <v>无</v>
          </cell>
          <cell r="BB80" t="str">
            <v>无</v>
          </cell>
          <cell r="BC80" t="str">
            <v>无</v>
          </cell>
          <cell r="BD80" t="str">
            <v>无</v>
          </cell>
          <cell r="BE80" t="str">
            <v>无</v>
          </cell>
          <cell r="BF80" t="str">
            <v>无</v>
          </cell>
          <cell r="BG80" t="str">
            <v>无</v>
          </cell>
          <cell r="BH80" t="str">
            <v>无</v>
          </cell>
          <cell r="BI80" t="str">
            <v>无</v>
          </cell>
          <cell r="BJ80" t="str">
            <v>无</v>
          </cell>
          <cell r="BK80" t="str">
            <v>无</v>
          </cell>
          <cell r="BL80" t="str">
            <v>无</v>
          </cell>
          <cell r="BM80" t="str">
            <v>无</v>
          </cell>
          <cell r="BN80" t="str">
            <v>无</v>
          </cell>
          <cell r="BO80" t="str">
            <v>无</v>
          </cell>
          <cell r="BP80" t="str">
            <v>无</v>
          </cell>
          <cell r="BQ80" t="str">
            <v>无</v>
          </cell>
          <cell r="BR80" t="str">
            <v>无</v>
          </cell>
          <cell r="BS80" t="str">
            <v>无</v>
          </cell>
          <cell r="BT80" t="str">
            <v>无</v>
          </cell>
          <cell r="BU80" t="str">
            <v>无</v>
          </cell>
          <cell r="BV80" t="str">
            <v>无</v>
          </cell>
          <cell r="BW80" t="str">
            <v>无</v>
          </cell>
          <cell r="BX80" t="str">
            <v>无</v>
          </cell>
          <cell r="BY80" t="str">
            <v>无</v>
          </cell>
          <cell r="BZ80" t="str">
            <v>无</v>
          </cell>
          <cell r="CA80" t="str">
            <v>无</v>
          </cell>
          <cell r="CB80" t="str">
            <v>无</v>
          </cell>
          <cell r="CC80" t="str">
            <v>无</v>
          </cell>
          <cell r="CD80" t="str">
            <v>无</v>
          </cell>
          <cell r="CE80" t="str">
            <v>无</v>
          </cell>
          <cell r="CF80" t="str">
            <v>无</v>
          </cell>
          <cell r="CG80" t="str">
            <v>无</v>
          </cell>
          <cell r="CH80" t="str">
            <v>无</v>
          </cell>
          <cell r="CI80" t="str">
            <v>无</v>
          </cell>
          <cell r="CJ80" t="str">
            <v>无</v>
          </cell>
          <cell r="CK80" t="str">
            <v>无</v>
          </cell>
          <cell r="CL80" t="str">
            <v>无</v>
          </cell>
          <cell r="CM80" t="str">
            <v>无</v>
          </cell>
          <cell r="CN80" t="str">
            <v>无</v>
          </cell>
          <cell r="CO80" t="str">
            <v>无</v>
          </cell>
          <cell r="CP80" t="str">
            <v>无</v>
          </cell>
          <cell r="CQ80" t="str">
            <v>无</v>
          </cell>
          <cell r="CR80" t="str">
            <v>无</v>
          </cell>
          <cell r="CS80" t="str">
            <v>无</v>
          </cell>
          <cell r="CT80" t="str">
            <v>无</v>
          </cell>
          <cell r="CU80" t="str">
            <v>无</v>
          </cell>
          <cell r="CV80" t="str">
            <v>无</v>
          </cell>
          <cell r="CW80" t="str">
            <v>无</v>
          </cell>
          <cell r="CX80" t="str">
            <v>无</v>
          </cell>
          <cell r="CY80" t="str">
            <v>无</v>
          </cell>
          <cell r="CZ80" t="str">
            <v>无</v>
          </cell>
          <cell r="DA80" t="str">
            <v>无</v>
          </cell>
          <cell r="DB80" t="str">
            <v>无</v>
          </cell>
          <cell r="DC80" t="str">
            <v>无</v>
          </cell>
          <cell r="DD80" t="str">
            <v>无</v>
          </cell>
          <cell r="DE80" t="str">
            <v>无</v>
          </cell>
          <cell r="DF80" t="str">
            <v>无</v>
          </cell>
          <cell r="DG80" t="str">
            <v>无</v>
          </cell>
          <cell r="DH80" t="str">
            <v>无</v>
          </cell>
          <cell r="DI80" t="str">
            <v>无</v>
          </cell>
          <cell r="DJ80" t="str">
            <v>无</v>
          </cell>
          <cell r="DK80" t="str">
            <v>无</v>
          </cell>
          <cell r="DL80" t="str">
            <v>无</v>
          </cell>
          <cell r="DM80" t="str">
            <v>无</v>
          </cell>
          <cell r="DN80" t="str">
            <v>无</v>
          </cell>
          <cell r="DO80" t="str">
            <v>无</v>
          </cell>
          <cell r="DP80" t="str">
            <v>无</v>
          </cell>
          <cell r="DQ80" t="str">
            <v>无</v>
          </cell>
          <cell r="DR80" t="str">
            <v>无</v>
          </cell>
          <cell r="DS80" t="str">
            <v>无</v>
          </cell>
          <cell r="DT80" t="str">
            <v>无</v>
          </cell>
          <cell r="DU80" t="str">
            <v>无</v>
          </cell>
          <cell r="DV80" t="str">
            <v>无</v>
          </cell>
          <cell r="DW80" t="str">
            <v>无</v>
          </cell>
          <cell r="DX80" t="str">
            <v>无</v>
          </cell>
          <cell r="DY80" t="str">
            <v>无</v>
          </cell>
          <cell r="DZ80" t="str">
            <v>无</v>
          </cell>
          <cell r="EA80" t="str">
            <v>无</v>
          </cell>
          <cell r="EB80" t="str">
            <v>无</v>
          </cell>
          <cell r="EC80" t="str">
            <v>无</v>
          </cell>
          <cell r="ED80" t="str">
            <v>无</v>
          </cell>
          <cell r="EE80" t="str">
            <v>无</v>
          </cell>
          <cell r="EF80" t="str">
            <v>无</v>
          </cell>
          <cell r="EG80" t="str">
            <v>无</v>
          </cell>
          <cell r="EH80" t="str">
            <v>无</v>
          </cell>
          <cell r="EI80" t="str">
            <v>无</v>
          </cell>
          <cell r="EJ80" t="str">
            <v>无</v>
          </cell>
          <cell r="EK80" t="str">
            <v>无</v>
          </cell>
          <cell r="EL80" t="str">
            <v>无</v>
          </cell>
          <cell r="EM80" t="str">
            <v>无</v>
          </cell>
          <cell r="EN80" t="str">
            <v>无</v>
          </cell>
          <cell r="EO80" t="str">
            <v>死灵</v>
          </cell>
          <cell r="EP80" t="str">
            <v>无</v>
          </cell>
          <cell r="EQ80" t="str">
            <v>无</v>
          </cell>
          <cell r="ER80" t="str">
            <v>无</v>
          </cell>
          <cell r="ES80" t="str">
            <v>无</v>
          </cell>
          <cell r="ET80" t="str">
            <v>无</v>
          </cell>
          <cell r="EU80" t="str">
            <v>无</v>
          </cell>
          <cell r="EV80" t="str">
            <v>无</v>
          </cell>
          <cell r="EW80" t="str">
            <v>无</v>
          </cell>
          <cell r="EX80" t="str">
            <v>无</v>
          </cell>
          <cell r="EY80" t="str">
            <v>无</v>
          </cell>
          <cell r="EZ80" t="str">
            <v>无</v>
          </cell>
          <cell r="FA80" t="str">
            <v>无</v>
          </cell>
          <cell r="FB80" t="str">
            <v>无</v>
          </cell>
          <cell r="FC80" t="str">
            <v>无</v>
          </cell>
          <cell r="FD80" t="str">
            <v>无</v>
          </cell>
          <cell r="FE80" t="str">
            <v>无</v>
          </cell>
          <cell r="FF80" t="str">
            <v>无</v>
          </cell>
          <cell r="FG80" t="str">
            <v>无</v>
          </cell>
          <cell r="FH80" t="str">
            <v>无</v>
          </cell>
        </row>
        <row r="81">
          <cell r="B81" t="str">
            <v>来自技能</v>
          </cell>
          <cell r="EO81">
            <v>3</v>
          </cell>
        </row>
        <row r="82">
          <cell r="B82" t="str">
            <v>OC加成</v>
          </cell>
          <cell r="C82" t="str">
            <v>100%乘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  <cell r="AB82">
            <v>1</v>
          </cell>
          <cell r="AC82">
            <v>1</v>
          </cell>
          <cell r="AD82">
            <v>1</v>
          </cell>
          <cell r="AE82">
            <v>1</v>
          </cell>
          <cell r="AF82">
            <v>1</v>
          </cell>
          <cell r="AG82">
            <v>1</v>
          </cell>
          <cell r="AH82">
            <v>1</v>
          </cell>
          <cell r="AI82">
            <v>1</v>
          </cell>
          <cell r="AJ82">
            <v>1</v>
          </cell>
          <cell r="AK82">
            <v>1</v>
          </cell>
          <cell r="AL82">
            <v>1</v>
          </cell>
          <cell r="AM82">
            <v>1</v>
          </cell>
          <cell r="AN82">
            <v>1</v>
          </cell>
          <cell r="AO82">
            <v>1</v>
          </cell>
          <cell r="AP82">
            <v>1</v>
          </cell>
          <cell r="AQ82">
            <v>1</v>
          </cell>
          <cell r="AR82">
            <v>1</v>
          </cell>
          <cell r="AS82">
            <v>1</v>
          </cell>
          <cell r="AT82">
            <v>1</v>
          </cell>
          <cell r="AU82">
            <v>1</v>
          </cell>
          <cell r="AV82">
            <v>1</v>
          </cell>
          <cell r="AW82">
            <v>1</v>
          </cell>
          <cell r="AX82">
            <v>1</v>
          </cell>
          <cell r="AY82">
            <v>1</v>
          </cell>
          <cell r="AZ82">
            <v>1</v>
          </cell>
          <cell r="BA82">
            <v>1</v>
          </cell>
          <cell r="BB82">
            <v>1</v>
          </cell>
          <cell r="BC82">
            <v>1</v>
          </cell>
          <cell r="BD82">
            <v>1</v>
          </cell>
          <cell r="BE82">
            <v>1</v>
          </cell>
          <cell r="BF82">
            <v>1</v>
          </cell>
          <cell r="BG82">
            <v>1</v>
          </cell>
          <cell r="BH82">
            <v>1</v>
          </cell>
          <cell r="BI82">
            <v>1</v>
          </cell>
          <cell r="BJ82">
            <v>1</v>
          </cell>
          <cell r="BK82">
            <v>1</v>
          </cell>
          <cell r="BL82">
            <v>1</v>
          </cell>
          <cell r="BM82">
            <v>1</v>
          </cell>
          <cell r="BN82">
            <v>1</v>
          </cell>
          <cell r="BO82">
            <v>1</v>
          </cell>
          <cell r="BP82">
            <v>1</v>
          </cell>
          <cell r="BQ82">
            <v>1</v>
          </cell>
          <cell r="BR82">
            <v>1</v>
          </cell>
          <cell r="BS82">
            <v>1</v>
          </cell>
          <cell r="BT82">
            <v>1</v>
          </cell>
          <cell r="BU82">
            <v>1</v>
          </cell>
          <cell r="BV82">
            <v>1</v>
          </cell>
          <cell r="BW82">
            <v>1</v>
          </cell>
          <cell r="BX82">
            <v>1</v>
          </cell>
          <cell r="BY82">
            <v>1</v>
          </cell>
          <cell r="BZ82">
            <v>1</v>
          </cell>
          <cell r="CA82">
            <v>1</v>
          </cell>
          <cell r="CB82">
            <v>1</v>
          </cell>
          <cell r="CC82">
            <v>1</v>
          </cell>
          <cell r="CD82">
            <v>1</v>
          </cell>
          <cell r="CE82">
            <v>1</v>
          </cell>
          <cell r="CF82">
            <v>1</v>
          </cell>
          <cell r="CG82">
            <v>1</v>
          </cell>
          <cell r="CH82">
            <v>1</v>
          </cell>
          <cell r="CI82">
            <v>1</v>
          </cell>
          <cell r="CJ82">
            <v>1</v>
          </cell>
          <cell r="CK82">
            <v>1</v>
          </cell>
          <cell r="CL82">
            <v>1</v>
          </cell>
          <cell r="CM82">
            <v>1</v>
          </cell>
          <cell r="CN82">
            <v>1</v>
          </cell>
          <cell r="CO82">
            <v>1</v>
          </cell>
          <cell r="CP82">
            <v>1</v>
          </cell>
          <cell r="CQ82">
            <v>1</v>
          </cell>
          <cell r="CR82">
            <v>1</v>
          </cell>
          <cell r="CS82">
            <v>1</v>
          </cell>
          <cell r="CT82">
            <v>1</v>
          </cell>
          <cell r="CU82">
            <v>1</v>
          </cell>
          <cell r="CV82">
            <v>1</v>
          </cell>
          <cell r="CW82">
            <v>1</v>
          </cell>
          <cell r="CX82">
            <v>1</v>
          </cell>
          <cell r="CY82">
            <v>1</v>
          </cell>
          <cell r="CZ82">
            <v>1</v>
          </cell>
          <cell r="DA82">
            <v>1</v>
          </cell>
          <cell r="DB82">
            <v>1</v>
          </cell>
          <cell r="DC82">
            <v>1</v>
          </cell>
          <cell r="DD82">
            <v>1</v>
          </cell>
          <cell r="DE82">
            <v>1</v>
          </cell>
          <cell r="DF82">
            <v>1</v>
          </cell>
          <cell r="DG82">
            <v>1</v>
          </cell>
          <cell r="DH82">
            <v>1</v>
          </cell>
          <cell r="DI82">
            <v>1</v>
          </cell>
          <cell r="DJ82">
            <v>1</v>
          </cell>
          <cell r="DK82">
            <v>1</v>
          </cell>
          <cell r="DL82">
            <v>1</v>
          </cell>
          <cell r="DM82">
            <v>1</v>
          </cell>
          <cell r="DN82">
            <v>1</v>
          </cell>
          <cell r="DO82">
            <v>1</v>
          </cell>
          <cell r="DP82">
            <v>1</v>
          </cell>
          <cell r="DQ82">
            <v>1</v>
          </cell>
          <cell r="DR82">
            <v>1</v>
          </cell>
          <cell r="DS82">
            <v>1</v>
          </cell>
          <cell r="DT82">
            <v>1</v>
          </cell>
          <cell r="DU82">
            <v>1</v>
          </cell>
          <cell r="DV82">
            <v>1</v>
          </cell>
          <cell r="DW82">
            <v>1</v>
          </cell>
          <cell r="DX82">
            <v>1</v>
          </cell>
          <cell r="DY82">
            <v>1</v>
          </cell>
          <cell r="DZ82">
            <v>1</v>
          </cell>
          <cell r="EA82">
            <v>1</v>
          </cell>
          <cell r="EB82">
            <v>1</v>
          </cell>
          <cell r="EC82">
            <v>1</v>
          </cell>
          <cell r="ED82">
            <v>1</v>
          </cell>
          <cell r="EE82">
            <v>1</v>
          </cell>
          <cell r="EF82">
            <v>1</v>
          </cell>
          <cell r="EG82">
            <v>1</v>
          </cell>
          <cell r="EH82">
            <v>1</v>
          </cell>
          <cell r="EI82">
            <v>1</v>
          </cell>
          <cell r="EJ82">
            <v>1</v>
          </cell>
          <cell r="EK82">
            <v>1</v>
          </cell>
          <cell r="EL82">
            <v>1</v>
          </cell>
          <cell r="EM82">
            <v>1</v>
          </cell>
          <cell r="EN82">
            <v>1</v>
          </cell>
          <cell r="EO82">
            <v>1</v>
          </cell>
          <cell r="EP82">
            <v>1</v>
          </cell>
          <cell r="EQ82">
            <v>1</v>
          </cell>
          <cell r="ER82">
            <v>1</v>
          </cell>
          <cell r="ES82">
            <v>1</v>
          </cell>
          <cell r="ET82">
            <v>1</v>
          </cell>
          <cell r="EU82">
            <v>1</v>
          </cell>
          <cell r="EV82">
            <v>1</v>
          </cell>
          <cell r="EW82">
            <v>1</v>
          </cell>
          <cell r="EX82">
            <v>1</v>
          </cell>
          <cell r="EY82">
            <v>1</v>
          </cell>
          <cell r="EZ82">
            <v>1</v>
          </cell>
          <cell r="FA82">
            <v>1</v>
          </cell>
          <cell r="FB82">
            <v>1</v>
          </cell>
          <cell r="FC82">
            <v>1</v>
          </cell>
          <cell r="FD82">
            <v>1</v>
          </cell>
          <cell r="FE82">
            <v>1</v>
          </cell>
          <cell r="FF82">
            <v>1</v>
          </cell>
          <cell r="FG82">
            <v>1</v>
          </cell>
          <cell r="FH82">
            <v>1</v>
          </cell>
        </row>
        <row r="83">
          <cell r="C83" t="str">
            <v>200%乘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1</v>
          </cell>
          <cell r="AH83">
            <v>1</v>
          </cell>
          <cell r="AI83">
            <v>1</v>
          </cell>
          <cell r="AJ83">
            <v>1</v>
          </cell>
          <cell r="AK83">
            <v>1</v>
          </cell>
          <cell r="AL83">
            <v>1</v>
          </cell>
          <cell r="AM83">
            <v>1</v>
          </cell>
          <cell r="AN83">
            <v>1</v>
          </cell>
          <cell r="AO83">
            <v>1</v>
          </cell>
          <cell r="AP83">
            <v>1</v>
          </cell>
          <cell r="AQ83">
            <v>1</v>
          </cell>
          <cell r="AR83">
            <v>1</v>
          </cell>
          <cell r="AS83">
            <v>1</v>
          </cell>
          <cell r="AT83">
            <v>1</v>
          </cell>
          <cell r="AU83">
            <v>1</v>
          </cell>
          <cell r="AV83">
            <v>1</v>
          </cell>
          <cell r="AW83">
            <v>1</v>
          </cell>
          <cell r="AX83">
            <v>1</v>
          </cell>
          <cell r="AY83">
            <v>1</v>
          </cell>
          <cell r="AZ83">
            <v>1</v>
          </cell>
          <cell r="BA83">
            <v>1</v>
          </cell>
          <cell r="BB83">
            <v>1</v>
          </cell>
          <cell r="BC83">
            <v>1</v>
          </cell>
          <cell r="BD83">
            <v>1</v>
          </cell>
          <cell r="BE83">
            <v>1</v>
          </cell>
          <cell r="BF83">
            <v>1</v>
          </cell>
          <cell r="BG83">
            <v>1</v>
          </cell>
          <cell r="BH83">
            <v>1</v>
          </cell>
          <cell r="BI83">
            <v>1</v>
          </cell>
          <cell r="BJ83">
            <v>1</v>
          </cell>
          <cell r="BK83">
            <v>1</v>
          </cell>
          <cell r="BL83">
            <v>1</v>
          </cell>
          <cell r="BM83">
            <v>1</v>
          </cell>
          <cell r="BN83">
            <v>1</v>
          </cell>
          <cell r="BO83">
            <v>1</v>
          </cell>
          <cell r="BP83">
            <v>1</v>
          </cell>
          <cell r="BQ83">
            <v>1</v>
          </cell>
          <cell r="BR83">
            <v>1</v>
          </cell>
          <cell r="BS83">
            <v>1</v>
          </cell>
          <cell r="BT83">
            <v>1</v>
          </cell>
          <cell r="BU83">
            <v>1</v>
          </cell>
          <cell r="BV83">
            <v>1</v>
          </cell>
          <cell r="BW83">
            <v>1</v>
          </cell>
          <cell r="BX83">
            <v>1</v>
          </cell>
          <cell r="BY83">
            <v>1</v>
          </cell>
          <cell r="BZ83">
            <v>1</v>
          </cell>
          <cell r="CA83">
            <v>1</v>
          </cell>
          <cell r="CB83">
            <v>1</v>
          </cell>
          <cell r="CC83">
            <v>1</v>
          </cell>
          <cell r="CD83">
            <v>1</v>
          </cell>
          <cell r="CE83">
            <v>1</v>
          </cell>
          <cell r="CF83">
            <v>1</v>
          </cell>
          <cell r="CG83">
            <v>1</v>
          </cell>
          <cell r="CH83">
            <v>1</v>
          </cell>
          <cell r="CI83">
            <v>1</v>
          </cell>
          <cell r="CJ83">
            <v>1</v>
          </cell>
          <cell r="CK83">
            <v>1</v>
          </cell>
          <cell r="CL83">
            <v>1</v>
          </cell>
          <cell r="CM83">
            <v>1</v>
          </cell>
          <cell r="CN83">
            <v>1</v>
          </cell>
          <cell r="CO83">
            <v>1</v>
          </cell>
          <cell r="CP83">
            <v>1</v>
          </cell>
          <cell r="CQ83">
            <v>1</v>
          </cell>
          <cell r="CR83">
            <v>1</v>
          </cell>
          <cell r="CS83">
            <v>1</v>
          </cell>
          <cell r="CT83">
            <v>1</v>
          </cell>
          <cell r="CU83">
            <v>1</v>
          </cell>
          <cell r="CV83">
            <v>1</v>
          </cell>
          <cell r="CW83">
            <v>1</v>
          </cell>
          <cell r="CX83">
            <v>1</v>
          </cell>
          <cell r="CY83">
            <v>1</v>
          </cell>
          <cell r="CZ83">
            <v>1</v>
          </cell>
          <cell r="DA83">
            <v>1</v>
          </cell>
          <cell r="DB83">
            <v>1</v>
          </cell>
          <cell r="DC83">
            <v>1</v>
          </cell>
          <cell r="DD83">
            <v>1</v>
          </cell>
          <cell r="DE83">
            <v>1</v>
          </cell>
          <cell r="DF83">
            <v>1</v>
          </cell>
          <cell r="DG83">
            <v>1</v>
          </cell>
          <cell r="DH83">
            <v>1</v>
          </cell>
          <cell r="DI83">
            <v>1</v>
          </cell>
          <cell r="DJ83">
            <v>1</v>
          </cell>
          <cell r="DK83">
            <v>1</v>
          </cell>
          <cell r="DL83">
            <v>1</v>
          </cell>
          <cell r="DM83">
            <v>1</v>
          </cell>
          <cell r="DN83">
            <v>1</v>
          </cell>
          <cell r="DO83">
            <v>1</v>
          </cell>
          <cell r="DP83">
            <v>1</v>
          </cell>
          <cell r="DQ83">
            <v>1</v>
          </cell>
          <cell r="DR83">
            <v>1</v>
          </cell>
          <cell r="DS83">
            <v>1</v>
          </cell>
          <cell r="DT83">
            <v>1</v>
          </cell>
          <cell r="DU83">
            <v>1</v>
          </cell>
          <cell r="DV83">
            <v>1</v>
          </cell>
          <cell r="DW83">
            <v>1</v>
          </cell>
          <cell r="DX83">
            <v>1</v>
          </cell>
          <cell r="DY83">
            <v>1</v>
          </cell>
          <cell r="DZ83">
            <v>1</v>
          </cell>
          <cell r="EA83">
            <v>1</v>
          </cell>
          <cell r="EB83">
            <v>1</v>
          </cell>
          <cell r="EC83">
            <v>1</v>
          </cell>
          <cell r="ED83">
            <v>1</v>
          </cell>
          <cell r="EE83">
            <v>1</v>
          </cell>
          <cell r="EF83">
            <v>1</v>
          </cell>
          <cell r="EG83">
            <v>1</v>
          </cell>
          <cell r="EH83">
            <v>1</v>
          </cell>
          <cell r="EI83">
            <v>1</v>
          </cell>
          <cell r="EJ83">
            <v>1</v>
          </cell>
          <cell r="EK83">
            <v>1</v>
          </cell>
          <cell r="EL83">
            <v>1</v>
          </cell>
          <cell r="EM83">
            <v>1</v>
          </cell>
          <cell r="EN83">
            <v>1</v>
          </cell>
          <cell r="EO83">
            <v>1</v>
          </cell>
          <cell r="EP83">
            <v>1</v>
          </cell>
          <cell r="EQ83">
            <v>1</v>
          </cell>
          <cell r="ER83">
            <v>1</v>
          </cell>
          <cell r="ES83">
            <v>1</v>
          </cell>
          <cell r="ET83">
            <v>1</v>
          </cell>
          <cell r="EU83">
            <v>1</v>
          </cell>
          <cell r="EV83">
            <v>1</v>
          </cell>
          <cell r="EW83">
            <v>1</v>
          </cell>
          <cell r="EX83">
            <v>1</v>
          </cell>
          <cell r="EY83">
            <v>1</v>
          </cell>
          <cell r="EZ83">
            <v>1</v>
          </cell>
          <cell r="FA83">
            <v>1</v>
          </cell>
          <cell r="FB83">
            <v>1</v>
          </cell>
          <cell r="FC83">
            <v>1</v>
          </cell>
          <cell r="FD83">
            <v>1</v>
          </cell>
          <cell r="FE83">
            <v>1</v>
          </cell>
          <cell r="FF83">
            <v>1</v>
          </cell>
          <cell r="FG83">
            <v>1</v>
          </cell>
          <cell r="FH83">
            <v>1</v>
          </cell>
        </row>
        <row r="84">
          <cell r="C84" t="str">
            <v>300%乘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P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U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AZ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  <cell r="BE84">
            <v>1</v>
          </cell>
          <cell r="BF84">
            <v>1</v>
          </cell>
          <cell r="BG84">
            <v>1</v>
          </cell>
          <cell r="BH84">
            <v>1</v>
          </cell>
          <cell r="BI84">
            <v>1</v>
          </cell>
          <cell r="BJ84">
            <v>1</v>
          </cell>
          <cell r="BK84">
            <v>1</v>
          </cell>
          <cell r="BL84">
            <v>1</v>
          </cell>
          <cell r="BM84">
            <v>1</v>
          </cell>
          <cell r="BN84">
            <v>1</v>
          </cell>
          <cell r="BO84">
            <v>1</v>
          </cell>
          <cell r="BP84">
            <v>1</v>
          </cell>
          <cell r="BQ84">
            <v>1</v>
          </cell>
          <cell r="BR84">
            <v>1</v>
          </cell>
          <cell r="BS84">
            <v>1</v>
          </cell>
          <cell r="BT84">
            <v>1</v>
          </cell>
          <cell r="BU84">
            <v>1</v>
          </cell>
          <cell r="BV84">
            <v>1</v>
          </cell>
          <cell r="BW84">
            <v>1</v>
          </cell>
          <cell r="BX84">
            <v>1</v>
          </cell>
          <cell r="BY84">
            <v>1</v>
          </cell>
          <cell r="BZ84">
            <v>1</v>
          </cell>
          <cell r="CA84">
            <v>1</v>
          </cell>
          <cell r="CB84">
            <v>1</v>
          </cell>
          <cell r="CC84">
            <v>1</v>
          </cell>
          <cell r="CD84">
            <v>1</v>
          </cell>
          <cell r="CE84">
            <v>1</v>
          </cell>
          <cell r="CF84">
            <v>1</v>
          </cell>
          <cell r="CG84">
            <v>1</v>
          </cell>
          <cell r="CH84">
            <v>1</v>
          </cell>
          <cell r="CI84">
            <v>1</v>
          </cell>
          <cell r="CJ84">
            <v>1</v>
          </cell>
          <cell r="CK84">
            <v>1</v>
          </cell>
          <cell r="CL84">
            <v>1</v>
          </cell>
          <cell r="CM84">
            <v>1</v>
          </cell>
          <cell r="CN84">
            <v>1</v>
          </cell>
          <cell r="CO84">
            <v>1</v>
          </cell>
          <cell r="CP84">
            <v>1</v>
          </cell>
          <cell r="CQ84">
            <v>1</v>
          </cell>
          <cell r="CR84">
            <v>1</v>
          </cell>
          <cell r="CS84">
            <v>1</v>
          </cell>
          <cell r="CT84">
            <v>1</v>
          </cell>
          <cell r="CU84">
            <v>1</v>
          </cell>
          <cell r="CV84">
            <v>1</v>
          </cell>
          <cell r="CW84">
            <v>1</v>
          </cell>
          <cell r="CX84">
            <v>1</v>
          </cell>
          <cell r="CY84">
            <v>1</v>
          </cell>
          <cell r="CZ84">
            <v>1</v>
          </cell>
          <cell r="DA84">
            <v>1</v>
          </cell>
          <cell r="DB84">
            <v>1</v>
          </cell>
          <cell r="DC84">
            <v>1</v>
          </cell>
          <cell r="DD84">
            <v>1</v>
          </cell>
          <cell r="DE84">
            <v>1</v>
          </cell>
          <cell r="DF84">
            <v>1</v>
          </cell>
          <cell r="DG84">
            <v>1</v>
          </cell>
          <cell r="DH84">
            <v>1</v>
          </cell>
          <cell r="DI84">
            <v>1</v>
          </cell>
          <cell r="DJ84">
            <v>1</v>
          </cell>
          <cell r="DK84">
            <v>1</v>
          </cell>
          <cell r="DL84">
            <v>1</v>
          </cell>
          <cell r="DM84">
            <v>1</v>
          </cell>
          <cell r="DN84">
            <v>1</v>
          </cell>
          <cell r="DO84">
            <v>1</v>
          </cell>
          <cell r="DP84">
            <v>1</v>
          </cell>
          <cell r="DQ84">
            <v>1</v>
          </cell>
          <cell r="DR84">
            <v>1</v>
          </cell>
          <cell r="DS84">
            <v>1</v>
          </cell>
          <cell r="DT84">
            <v>1</v>
          </cell>
          <cell r="DU84">
            <v>1</v>
          </cell>
          <cell r="DV84">
            <v>1</v>
          </cell>
          <cell r="DW84">
            <v>1</v>
          </cell>
          <cell r="DX84">
            <v>1</v>
          </cell>
          <cell r="DY84">
            <v>1</v>
          </cell>
          <cell r="DZ84">
            <v>1</v>
          </cell>
          <cell r="EA84">
            <v>1</v>
          </cell>
          <cell r="EB84">
            <v>1</v>
          </cell>
          <cell r="EC84">
            <v>1</v>
          </cell>
          <cell r="ED84">
            <v>1</v>
          </cell>
          <cell r="EE84">
            <v>1</v>
          </cell>
          <cell r="EF84">
            <v>1</v>
          </cell>
          <cell r="EG84">
            <v>1</v>
          </cell>
          <cell r="EH84">
            <v>1</v>
          </cell>
          <cell r="EI84">
            <v>1</v>
          </cell>
          <cell r="EJ84">
            <v>1</v>
          </cell>
          <cell r="EK84">
            <v>1</v>
          </cell>
          <cell r="EL84">
            <v>1</v>
          </cell>
          <cell r="EM84">
            <v>1</v>
          </cell>
          <cell r="EN84">
            <v>1</v>
          </cell>
          <cell r="EO84">
            <v>1</v>
          </cell>
          <cell r="EP84">
            <v>1</v>
          </cell>
          <cell r="EQ84">
            <v>1</v>
          </cell>
          <cell r="ER84">
            <v>1</v>
          </cell>
          <cell r="ES84">
            <v>1</v>
          </cell>
          <cell r="ET84">
            <v>1</v>
          </cell>
          <cell r="EU84">
            <v>1</v>
          </cell>
          <cell r="EV84">
            <v>1</v>
          </cell>
          <cell r="EW84">
            <v>1</v>
          </cell>
          <cell r="EX84">
            <v>1</v>
          </cell>
          <cell r="EY84">
            <v>1</v>
          </cell>
          <cell r="EZ84">
            <v>1</v>
          </cell>
          <cell r="FA84">
            <v>1</v>
          </cell>
          <cell r="FB84">
            <v>1</v>
          </cell>
          <cell r="FC84">
            <v>1</v>
          </cell>
          <cell r="FD84">
            <v>1</v>
          </cell>
          <cell r="FE84">
            <v>1</v>
          </cell>
          <cell r="FF84">
            <v>1</v>
          </cell>
          <cell r="FG84">
            <v>1</v>
          </cell>
          <cell r="FH84">
            <v>1</v>
          </cell>
        </row>
        <row r="85">
          <cell r="C85" t="str">
            <v>400%乘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U85">
            <v>1</v>
          </cell>
          <cell r="V85">
            <v>1</v>
          </cell>
          <cell r="W85">
            <v>1</v>
          </cell>
          <cell r="X85">
            <v>1</v>
          </cell>
          <cell r="Y85">
            <v>1</v>
          </cell>
          <cell r="Z85">
            <v>1</v>
          </cell>
          <cell r="AA85">
            <v>1</v>
          </cell>
          <cell r="AB85">
            <v>1</v>
          </cell>
          <cell r="AC85">
            <v>1</v>
          </cell>
          <cell r="AD85">
            <v>1</v>
          </cell>
          <cell r="AE85">
            <v>1</v>
          </cell>
          <cell r="AF85">
            <v>1</v>
          </cell>
          <cell r="AG85">
            <v>1</v>
          </cell>
          <cell r="AH85">
            <v>1</v>
          </cell>
          <cell r="AI85">
            <v>1</v>
          </cell>
          <cell r="AJ85">
            <v>1</v>
          </cell>
          <cell r="AK85">
            <v>1</v>
          </cell>
          <cell r="AL85">
            <v>1</v>
          </cell>
          <cell r="AM85">
            <v>1</v>
          </cell>
          <cell r="AN85">
            <v>1</v>
          </cell>
          <cell r="AO85">
            <v>1</v>
          </cell>
          <cell r="AP85">
            <v>1</v>
          </cell>
          <cell r="AQ85">
            <v>1</v>
          </cell>
          <cell r="AR85">
            <v>1</v>
          </cell>
          <cell r="AS85">
            <v>1</v>
          </cell>
          <cell r="AT85">
            <v>1</v>
          </cell>
          <cell r="AU85">
            <v>1</v>
          </cell>
          <cell r="AV85">
            <v>1</v>
          </cell>
          <cell r="AW85">
            <v>1</v>
          </cell>
          <cell r="AX85">
            <v>1</v>
          </cell>
          <cell r="AY85">
            <v>1</v>
          </cell>
          <cell r="AZ85">
            <v>1</v>
          </cell>
          <cell r="BA85">
            <v>1</v>
          </cell>
          <cell r="BB85">
            <v>1</v>
          </cell>
          <cell r="BC85">
            <v>1</v>
          </cell>
          <cell r="BD85">
            <v>1</v>
          </cell>
          <cell r="BE85">
            <v>1</v>
          </cell>
          <cell r="BF85">
            <v>1</v>
          </cell>
          <cell r="BG85">
            <v>1</v>
          </cell>
          <cell r="BH85">
            <v>1</v>
          </cell>
          <cell r="BI85">
            <v>1</v>
          </cell>
          <cell r="BJ85">
            <v>1</v>
          </cell>
          <cell r="BK85">
            <v>1</v>
          </cell>
          <cell r="BL85">
            <v>1</v>
          </cell>
          <cell r="BM85">
            <v>1</v>
          </cell>
          <cell r="BN85">
            <v>1</v>
          </cell>
          <cell r="BO85">
            <v>1</v>
          </cell>
          <cell r="BP85">
            <v>1</v>
          </cell>
          <cell r="BQ85">
            <v>1</v>
          </cell>
          <cell r="BR85">
            <v>1</v>
          </cell>
          <cell r="BS85">
            <v>1</v>
          </cell>
          <cell r="BT85">
            <v>1</v>
          </cell>
          <cell r="BU85">
            <v>1</v>
          </cell>
          <cell r="BV85">
            <v>1</v>
          </cell>
          <cell r="BW85">
            <v>1</v>
          </cell>
          <cell r="BX85">
            <v>1</v>
          </cell>
          <cell r="BY85">
            <v>1</v>
          </cell>
          <cell r="BZ85">
            <v>1</v>
          </cell>
          <cell r="CA85">
            <v>1</v>
          </cell>
          <cell r="CB85">
            <v>1</v>
          </cell>
          <cell r="CC85">
            <v>1</v>
          </cell>
          <cell r="CD85">
            <v>1</v>
          </cell>
          <cell r="CE85">
            <v>1</v>
          </cell>
          <cell r="CF85">
            <v>1</v>
          </cell>
          <cell r="CG85">
            <v>1</v>
          </cell>
          <cell r="CH85">
            <v>1</v>
          </cell>
          <cell r="CI85">
            <v>1</v>
          </cell>
          <cell r="CJ85">
            <v>1</v>
          </cell>
          <cell r="CK85">
            <v>1</v>
          </cell>
          <cell r="CL85">
            <v>1</v>
          </cell>
          <cell r="CM85">
            <v>1</v>
          </cell>
          <cell r="CN85">
            <v>1</v>
          </cell>
          <cell r="CO85">
            <v>1</v>
          </cell>
          <cell r="CP85">
            <v>1</v>
          </cell>
          <cell r="CQ85">
            <v>1</v>
          </cell>
          <cell r="CR85">
            <v>1</v>
          </cell>
          <cell r="CS85">
            <v>1</v>
          </cell>
          <cell r="CT85">
            <v>1</v>
          </cell>
          <cell r="CU85">
            <v>1</v>
          </cell>
          <cell r="CV85">
            <v>1</v>
          </cell>
          <cell r="CW85">
            <v>1</v>
          </cell>
          <cell r="CX85">
            <v>1</v>
          </cell>
          <cell r="CY85">
            <v>1</v>
          </cell>
          <cell r="CZ85">
            <v>1</v>
          </cell>
          <cell r="DA85">
            <v>1</v>
          </cell>
          <cell r="DB85">
            <v>1</v>
          </cell>
          <cell r="DC85">
            <v>1</v>
          </cell>
          <cell r="DD85">
            <v>1</v>
          </cell>
          <cell r="DE85">
            <v>1</v>
          </cell>
          <cell r="DF85">
            <v>1</v>
          </cell>
          <cell r="DG85">
            <v>1</v>
          </cell>
          <cell r="DH85">
            <v>1</v>
          </cell>
          <cell r="DI85">
            <v>1</v>
          </cell>
          <cell r="DJ85">
            <v>1</v>
          </cell>
          <cell r="DK85">
            <v>1</v>
          </cell>
          <cell r="DL85">
            <v>1</v>
          </cell>
          <cell r="DM85">
            <v>1</v>
          </cell>
          <cell r="DN85">
            <v>1</v>
          </cell>
          <cell r="DO85">
            <v>1</v>
          </cell>
          <cell r="DP85">
            <v>1</v>
          </cell>
          <cell r="DQ85">
            <v>1</v>
          </cell>
          <cell r="DR85">
            <v>1</v>
          </cell>
          <cell r="DS85">
            <v>1</v>
          </cell>
          <cell r="DT85">
            <v>1</v>
          </cell>
          <cell r="DU85">
            <v>1</v>
          </cell>
          <cell r="DV85">
            <v>1</v>
          </cell>
          <cell r="DW85">
            <v>1</v>
          </cell>
          <cell r="DX85">
            <v>1</v>
          </cell>
          <cell r="DY85">
            <v>1</v>
          </cell>
          <cell r="DZ85">
            <v>1</v>
          </cell>
          <cell r="EA85">
            <v>1</v>
          </cell>
          <cell r="EB85">
            <v>1</v>
          </cell>
          <cell r="EC85">
            <v>1</v>
          </cell>
          <cell r="ED85">
            <v>1</v>
          </cell>
          <cell r="EE85">
            <v>1</v>
          </cell>
          <cell r="EF85">
            <v>1</v>
          </cell>
          <cell r="EG85">
            <v>1</v>
          </cell>
          <cell r="EH85">
            <v>1</v>
          </cell>
          <cell r="EI85">
            <v>1</v>
          </cell>
          <cell r="EJ85">
            <v>1</v>
          </cell>
          <cell r="EK85">
            <v>1</v>
          </cell>
          <cell r="EL85">
            <v>1</v>
          </cell>
          <cell r="EM85">
            <v>1</v>
          </cell>
          <cell r="EN85">
            <v>1</v>
          </cell>
          <cell r="EO85">
            <v>1</v>
          </cell>
          <cell r="EP85">
            <v>1</v>
          </cell>
          <cell r="EQ85">
            <v>1</v>
          </cell>
          <cell r="ER85">
            <v>1</v>
          </cell>
          <cell r="ES85">
            <v>1</v>
          </cell>
          <cell r="ET85">
            <v>1</v>
          </cell>
          <cell r="EU85">
            <v>1</v>
          </cell>
          <cell r="EV85">
            <v>1</v>
          </cell>
          <cell r="EW85">
            <v>1</v>
          </cell>
          <cell r="EX85">
            <v>1</v>
          </cell>
          <cell r="EY85">
            <v>1</v>
          </cell>
          <cell r="EZ85">
            <v>1</v>
          </cell>
          <cell r="FA85">
            <v>1</v>
          </cell>
          <cell r="FB85">
            <v>1</v>
          </cell>
          <cell r="FC85">
            <v>1</v>
          </cell>
          <cell r="FD85">
            <v>1</v>
          </cell>
          <cell r="FE85">
            <v>1</v>
          </cell>
          <cell r="FF85">
            <v>1</v>
          </cell>
          <cell r="FG85">
            <v>1</v>
          </cell>
          <cell r="FH85">
            <v>1</v>
          </cell>
        </row>
        <row r="86">
          <cell r="C86" t="str">
            <v>500%乘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1</v>
          </cell>
          <cell r="AG86">
            <v>1</v>
          </cell>
          <cell r="AH86">
            <v>1</v>
          </cell>
          <cell r="AI86">
            <v>1</v>
          </cell>
          <cell r="AJ86">
            <v>1</v>
          </cell>
          <cell r="AK86">
            <v>1</v>
          </cell>
          <cell r="AL86">
            <v>1</v>
          </cell>
          <cell r="AM86">
            <v>1</v>
          </cell>
          <cell r="AN86">
            <v>1</v>
          </cell>
          <cell r="AO86">
            <v>1</v>
          </cell>
          <cell r="AP86">
            <v>1</v>
          </cell>
          <cell r="AQ86">
            <v>1</v>
          </cell>
          <cell r="AR86">
            <v>1</v>
          </cell>
          <cell r="AS86">
            <v>1</v>
          </cell>
          <cell r="AT86">
            <v>1</v>
          </cell>
          <cell r="AU86">
            <v>1</v>
          </cell>
          <cell r="AV86">
            <v>1</v>
          </cell>
          <cell r="AW86">
            <v>1</v>
          </cell>
          <cell r="AX86">
            <v>1</v>
          </cell>
          <cell r="AY86">
            <v>1</v>
          </cell>
          <cell r="AZ86">
            <v>1</v>
          </cell>
          <cell r="BA86">
            <v>1</v>
          </cell>
          <cell r="BB86">
            <v>1</v>
          </cell>
          <cell r="BC86">
            <v>1</v>
          </cell>
          <cell r="BD86">
            <v>1</v>
          </cell>
          <cell r="BE86">
            <v>1</v>
          </cell>
          <cell r="BF86">
            <v>1</v>
          </cell>
          <cell r="BG86">
            <v>1</v>
          </cell>
          <cell r="BH86">
            <v>1</v>
          </cell>
          <cell r="BI86">
            <v>1</v>
          </cell>
          <cell r="BJ86">
            <v>1</v>
          </cell>
          <cell r="BK86">
            <v>1</v>
          </cell>
          <cell r="BL86">
            <v>1</v>
          </cell>
          <cell r="BM86">
            <v>1</v>
          </cell>
          <cell r="BN86">
            <v>1</v>
          </cell>
          <cell r="BO86">
            <v>1</v>
          </cell>
          <cell r="BP86">
            <v>1</v>
          </cell>
          <cell r="BQ86">
            <v>1</v>
          </cell>
          <cell r="BR86">
            <v>1</v>
          </cell>
          <cell r="BS86">
            <v>1</v>
          </cell>
          <cell r="BT86">
            <v>1</v>
          </cell>
          <cell r="BU86">
            <v>1</v>
          </cell>
          <cell r="BV86">
            <v>1</v>
          </cell>
          <cell r="BW86">
            <v>1</v>
          </cell>
          <cell r="BX86">
            <v>1</v>
          </cell>
          <cell r="BY86">
            <v>1</v>
          </cell>
          <cell r="BZ86">
            <v>1</v>
          </cell>
          <cell r="CA86">
            <v>1</v>
          </cell>
          <cell r="CB86">
            <v>1</v>
          </cell>
          <cell r="CC86">
            <v>1</v>
          </cell>
          <cell r="CD86">
            <v>1</v>
          </cell>
          <cell r="CE86">
            <v>1</v>
          </cell>
          <cell r="CF86">
            <v>1</v>
          </cell>
          <cell r="CG86">
            <v>1</v>
          </cell>
          <cell r="CH86">
            <v>1</v>
          </cell>
          <cell r="CI86">
            <v>1</v>
          </cell>
          <cell r="CJ86">
            <v>1</v>
          </cell>
          <cell r="CK86">
            <v>1</v>
          </cell>
          <cell r="CL86">
            <v>1</v>
          </cell>
          <cell r="CM86">
            <v>1</v>
          </cell>
          <cell r="CN86">
            <v>1</v>
          </cell>
          <cell r="CO86">
            <v>1</v>
          </cell>
          <cell r="CP86">
            <v>1</v>
          </cell>
          <cell r="CQ86">
            <v>1</v>
          </cell>
          <cell r="CR86">
            <v>1</v>
          </cell>
          <cell r="CS86">
            <v>1</v>
          </cell>
          <cell r="CT86">
            <v>1</v>
          </cell>
          <cell r="CU86">
            <v>1</v>
          </cell>
          <cell r="CV86">
            <v>1</v>
          </cell>
          <cell r="CW86">
            <v>1</v>
          </cell>
          <cell r="CX86">
            <v>1</v>
          </cell>
          <cell r="CY86">
            <v>1</v>
          </cell>
          <cell r="CZ86">
            <v>1</v>
          </cell>
          <cell r="DA86">
            <v>1</v>
          </cell>
          <cell r="DB86">
            <v>1</v>
          </cell>
          <cell r="DC86">
            <v>1</v>
          </cell>
          <cell r="DD86">
            <v>1</v>
          </cell>
          <cell r="DE86">
            <v>1</v>
          </cell>
          <cell r="DF86">
            <v>1</v>
          </cell>
          <cell r="DG86">
            <v>1</v>
          </cell>
          <cell r="DH86">
            <v>1</v>
          </cell>
          <cell r="DI86">
            <v>1</v>
          </cell>
          <cell r="DJ86">
            <v>1</v>
          </cell>
          <cell r="DK86">
            <v>1</v>
          </cell>
          <cell r="DL86">
            <v>1</v>
          </cell>
          <cell r="DM86">
            <v>1</v>
          </cell>
          <cell r="DN86">
            <v>1</v>
          </cell>
          <cell r="DO86">
            <v>1</v>
          </cell>
          <cell r="DP86">
            <v>1</v>
          </cell>
          <cell r="DQ86">
            <v>1</v>
          </cell>
          <cell r="DR86">
            <v>1</v>
          </cell>
          <cell r="DS86">
            <v>1</v>
          </cell>
          <cell r="DT86">
            <v>1</v>
          </cell>
          <cell r="DU86">
            <v>1</v>
          </cell>
          <cell r="DV86">
            <v>1</v>
          </cell>
          <cell r="DW86">
            <v>1</v>
          </cell>
          <cell r="DX86">
            <v>1</v>
          </cell>
          <cell r="DY86">
            <v>1</v>
          </cell>
          <cell r="DZ86">
            <v>1</v>
          </cell>
          <cell r="EA86">
            <v>1</v>
          </cell>
          <cell r="EB86">
            <v>1</v>
          </cell>
          <cell r="EC86">
            <v>1</v>
          </cell>
          <cell r="ED86">
            <v>1</v>
          </cell>
          <cell r="EE86">
            <v>1</v>
          </cell>
          <cell r="EF86">
            <v>1</v>
          </cell>
          <cell r="EG86">
            <v>1</v>
          </cell>
          <cell r="EH86">
            <v>1</v>
          </cell>
          <cell r="EI86">
            <v>1</v>
          </cell>
          <cell r="EJ86">
            <v>1</v>
          </cell>
          <cell r="EK86">
            <v>1</v>
          </cell>
          <cell r="EL86">
            <v>1</v>
          </cell>
          <cell r="EM86">
            <v>1</v>
          </cell>
          <cell r="EN86">
            <v>1</v>
          </cell>
          <cell r="EO86">
            <v>1</v>
          </cell>
          <cell r="EP86">
            <v>1</v>
          </cell>
          <cell r="EQ86">
            <v>1</v>
          </cell>
          <cell r="ER86">
            <v>1</v>
          </cell>
          <cell r="ES86">
            <v>1</v>
          </cell>
          <cell r="ET86">
            <v>1</v>
          </cell>
          <cell r="EU86">
            <v>1</v>
          </cell>
          <cell r="EV86">
            <v>1</v>
          </cell>
          <cell r="EW86">
            <v>1</v>
          </cell>
          <cell r="EX86">
            <v>1</v>
          </cell>
          <cell r="EY86">
            <v>1</v>
          </cell>
          <cell r="EZ86">
            <v>1</v>
          </cell>
          <cell r="FA86">
            <v>1</v>
          </cell>
          <cell r="FB86">
            <v>1</v>
          </cell>
          <cell r="FC86">
            <v>1</v>
          </cell>
          <cell r="FD86">
            <v>1</v>
          </cell>
          <cell r="FE86">
            <v>1</v>
          </cell>
          <cell r="FF86">
            <v>1</v>
          </cell>
          <cell r="FG86">
            <v>1</v>
          </cell>
          <cell r="FH86">
            <v>1</v>
          </cell>
        </row>
        <row r="87">
          <cell r="C87" t="str">
            <v>100%加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</row>
        <row r="88">
          <cell r="C88" t="str">
            <v>200%加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T88">
            <v>0</v>
          </cell>
          <cell r="EU88">
            <v>0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0</v>
          </cell>
          <cell r="FH88">
            <v>0</v>
          </cell>
        </row>
        <row r="89">
          <cell r="C89" t="str">
            <v>300%加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0</v>
          </cell>
          <cell r="FH89">
            <v>0</v>
          </cell>
        </row>
        <row r="90">
          <cell r="C90" t="str">
            <v>400%加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0</v>
          </cell>
          <cell r="FH90">
            <v>0</v>
          </cell>
        </row>
        <row r="91">
          <cell r="C91" t="str">
            <v>500%加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</row>
        <row r="92">
          <cell r="B92" t="str">
            <v>等级加成</v>
          </cell>
          <cell r="C92" t="str">
            <v>Lv1</v>
          </cell>
          <cell r="J92">
            <v>1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  <cell r="AD92">
            <v>1</v>
          </cell>
          <cell r="AE92">
            <v>1</v>
          </cell>
          <cell r="AF92">
            <v>1</v>
          </cell>
          <cell r="AG92">
            <v>1</v>
          </cell>
          <cell r="AH92">
            <v>1</v>
          </cell>
          <cell r="AI92">
            <v>1</v>
          </cell>
          <cell r="AJ92">
            <v>1</v>
          </cell>
          <cell r="AK92">
            <v>1</v>
          </cell>
          <cell r="AL92">
            <v>1</v>
          </cell>
          <cell r="AM92">
            <v>1</v>
          </cell>
          <cell r="AN92">
            <v>1</v>
          </cell>
          <cell r="AO92">
            <v>1</v>
          </cell>
          <cell r="AP92">
            <v>1</v>
          </cell>
          <cell r="AQ92">
            <v>1</v>
          </cell>
          <cell r="AR92">
            <v>1</v>
          </cell>
          <cell r="AS92">
            <v>1</v>
          </cell>
          <cell r="AT92">
            <v>1</v>
          </cell>
          <cell r="AU92">
            <v>1</v>
          </cell>
          <cell r="AV92">
            <v>1</v>
          </cell>
          <cell r="AW92">
            <v>1</v>
          </cell>
          <cell r="AX92">
            <v>1</v>
          </cell>
          <cell r="AY92">
            <v>1</v>
          </cell>
          <cell r="AZ92">
            <v>1</v>
          </cell>
          <cell r="BA92">
            <v>1</v>
          </cell>
          <cell r="BB92">
            <v>1</v>
          </cell>
          <cell r="BC92">
            <v>1</v>
          </cell>
          <cell r="BD92">
            <v>1</v>
          </cell>
          <cell r="BE92">
            <v>1</v>
          </cell>
          <cell r="BF92">
            <v>1</v>
          </cell>
          <cell r="BG92">
            <v>1</v>
          </cell>
          <cell r="BH92">
            <v>1</v>
          </cell>
          <cell r="BI92">
            <v>1</v>
          </cell>
          <cell r="BJ92">
            <v>1</v>
          </cell>
          <cell r="BK92">
            <v>1</v>
          </cell>
          <cell r="BL92">
            <v>1</v>
          </cell>
          <cell r="BM92">
            <v>1</v>
          </cell>
          <cell r="BN92">
            <v>1</v>
          </cell>
          <cell r="BO92">
            <v>1</v>
          </cell>
          <cell r="BP92">
            <v>1</v>
          </cell>
          <cell r="BQ92">
            <v>1</v>
          </cell>
          <cell r="BR92">
            <v>1</v>
          </cell>
          <cell r="BS92">
            <v>1</v>
          </cell>
          <cell r="BT92">
            <v>1</v>
          </cell>
          <cell r="BU92">
            <v>1</v>
          </cell>
          <cell r="BV92">
            <v>1</v>
          </cell>
          <cell r="BW92">
            <v>1</v>
          </cell>
          <cell r="BX92">
            <v>1</v>
          </cell>
          <cell r="BY92">
            <v>1</v>
          </cell>
          <cell r="BZ92">
            <v>1</v>
          </cell>
          <cell r="CA92">
            <v>1</v>
          </cell>
          <cell r="CB92">
            <v>1</v>
          </cell>
          <cell r="CC92">
            <v>1</v>
          </cell>
          <cell r="CD92">
            <v>1</v>
          </cell>
          <cell r="CE92">
            <v>1</v>
          </cell>
          <cell r="CF92">
            <v>1</v>
          </cell>
          <cell r="CG92">
            <v>1</v>
          </cell>
          <cell r="CH92">
            <v>1</v>
          </cell>
          <cell r="CI92">
            <v>1</v>
          </cell>
          <cell r="CJ92">
            <v>1</v>
          </cell>
          <cell r="CK92">
            <v>1</v>
          </cell>
          <cell r="CL92">
            <v>1</v>
          </cell>
          <cell r="CM92">
            <v>1</v>
          </cell>
          <cell r="CN92">
            <v>1</v>
          </cell>
          <cell r="CO92">
            <v>1</v>
          </cell>
          <cell r="CP92">
            <v>1</v>
          </cell>
          <cell r="CQ92">
            <v>1</v>
          </cell>
          <cell r="CR92">
            <v>1</v>
          </cell>
          <cell r="CS92">
            <v>1</v>
          </cell>
          <cell r="CT92">
            <v>1</v>
          </cell>
          <cell r="CU92">
            <v>1</v>
          </cell>
          <cell r="CV92">
            <v>1</v>
          </cell>
          <cell r="CW92">
            <v>1</v>
          </cell>
          <cell r="CX92">
            <v>1</v>
          </cell>
          <cell r="CY92">
            <v>1</v>
          </cell>
          <cell r="CZ92">
            <v>1</v>
          </cell>
          <cell r="DA92">
            <v>1</v>
          </cell>
          <cell r="DB92">
            <v>1</v>
          </cell>
          <cell r="DC92">
            <v>1</v>
          </cell>
          <cell r="DD92">
            <v>1</v>
          </cell>
          <cell r="DE92">
            <v>1</v>
          </cell>
          <cell r="DF92">
            <v>1</v>
          </cell>
          <cell r="DG92">
            <v>1</v>
          </cell>
          <cell r="DH92">
            <v>1</v>
          </cell>
          <cell r="DI92">
            <v>1</v>
          </cell>
          <cell r="DJ92">
            <v>1</v>
          </cell>
          <cell r="DK92">
            <v>1</v>
          </cell>
          <cell r="DL92">
            <v>1</v>
          </cell>
          <cell r="DM92">
            <v>1</v>
          </cell>
          <cell r="DN92">
            <v>1</v>
          </cell>
          <cell r="DO92">
            <v>1</v>
          </cell>
          <cell r="DP92">
            <v>1</v>
          </cell>
          <cell r="DQ92">
            <v>1</v>
          </cell>
          <cell r="DR92">
            <v>1</v>
          </cell>
          <cell r="DS92">
            <v>1</v>
          </cell>
          <cell r="DT92">
            <v>1</v>
          </cell>
          <cell r="DU92">
            <v>1</v>
          </cell>
          <cell r="DV92">
            <v>1</v>
          </cell>
          <cell r="DW92">
            <v>1</v>
          </cell>
          <cell r="DX92">
            <v>1</v>
          </cell>
          <cell r="DY92">
            <v>1</v>
          </cell>
          <cell r="DZ92">
            <v>1</v>
          </cell>
          <cell r="EA92">
            <v>1</v>
          </cell>
          <cell r="EB92">
            <v>1</v>
          </cell>
          <cell r="EC92">
            <v>1</v>
          </cell>
          <cell r="ED92">
            <v>1</v>
          </cell>
          <cell r="EE92">
            <v>1</v>
          </cell>
          <cell r="EF92">
            <v>1</v>
          </cell>
          <cell r="EG92">
            <v>1</v>
          </cell>
          <cell r="EH92">
            <v>1</v>
          </cell>
          <cell r="EI92">
            <v>1</v>
          </cell>
          <cell r="EJ92">
            <v>1</v>
          </cell>
          <cell r="EK92">
            <v>1</v>
          </cell>
          <cell r="EL92">
            <v>1</v>
          </cell>
          <cell r="EM92">
            <v>1</v>
          </cell>
          <cell r="EN92">
            <v>1</v>
          </cell>
          <cell r="EO92">
            <v>1</v>
          </cell>
          <cell r="EP92">
            <v>1</v>
          </cell>
          <cell r="EQ92">
            <v>1</v>
          </cell>
          <cell r="ER92">
            <v>1</v>
          </cell>
          <cell r="ES92">
            <v>1</v>
          </cell>
          <cell r="ET92">
            <v>1</v>
          </cell>
          <cell r="EU92">
            <v>1</v>
          </cell>
          <cell r="EV92">
            <v>1</v>
          </cell>
          <cell r="EW92">
            <v>1</v>
          </cell>
          <cell r="EX92">
            <v>1</v>
          </cell>
          <cell r="EY92">
            <v>1</v>
          </cell>
          <cell r="EZ92">
            <v>1</v>
          </cell>
          <cell r="FA92">
            <v>1</v>
          </cell>
          <cell r="FB92">
            <v>1</v>
          </cell>
          <cell r="FC92">
            <v>1</v>
          </cell>
          <cell r="FD92">
            <v>1</v>
          </cell>
          <cell r="FE92">
            <v>1</v>
          </cell>
          <cell r="FF92">
            <v>1</v>
          </cell>
          <cell r="FG92">
            <v>1</v>
          </cell>
          <cell r="FH92">
            <v>1</v>
          </cell>
        </row>
        <row r="93">
          <cell r="C93" t="str">
            <v>Lv2</v>
          </cell>
          <cell r="J93">
            <v>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  <cell r="AD93">
            <v>1</v>
          </cell>
          <cell r="AE93">
            <v>1</v>
          </cell>
          <cell r="AF93">
            <v>1</v>
          </cell>
          <cell r="AG93">
            <v>1</v>
          </cell>
          <cell r="AH93">
            <v>1</v>
          </cell>
          <cell r="AI93">
            <v>1</v>
          </cell>
          <cell r="AJ93">
            <v>1</v>
          </cell>
          <cell r="AK93">
            <v>1</v>
          </cell>
          <cell r="AL93">
            <v>1</v>
          </cell>
          <cell r="AM93">
            <v>1</v>
          </cell>
          <cell r="AN93">
            <v>1</v>
          </cell>
          <cell r="AO93">
            <v>1</v>
          </cell>
          <cell r="AP93">
            <v>1</v>
          </cell>
          <cell r="AQ93">
            <v>1</v>
          </cell>
          <cell r="AR93">
            <v>1</v>
          </cell>
          <cell r="AS93">
            <v>1</v>
          </cell>
          <cell r="AT93">
            <v>1</v>
          </cell>
          <cell r="AU93">
            <v>1</v>
          </cell>
          <cell r="AV93">
            <v>1</v>
          </cell>
          <cell r="AW93">
            <v>1</v>
          </cell>
          <cell r="AX93">
            <v>1</v>
          </cell>
          <cell r="AY93">
            <v>1</v>
          </cell>
          <cell r="AZ93">
            <v>1</v>
          </cell>
          <cell r="BA93">
            <v>1</v>
          </cell>
          <cell r="BB93">
            <v>1</v>
          </cell>
          <cell r="BC93">
            <v>1</v>
          </cell>
          <cell r="BD93">
            <v>1</v>
          </cell>
          <cell r="BE93">
            <v>1</v>
          </cell>
          <cell r="BF93">
            <v>1</v>
          </cell>
          <cell r="BG93">
            <v>1</v>
          </cell>
          <cell r="BH93">
            <v>1</v>
          </cell>
          <cell r="BI93">
            <v>1</v>
          </cell>
          <cell r="BJ93">
            <v>1</v>
          </cell>
          <cell r="BK93">
            <v>1</v>
          </cell>
          <cell r="BL93">
            <v>1</v>
          </cell>
          <cell r="BM93">
            <v>1</v>
          </cell>
          <cell r="BN93">
            <v>1</v>
          </cell>
          <cell r="BO93">
            <v>1</v>
          </cell>
          <cell r="BP93">
            <v>1</v>
          </cell>
          <cell r="BQ93">
            <v>1</v>
          </cell>
          <cell r="BR93">
            <v>1</v>
          </cell>
          <cell r="BS93">
            <v>1</v>
          </cell>
          <cell r="BT93">
            <v>1</v>
          </cell>
          <cell r="BU93">
            <v>1</v>
          </cell>
          <cell r="BV93">
            <v>1</v>
          </cell>
          <cell r="BW93">
            <v>1</v>
          </cell>
          <cell r="BX93">
            <v>1</v>
          </cell>
          <cell r="BY93">
            <v>1</v>
          </cell>
          <cell r="BZ93">
            <v>1</v>
          </cell>
          <cell r="CA93">
            <v>1</v>
          </cell>
          <cell r="CB93">
            <v>1</v>
          </cell>
          <cell r="CC93">
            <v>1</v>
          </cell>
          <cell r="CD93">
            <v>1</v>
          </cell>
          <cell r="CE93">
            <v>1</v>
          </cell>
          <cell r="CF93">
            <v>1</v>
          </cell>
          <cell r="CG93">
            <v>1</v>
          </cell>
          <cell r="CH93">
            <v>1</v>
          </cell>
          <cell r="CI93">
            <v>1</v>
          </cell>
          <cell r="CJ93">
            <v>1</v>
          </cell>
          <cell r="CK93">
            <v>1</v>
          </cell>
          <cell r="CL93">
            <v>1</v>
          </cell>
          <cell r="CM93">
            <v>1</v>
          </cell>
          <cell r="CN93">
            <v>1</v>
          </cell>
          <cell r="CO93">
            <v>1</v>
          </cell>
          <cell r="CP93">
            <v>1</v>
          </cell>
          <cell r="CQ93">
            <v>1</v>
          </cell>
          <cell r="CR93">
            <v>1</v>
          </cell>
          <cell r="CS93">
            <v>1</v>
          </cell>
          <cell r="CT93">
            <v>1</v>
          </cell>
          <cell r="CU93">
            <v>1</v>
          </cell>
          <cell r="CV93">
            <v>1</v>
          </cell>
          <cell r="CW93">
            <v>1</v>
          </cell>
          <cell r="CX93">
            <v>1</v>
          </cell>
          <cell r="CY93">
            <v>1</v>
          </cell>
          <cell r="CZ93">
            <v>1</v>
          </cell>
          <cell r="DA93">
            <v>1</v>
          </cell>
          <cell r="DB93">
            <v>1</v>
          </cell>
          <cell r="DC93">
            <v>1</v>
          </cell>
          <cell r="DD93">
            <v>1</v>
          </cell>
          <cell r="DE93">
            <v>1</v>
          </cell>
          <cell r="DF93">
            <v>1</v>
          </cell>
          <cell r="DG93">
            <v>1</v>
          </cell>
          <cell r="DH93">
            <v>1</v>
          </cell>
          <cell r="DI93">
            <v>1</v>
          </cell>
          <cell r="DJ93">
            <v>1</v>
          </cell>
          <cell r="DK93">
            <v>1</v>
          </cell>
          <cell r="DL93">
            <v>1</v>
          </cell>
          <cell r="DM93">
            <v>1</v>
          </cell>
          <cell r="DN93">
            <v>1</v>
          </cell>
          <cell r="DO93">
            <v>1</v>
          </cell>
          <cell r="DP93">
            <v>1</v>
          </cell>
          <cell r="DQ93">
            <v>1</v>
          </cell>
          <cell r="DR93">
            <v>1</v>
          </cell>
          <cell r="DS93">
            <v>1</v>
          </cell>
          <cell r="DT93">
            <v>1</v>
          </cell>
          <cell r="DU93">
            <v>1</v>
          </cell>
          <cell r="DV93">
            <v>1</v>
          </cell>
          <cell r="DW93">
            <v>1</v>
          </cell>
          <cell r="DX93">
            <v>1</v>
          </cell>
          <cell r="DY93">
            <v>1</v>
          </cell>
          <cell r="DZ93">
            <v>1</v>
          </cell>
          <cell r="EA93">
            <v>1</v>
          </cell>
          <cell r="EB93">
            <v>1</v>
          </cell>
          <cell r="EC93">
            <v>1</v>
          </cell>
          <cell r="ED93">
            <v>1</v>
          </cell>
          <cell r="EE93">
            <v>1</v>
          </cell>
          <cell r="EF93">
            <v>1</v>
          </cell>
          <cell r="EG93">
            <v>1</v>
          </cell>
          <cell r="EH93">
            <v>1</v>
          </cell>
          <cell r="EI93">
            <v>1</v>
          </cell>
          <cell r="EJ93">
            <v>1</v>
          </cell>
          <cell r="EK93">
            <v>1</v>
          </cell>
          <cell r="EL93">
            <v>1</v>
          </cell>
          <cell r="EM93">
            <v>1</v>
          </cell>
          <cell r="EN93">
            <v>1</v>
          </cell>
          <cell r="EO93">
            <v>1</v>
          </cell>
          <cell r="EP93">
            <v>1</v>
          </cell>
          <cell r="EQ93">
            <v>1</v>
          </cell>
          <cell r="ER93">
            <v>1</v>
          </cell>
          <cell r="ES93">
            <v>1</v>
          </cell>
          <cell r="ET93">
            <v>1</v>
          </cell>
          <cell r="EU93">
            <v>1</v>
          </cell>
          <cell r="EV93">
            <v>1</v>
          </cell>
          <cell r="EW93">
            <v>1</v>
          </cell>
          <cell r="EX93">
            <v>1</v>
          </cell>
          <cell r="EY93">
            <v>1</v>
          </cell>
          <cell r="EZ93">
            <v>1</v>
          </cell>
          <cell r="FA93">
            <v>1</v>
          </cell>
          <cell r="FB93">
            <v>1</v>
          </cell>
          <cell r="FC93">
            <v>1</v>
          </cell>
          <cell r="FD93">
            <v>1</v>
          </cell>
          <cell r="FE93">
            <v>1</v>
          </cell>
          <cell r="FF93">
            <v>1</v>
          </cell>
          <cell r="FG93">
            <v>1</v>
          </cell>
          <cell r="FH93">
            <v>1</v>
          </cell>
        </row>
        <row r="94">
          <cell r="C94" t="str">
            <v>Lv3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F94">
            <v>1</v>
          </cell>
          <cell r="AG94">
            <v>1</v>
          </cell>
          <cell r="AH94">
            <v>1</v>
          </cell>
          <cell r="AI94">
            <v>1</v>
          </cell>
          <cell r="AJ94">
            <v>1</v>
          </cell>
          <cell r="AK94">
            <v>1</v>
          </cell>
          <cell r="AL94">
            <v>1</v>
          </cell>
          <cell r="AM94">
            <v>1</v>
          </cell>
          <cell r="AN94">
            <v>1</v>
          </cell>
          <cell r="AO94">
            <v>1</v>
          </cell>
          <cell r="AP94">
            <v>1</v>
          </cell>
          <cell r="AQ94">
            <v>1</v>
          </cell>
          <cell r="AR94">
            <v>1</v>
          </cell>
          <cell r="AS94">
            <v>1</v>
          </cell>
          <cell r="AT94">
            <v>1</v>
          </cell>
          <cell r="AU94">
            <v>1</v>
          </cell>
          <cell r="AV94">
            <v>1</v>
          </cell>
          <cell r="AW94">
            <v>1</v>
          </cell>
          <cell r="AX94">
            <v>1</v>
          </cell>
          <cell r="AY94">
            <v>1</v>
          </cell>
          <cell r="AZ94">
            <v>1</v>
          </cell>
          <cell r="BA94">
            <v>1</v>
          </cell>
          <cell r="BB94">
            <v>1</v>
          </cell>
          <cell r="BC94">
            <v>1</v>
          </cell>
          <cell r="BD94">
            <v>1</v>
          </cell>
          <cell r="BE94">
            <v>1</v>
          </cell>
          <cell r="BF94">
            <v>1</v>
          </cell>
          <cell r="BG94">
            <v>1</v>
          </cell>
          <cell r="BH94">
            <v>1</v>
          </cell>
          <cell r="BI94">
            <v>1</v>
          </cell>
          <cell r="BJ94">
            <v>1</v>
          </cell>
          <cell r="BK94">
            <v>1</v>
          </cell>
          <cell r="BL94">
            <v>1</v>
          </cell>
          <cell r="BM94">
            <v>1</v>
          </cell>
          <cell r="BN94">
            <v>1</v>
          </cell>
          <cell r="BO94">
            <v>1</v>
          </cell>
          <cell r="BP94">
            <v>1</v>
          </cell>
          <cell r="BQ94">
            <v>1</v>
          </cell>
          <cell r="BR94">
            <v>1</v>
          </cell>
          <cell r="BS94">
            <v>1</v>
          </cell>
          <cell r="BT94">
            <v>1</v>
          </cell>
          <cell r="BU94">
            <v>1</v>
          </cell>
          <cell r="BV94">
            <v>1</v>
          </cell>
          <cell r="BW94">
            <v>1</v>
          </cell>
          <cell r="BX94">
            <v>1</v>
          </cell>
          <cell r="BY94">
            <v>1</v>
          </cell>
          <cell r="BZ94">
            <v>1</v>
          </cell>
          <cell r="CA94">
            <v>1</v>
          </cell>
          <cell r="CB94">
            <v>1</v>
          </cell>
          <cell r="CC94">
            <v>1</v>
          </cell>
          <cell r="CD94">
            <v>1</v>
          </cell>
          <cell r="CE94">
            <v>1</v>
          </cell>
          <cell r="CF94">
            <v>1</v>
          </cell>
          <cell r="CG94">
            <v>1</v>
          </cell>
          <cell r="CH94">
            <v>1</v>
          </cell>
          <cell r="CI94">
            <v>1</v>
          </cell>
          <cell r="CJ94">
            <v>1</v>
          </cell>
          <cell r="CK94">
            <v>1</v>
          </cell>
          <cell r="CL94">
            <v>1</v>
          </cell>
          <cell r="CM94">
            <v>1</v>
          </cell>
          <cell r="CN94">
            <v>1</v>
          </cell>
          <cell r="CO94">
            <v>1</v>
          </cell>
          <cell r="CP94">
            <v>1</v>
          </cell>
          <cell r="CQ94">
            <v>1</v>
          </cell>
          <cell r="CR94">
            <v>1</v>
          </cell>
          <cell r="CS94">
            <v>1</v>
          </cell>
          <cell r="CT94">
            <v>1</v>
          </cell>
          <cell r="CU94">
            <v>1</v>
          </cell>
          <cell r="CV94">
            <v>1</v>
          </cell>
          <cell r="CW94">
            <v>1</v>
          </cell>
          <cell r="CX94">
            <v>1</v>
          </cell>
          <cell r="CY94">
            <v>1</v>
          </cell>
          <cell r="CZ94">
            <v>1</v>
          </cell>
          <cell r="DA94">
            <v>1</v>
          </cell>
          <cell r="DB94">
            <v>1</v>
          </cell>
          <cell r="DC94">
            <v>1</v>
          </cell>
          <cell r="DD94">
            <v>1</v>
          </cell>
          <cell r="DE94">
            <v>1</v>
          </cell>
          <cell r="DF94">
            <v>1</v>
          </cell>
          <cell r="DG94">
            <v>1</v>
          </cell>
          <cell r="DH94">
            <v>1</v>
          </cell>
          <cell r="DI94">
            <v>1</v>
          </cell>
          <cell r="DJ94">
            <v>1</v>
          </cell>
          <cell r="DK94">
            <v>1</v>
          </cell>
          <cell r="DL94">
            <v>1</v>
          </cell>
          <cell r="DM94">
            <v>1</v>
          </cell>
          <cell r="DN94">
            <v>1</v>
          </cell>
          <cell r="DO94">
            <v>1</v>
          </cell>
          <cell r="DP94">
            <v>1</v>
          </cell>
          <cell r="DQ94">
            <v>1</v>
          </cell>
          <cell r="DR94">
            <v>1</v>
          </cell>
          <cell r="DS94">
            <v>1</v>
          </cell>
          <cell r="DT94">
            <v>1</v>
          </cell>
          <cell r="DU94">
            <v>1</v>
          </cell>
          <cell r="DV94">
            <v>1</v>
          </cell>
          <cell r="DW94">
            <v>1</v>
          </cell>
          <cell r="DX94">
            <v>1</v>
          </cell>
          <cell r="DY94">
            <v>1</v>
          </cell>
          <cell r="DZ94">
            <v>1</v>
          </cell>
          <cell r="EA94">
            <v>1</v>
          </cell>
          <cell r="EB94">
            <v>1</v>
          </cell>
          <cell r="EC94">
            <v>1</v>
          </cell>
          <cell r="ED94">
            <v>1</v>
          </cell>
          <cell r="EE94">
            <v>1</v>
          </cell>
          <cell r="EF94">
            <v>1</v>
          </cell>
          <cell r="EG94">
            <v>1</v>
          </cell>
          <cell r="EH94">
            <v>1</v>
          </cell>
          <cell r="EI94">
            <v>1</v>
          </cell>
          <cell r="EJ94">
            <v>1</v>
          </cell>
          <cell r="EK94">
            <v>1</v>
          </cell>
          <cell r="EL94">
            <v>1</v>
          </cell>
          <cell r="EM94">
            <v>1</v>
          </cell>
          <cell r="EN94">
            <v>1</v>
          </cell>
          <cell r="EO94">
            <v>1</v>
          </cell>
          <cell r="EP94">
            <v>1</v>
          </cell>
          <cell r="EQ94">
            <v>1</v>
          </cell>
          <cell r="ER94">
            <v>1</v>
          </cell>
          <cell r="ES94">
            <v>1</v>
          </cell>
          <cell r="ET94">
            <v>1</v>
          </cell>
          <cell r="EU94">
            <v>1</v>
          </cell>
          <cell r="EV94">
            <v>1</v>
          </cell>
          <cell r="EW94">
            <v>1</v>
          </cell>
          <cell r="EX94">
            <v>1</v>
          </cell>
          <cell r="EY94">
            <v>1</v>
          </cell>
          <cell r="EZ94">
            <v>1</v>
          </cell>
          <cell r="FA94">
            <v>1</v>
          </cell>
          <cell r="FB94">
            <v>1</v>
          </cell>
          <cell r="FC94">
            <v>1</v>
          </cell>
          <cell r="FD94">
            <v>1</v>
          </cell>
          <cell r="FE94">
            <v>1</v>
          </cell>
          <cell r="FF94">
            <v>1</v>
          </cell>
          <cell r="FG94">
            <v>1</v>
          </cell>
          <cell r="FH94">
            <v>1</v>
          </cell>
        </row>
        <row r="95">
          <cell r="C95" t="str">
            <v>Lv4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1</v>
          </cell>
          <cell r="AH95">
            <v>1</v>
          </cell>
          <cell r="AI95">
            <v>1</v>
          </cell>
          <cell r="AJ95">
            <v>1</v>
          </cell>
          <cell r="AK95">
            <v>1</v>
          </cell>
          <cell r="AL95">
            <v>1</v>
          </cell>
          <cell r="AM95">
            <v>1</v>
          </cell>
          <cell r="AN95">
            <v>1</v>
          </cell>
          <cell r="AO95">
            <v>1</v>
          </cell>
          <cell r="AP95">
            <v>1</v>
          </cell>
          <cell r="AQ95">
            <v>1</v>
          </cell>
          <cell r="AR95">
            <v>1</v>
          </cell>
          <cell r="AS95">
            <v>1</v>
          </cell>
          <cell r="AT95">
            <v>1</v>
          </cell>
          <cell r="AU95">
            <v>1</v>
          </cell>
          <cell r="AV95">
            <v>1</v>
          </cell>
          <cell r="AW95">
            <v>1</v>
          </cell>
          <cell r="AX95">
            <v>1</v>
          </cell>
          <cell r="AY95">
            <v>1</v>
          </cell>
          <cell r="AZ95">
            <v>1</v>
          </cell>
          <cell r="BA95">
            <v>1</v>
          </cell>
          <cell r="BB95">
            <v>1</v>
          </cell>
          <cell r="BC95">
            <v>1</v>
          </cell>
          <cell r="BD95">
            <v>1</v>
          </cell>
          <cell r="BE95">
            <v>1</v>
          </cell>
          <cell r="BF95">
            <v>1</v>
          </cell>
          <cell r="BG95">
            <v>1</v>
          </cell>
          <cell r="BH95">
            <v>1</v>
          </cell>
          <cell r="BI95">
            <v>1</v>
          </cell>
          <cell r="BJ95">
            <v>1</v>
          </cell>
          <cell r="BK95">
            <v>1</v>
          </cell>
          <cell r="BL95">
            <v>1</v>
          </cell>
          <cell r="BM95">
            <v>1</v>
          </cell>
          <cell r="BN95">
            <v>1</v>
          </cell>
          <cell r="BO95">
            <v>1</v>
          </cell>
          <cell r="BP95">
            <v>1</v>
          </cell>
          <cell r="BQ95">
            <v>1</v>
          </cell>
          <cell r="BR95">
            <v>1</v>
          </cell>
          <cell r="BS95">
            <v>1</v>
          </cell>
          <cell r="BT95">
            <v>1</v>
          </cell>
          <cell r="BU95">
            <v>1</v>
          </cell>
          <cell r="BV95">
            <v>1</v>
          </cell>
          <cell r="BW95">
            <v>1</v>
          </cell>
          <cell r="BX95">
            <v>1</v>
          </cell>
          <cell r="BY95">
            <v>1</v>
          </cell>
          <cell r="BZ95">
            <v>1</v>
          </cell>
          <cell r="CA95">
            <v>1</v>
          </cell>
          <cell r="CB95">
            <v>1</v>
          </cell>
          <cell r="CC95">
            <v>1</v>
          </cell>
          <cell r="CD95">
            <v>1</v>
          </cell>
          <cell r="CE95">
            <v>1</v>
          </cell>
          <cell r="CF95">
            <v>1</v>
          </cell>
          <cell r="CG95">
            <v>1</v>
          </cell>
          <cell r="CH95">
            <v>1</v>
          </cell>
          <cell r="CI95">
            <v>1</v>
          </cell>
          <cell r="CJ95">
            <v>1</v>
          </cell>
          <cell r="CK95">
            <v>1</v>
          </cell>
          <cell r="CL95">
            <v>1</v>
          </cell>
          <cell r="CM95">
            <v>1</v>
          </cell>
          <cell r="CN95">
            <v>1</v>
          </cell>
          <cell r="CO95">
            <v>1</v>
          </cell>
          <cell r="CP95">
            <v>1</v>
          </cell>
          <cell r="CQ95">
            <v>1</v>
          </cell>
          <cell r="CR95">
            <v>1</v>
          </cell>
          <cell r="CS95">
            <v>1</v>
          </cell>
          <cell r="CT95">
            <v>1</v>
          </cell>
          <cell r="CU95">
            <v>1</v>
          </cell>
          <cell r="CV95">
            <v>1</v>
          </cell>
          <cell r="CW95">
            <v>1</v>
          </cell>
          <cell r="CX95">
            <v>1</v>
          </cell>
          <cell r="CY95">
            <v>1</v>
          </cell>
          <cell r="CZ95">
            <v>1</v>
          </cell>
          <cell r="DA95">
            <v>1</v>
          </cell>
          <cell r="DB95">
            <v>1</v>
          </cell>
          <cell r="DC95">
            <v>1</v>
          </cell>
          <cell r="DD95">
            <v>1</v>
          </cell>
          <cell r="DE95">
            <v>1</v>
          </cell>
          <cell r="DF95">
            <v>1</v>
          </cell>
          <cell r="DG95">
            <v>1</v>
          </cell>
          <cell r="DH95">
            <v>1</v>
          </cell>
          <cell r="DI95">
            <v>1</v>
          </cell>
          <cell r="DJ95">
            <v>1</v>
          </cell>
          <cell r="DK95">
            <v>1</v>
          </cell>
          <cell r="DL95">
            <v>1</v>
          </cell>
          <cell r="DM95">
            <v>1</v>
          </cell>
          <cell r="DN95">
            <v>1</v>
          </cell>
          <cell r="DO95">
            <v>1</v>
          </cell>
          <cell r="DP95">
            <v>1</v>
          </cell>
          <cell r="DQ95">
            <v>1</v>
          </cell>
          <cell r="DR95">
            <v>1</v>
          </cell>
          <cell r="DS95">
            <v>1</v>
          </cell>
          <cell r="DT95">
            <v>1</v>
          </cell>
          <cell r="DU95">
            <v>1</v>
          </cell>
          <cell r="DV95">
            <v>1</v>
          </cell>
          <cell r="DW95">
            <v>1</v>
          </cell>
          <cell r="DX95">
            <v>1</v>
          </cell>
          <cell r="DY95">
            <v>1</v>
          </cell>
          <cell r="DZ95">
            <v>1</v>
          </cell>
          <cell r="EA95">
            <v>1</v>
          </cell>
          <cell r="EB95">
            <v>1</v>
          </cell>
          <cell r="EC95">
            <v>1</v>
          </cell>
          <cell r="ED95">
            <v>1</v>
          </cell>
          <cell r="EE95">
            <v>1</v>
          </cell>
          <cell r="EF95">
            <v>1</v>
          </cell>
          <cell r="EG95">
            <v>1</v>
          </cell>
          <cell r="EH95">
            <v>1</v>
          </cell>
          <cell r="EI95">
            <v>1</v>
          </cell>
          <cell r="EJ95">
            <v>1</v>
          </cell>
          <cell r="EK95">
            <v>1</v>
          </cell>
          <cell r="EL95">
            <v>1</v>
          </cell>
          <cell r="EM95">
            <v>1</v>
          </cell>
          <cell r="EN95">
            <v>1</v>
          </cell>
          <cell r="EO95">
            <v>1</v>
          </cell>
          <cell r="EP95">
            <v>1</v>
          </cell>
          <cell r="EQ95">
            <v>1</v>
          </cell>
          <cell r="ER95">
            <v>1</v>
          </cell>
          <cell r="ES95">
            <v>1</v>
          </cell>
          <cell r="ET95">
            <v>1</v>
          </cell>
          <cell r="EU95">
            <v>1</v>
          </cell>
          <cell r="EV95">
            <v>1</v>
          </cell>
          <cell r="EW95">
            <v>1</v>
          </cell>
          <cell r="EX95">
            <v>1</v>
          </cell>
          <cell r="EY95">
            <v>1</v>
          </cell>
          <cell r="EZ95">
            <v>1</v>
          </cell>
          <cell r="FA95">
            <v>1</v>
          </cell>
          <cell r="FB95">
            <v>1</v>
          </cell>
          <cell r="FC95">
            <v>1</v>
          </cell>
          <cell r="FD95">
            <v>1</v>
          </cell>
          <cell r="FE95">
            <v>1</v>
          </cell>
          <cell r="FF95">
            <v>1</v>
          </cell>
          <cell r="FG95">
            <v>1</v>
          </cell>
          <cell r="FH95">
            <v>1</v>
          </cell>
        </row>
        <row r="96">
          <cell r="C96" t="str">
            <v>Lv5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  <cell r="AD96">
            <v>1</v>
          </cell>
          <cell r="AE96">
            <v>1</v>
          </cell>
          <cell r="AF96">
            <v>1</v>
          </cell>
          <cell r="AG96">
            <v>1</v>
          </cell>
          <cell r="AH96">
            <v>1</v>
          </cell>
          <cell r="AI96">
            <v>1</v>
          </cell>
          <cell r="AJ96">
            <v>1</v>
          </cell>
          <cell r="AK96">
            <v>1</v>
          </cell>
          <cell r="AL96">
            <v>1</v>
          </cell>
          <cell r="AM96">
            <v>1</v>
          </cell>
          <cell r="AN96">
            <v>1</v>
          </cell>
          <cell r="AO96">
            <v>1</v>
          </cell>
          <cell r="AP96">
            <v>1</v>
          </cell>
          <cell r="AQ96">
            <v>1</v>
          </cell>
          <cell r="AR96">
            <v>1</v>
          </cell>
          <cell r="AS96">
            <v>1</v>
          </cell>
          <cell r="AT96">
            <v>1</v>
          </cell>
          <cell r="AU96">
            <v>1</v>
          </cell>
          <cell r="AV96">
            <v>1</v>
          </cell>
          <cell r="AW96">
            <v>1</v>
          </cell>
          <cell r="AX96">
            <v>1</v>
          </cell>
          <cell r="AY96">
            <v>1</v>
          </cell>
          <cell r="AZ96">
            <v>1</v>
          </cell>
          <cell r="BA96">
            <v>1</v>
          </cell>
          <cell r="BB96">
            <v>1</v>
          </cell>
          <cell r="BC96">
            <v>1</v>
          </cell>
          <cell r="BD96">
            <v>1</v>
          </cell>
          <cell r="BE96">
            <v>1</v>
          </cell>
          <cell r="BF96">
            <v>1</v>
          </cell>
          <cell r="BG96">
            <v>1</v>
          </cell>
          <cell r="BH96">
            <v>1</v>
          </cell>
          <cell r="BI96">
            <v>1</v>
          </cell>
          <cell r="BJ96">
            <v>1</v>
          </cell>
          <cell r="BK96">
            <v>1</v>
          </cell>
          <cell r="BL96">
            <v>1</v>
          </cell>
          <cell r="BM96">
            <v>1</v>
          </cell>
          <cell r="BN96">
            <v>1</v>
          </cell>
          <cell r="BO96">
            <v>1</v>
          </cell>
          <cell r="BP96">
            <v>1</v>
          </cell>
          <cell r="BQ96">
            <v>1</v>
          </cell>
          <cell r="BR96">
            <v>1</v>
          </cell>
          <cell r="BS96">
            <v>1</v>
          </cell>
          <cell r="BT96">
            <v>1</v>
          </cell>
          <cell r="BU96">
            <v>1</v>
          </cell>
          <cell r="BV96">
            <v>1</v>
          </cell>
          <cell r="BW96">
            <v>1</v>
          </cell>
          <cell r="BX96">
            <v>1</v>
          </cell>
          <cell r="BY96">
            <v>1</v>
          </cell>
          <cell r="BZ96">
            <v>1</v>
          </cell>
          <cell r="CA96">
            <v>1</v>
          </cell>
          <cell r="CB96">
            <v>1</v>
          </cell>
          <cell r="CC96">
            <v>1</v>
          </cell>
          <cell r="CD96">
            <v>1</v>
          </cell>
          <cell r="CE96">
            <v>1</v>
          </cell>
          <cell r="CF96">
            <v>1</v>
          </cell>
          <cell r="CG96">
            <v>1</v>
          </cell>
          <cell r="CH96">
            <v>1</v>
          </cell>
          <cell r="CI96">
            <v>1</v>
          </cell>
          <cell r="CJ96">
            <v>1</v>
          </cell>
          <cell r="CK96">
            <v>1</v>
          </cell>
          <cell r="CL96">
            <v>1</v>
          </cell>
          <cell r="CM96">
            <v>1</v>
          </cell>
          <cell r="CN96">
            <v>1</v>
          </cell>
          <cell r="CO96">
            <v>1</v>
          </cell>
          <cell r="CP96">
            <v>1</v>
          </cell>
          <cell r="CQ96">
            <v>1</v>
          </cell>
          <cell r="CR96">
            <v>1</v>
          </cell>
          <cell r="CS96">
            <v>1</v>
          </cell>
          <cell r="CT96">
            <v>1</v>
          </cell>
          <cell r="CU96">
            <v>1</v>
          </cell>
          <cell r="CV96">
            <v>1</v>
          </cell>
          <cell r="CW96">
            <v>1</v>
          </cell>
          <cell r="CX96">
            <v>1</v>
          </cell>
          <cell r="CY96">
            <v>1</v>
          </cell>
          <cell r="CZ96">
            <v>1</v>
          </cell>
          <cell r="DA96">
            <v>1</v>
          </cell>
          <cell r="DB96">
            <v>1</v>
          </cell>
          <cell r="DC96">
            <v>1</v>
          </cell>
          <cell r="DD96">
            <v>1</v>
          </cell>
          <cell r="DE96">
            <v>1</v>
          </cell>
          <cell r="DF96">
            <v>1</v>
          </cell>
          <cell r="DG96">
            <v>1</v>
          </cell>
          <cell r="DH96">
            <v>1</v>
          </cell>
          <cell r="DI96">
            <v>1</v>
          </cell>
          <cell r="DJ96">
            <v>1</v>
          </cell>
          <cell r="DK96">
            <v>1</v>
          </cell>
          <cell r="DL96">
            <v>1</v>
          </cell>
          <cell r="DM96">
            <v>1</v>
          </cell>
          <cell r="DN96">
            <v>1</v>
          </cell>
          <cell r="DO96">
            <v>1</v>
          </cell>
          <cell r="DP96">
            <v>1</v>
          </cell>
          <cell r="DQ96">
            <v>1</v>
          </cell>
          <cell r="DR96">
            <v>1</v>
          </cell>
          <cell r="DS96">
            <v>1</v>
          </cell>
          <cell r="DT96">
            <v>1</v>
          </cell>
          <cell r="DU96">
            <v>1</v>
          </cell>
          <cell r="DV96">
            <v>1</v>
          </cell>
          <cell r="DW96">
            <v>1</v>
          </cell>
          <cell r="DX96">
            <v>1</v>
          </cell>
          <cell r="DY96">
            <v>1</v>
          </cell>
          <cell r="DZ96">
            <v>1</v>
          </cell>
          <cell r="EA96">
            <v>1</v>
          </cell>
          <cell r="EB96">
            <v>1</v>
          </cell>
          <cell r="EC96">
            <v>1</v>
          </cell>
          <cell r="ED96">
            <v>1</v>
          </cell>
          <cell r="EE96">
            <v>1</v>
          </cell>
          <cell r="EF96">
            <v>1</v>
          </cell>
          <cell r="EG96">
            <v>1</v>
          </cell>
          <cell r="EH96">
            <v>1</v>
          </cell>
          <cell r="EI96">
            <v>1</v>
          </cell>
          <cell r="EJ96">
            <v>1</v>
          </cell>
          <cell r="EK96">
            <v>1</v>
          </cell>
          <cell r="EL96">
            <v>1</v>
          </cell>
          <cell r="EM96">
            <v>1</v>
          </cell>
          <cell r="EN96">
            <v>1</v>
          </cell>
          <cell r="EO96">
            <v>1</v>
          </cell>
          <cell r="EP96">
            <v>1</v>
          </cell>
          <cell r="EQ96">
            <v>1</v>
          </cell>
          <cell r="ER96">
            <v>1</v>
          </cell>
          <cell r="ES96">
            <v>1</v>
          </cell>
          <cell r="ET96">
            <v>1</v>
          </cell>
          <cell r="EU96">
            <v>1</v>
          </cell>
          <cell r="EV96">
            <v>1</v>
          </cell>
          <cell r="EW96">
            <v>1</v>
          </cell>
          <cell r="EX96">
            <v>1</v>
          </cell>
          <cell r="EY96">
            <v>1</v>
          </cell>
          <cell r="EZ96">
            <v>1</v>
          </cell>
          <cell r="FA96">
            <v>1</v>
          </cell>
          <cell r="FB96">
            <v>1</v>
          </cell>
          <cell r="FC96">
            <v>1</v>
          </cell>
          <cell r="FD96">
            <v>1</v>
          </cell>
          <cell r="FE96">
            <v>1</v>
          </cell>
          <cell r="FF96">
            <v>1</v>
          </cell>
          <cell r="FG96">
            <v>1</v>
          </cell>
          <cell r="FH96">
            <v>1</v>
          </cell>
        </row>
        <row r="97">
          <cell r="B97" t="str">
            <v>技能加成</v>
          </cell>
          <cell r="C97" t="str">
            <v>Lv0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</row>
        <row r="98">
          <cell r="C98" t="str">
            <v>Lv1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0.5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</row>
        <row r="99">
          <cell r="C99" t="str">
            <v>Lv2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0.55000000000000004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</row>
        <row r="100">
          <cell r="C100" t="str">
            <v>Lv3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0.6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</row>
        <row r="101">
          <cell r="C101" t="str">
            <v>Lv4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0.65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0</v>
          </cell>
          <cell r="FH101">
            <v>0</v>
          </cell>
        </row>
        <row r="102">
          <cell r="C102" t="str">
            <v>Lv5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0.7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0</v>
          </cell>
          <cell r="FH102">
            <v>0</v>
          </cell>
        </row>
        <row r="103">
          <cell r="C103" t="str">
            <v>Lv6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0.75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</row>
        <row r="104">
          <cell r="C104" t="str">
            <v>Lv7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0.8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T104">
            <v>0</v>
          </cell>
          <cell r="EU104">
            <v>0</v>
          </cell>
          <cell r="EV104">
            <v>0</v>
          </cell>
          <cell r="EW104">
            <v>0</v>
          </cell>
          <cell r="EX104">
            <v>0</v>
          </cell>
          <cell r="EY104">
            <v>0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</row>
        <row r="105">
          <cell r="C105" t="str">
            <v>Lv8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0.85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0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</row>
        <row r="106">
          <cell r="C106" t="str">
            <v>Lv9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0.9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0</v>
          </cell>
          <cell r="FE106">
            <v>0</v>
          </cell>
          <cell r="FF106">
            <v>0</v>
          </cell>
          <cell r="FG106">
            <v>0</v>
          </cell>
          <cell r="FH106">
            <v>0</v>
          </cell>
        </row>
        <row r="107">
          <cell r="C107" t="str">
            <v>Lv10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1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</row>
        <row r="108">
          <cell r="A108" t="str">
            <v>其他属性</v>
          </cell>
          <cell r="B108" t="str">
            <v>属性</v>
          </cell>
          <cell r="D108" t="str">
            <v>默认</v>
          </cell>
          <cell r="E108" t="str">
            <v>混沌</v>
          </cell>
          <cell r="F108" t="str">
            <v>混沌</v>
          </cell>
          <cell r="G108" t="str">
            <v>混沌</v>
          </cell>
          <cell r="H108" t="str">
            <v>混沌</v>
          </cell>
          <cell r="I108" t="str">
            <v>混沌</v>
          </cell>
          <cell r="J108" t="str">
            <v>秩序</v>
          </cell>
          <cell r="K108" t="str">
            <v>秩序</v>
          </cell>
          <cell r="L108" t="str">
            <v>秩序</v>
          </cell>
          <cell r="M108" t="str">
            <v>秩序</v>
          </cell>
          <cell r="N108" t="str">
            <v>混沌</v>
          </cell>
          <cell r="O108" t="str">
            <v>混沌</v>
          </cell>
          <cell r="P108" t="str">
            <v>中立</v>
          </cell>
          <cell r="Q108" t="str">
            <v>混沌</v>
          </cell>
          <cell r="R108" t="str">
            <v>秩序</v>
          </cell>
          <cell r="S108" t="str">
            <v>中立</v>
          </cell>
          <cell r="T108" t="str">
            <v>中立</v>
          </cell>
          <cell r="U108" t="str">
            <v>混沌</v>
          </cell>
          <cell r="V108" t="str">
            <v>中立</v>
          </cell>
          <cell r="W108" t="str">
            <v>中立</v>
          </cell>
          <cell r="X108" t="str">
            <v>混沌</v>
          </cell>
          <cell r="Y108" t="str">
            <v>混沌</v>
          </cell>
          <cell r="Z108" t="str">
            <v>秩序</v>
          </cell>
          <cell r="AA108" t="str">
            <v>混沌</v>
          </cell>
          <cell r="AB108" t="str">
            <v>混沌</v>
          </cell>
          <cell r="AC108" t="str">
            <v>秩序</v>
          </cell>
          <cell r="AD108" t="str">
            <v>秩序</v>
          </cell>
          <cell r="AE108" t="str">
            <v>混沌</v>
          </cell>
          <cell r="AF108" t="str">
            <v>混沌</v>
          </cell>
          <cell r="AG108" t="str">
            <v>秩序</v>
          </cell>
          <cell r="AH108" t="str">
            <v>混沌</v>
          </cell>
          <cell r="AI108" t="str">
            <v>中立</v>
          </cell>
          <cell r="AJ108" t="str">
            <v>混沌</v>
          </cell>
          <cell r="AK108" t="str">
            <v>中立</v>
          </cell>
          <cell r="AL108" t="str">
            <v>秩序</v>
          </cell>
          <cell r="AM108" t="str">
            <v>秩序</v>
          </cell>
          <cell r="AN108" t="str">
            <v>中立</v>
          </cell>
          <cell r="AO108" t="str">
            <v>混沌</v>
          </cell>
          <cell r="AP108" t="str">
            <v>秩序</v>
          </cell>
          <cell r="AQ108" t="str">
            <v>中立</v>
          </cell>
          <cell r="AR108" t="str">
            <v>混沌</v>
          </cell>
          <cell r="AS108" t="str">
            <v>中立</v>
          </cell>
          <cell r="AT108" t="str">
            <v>中立</v>
          </cell>
          <cell r="AU108" t="str">
            <v>秩序</v>
          </cell>
          <cell r="AV108" t="str">
            <v>中立</v>
          </cell>
          <cell r="AW108" t="str">
            <v>秩序</v>
          </cell>
          <cell r="AX108" t="str">
            <v>混沌</v>
          </cell>
          <cell r="AY108" t="str">
            <v>混沌</v>
          </cell>
          <cell r="AZ108" t="str">
            <v>秩序</v>
          </cell>
          <cell r="BA108" t="str">
            <v>混沌</v>
          </cell>
          <cell r="BB108" t="str">
            <v>混沌</v>
          </cell>
          <cell r="BC108" t="str">
            <v>混沌</v>
          </cell>
          <cell r="BD108" t="str">
            <v>混沌</v>
          </cell>
          <cell r="BE108" t="str">
            <v>秩序</v>
          </cell>
          <cell r="BF108" t="str">
            <v>混沌</v>
          </cell>
          <cell r="BG108" t="str">
            <v>中立</v>
          </cell>
          <cell r="BH108" t="str">
            <v>秩序</v>
          </cell>
          <cell r="BI108" t="str">
            <v>混沌</v>
          </cell>
          <cell r="BJ108" t="str">
            <v>混沌</v>
          </cell>
          <cell r="BK108" t="str">
            <v>混沌</v>
          </cell>
          <cell r="BL108" t="str">
            <v>秩序</v>
          </cell>
          <cell r="BM108" t="str">
            <v>混沌</v>
          </cell>
          <cell r="BN108" t="str">
            <v>混沌</v>
          </cell>
          <cell r="BO108" t="str">
            <v>混沌</v>
          </cell>
          <cell r="BP108" t="str">
            <v>秩序</v>
          </cell>
          <cell r="BQ108" t="str">
            <v>混沌</v>
          </cell>
          <cell r="BR108" t="str">
            <v>混沌</v>
          </cell>
          <cell r="BS108" t="str">
            <v>中立</v>
          </cell>
          <cell r="BT108" t="str">
            <v>秩序</v>
          </cell>
          <cell r="BU108" t="str">
            <v>秩序</v>
          </cell>
          <cell r="BV108" t="str">
            <v>混沌</v>
          </cell>
          <cell r="BW108" t="str">
            <v>混沌</v>
          </cell>
          <cell r="BX108" t="str">
            <v>秩序</v>
          </cell>
          <cell r="BY108" t="str">
            <v>中立</v>
          </cell>
          <cell r="BZ108" t="str">
            <v>秩序</v>
          </cell>
          <cell r="CA108" t="str">
            <v>中立</v>
          </cell>
          <cell r="CB108" t="str">
            <v>秩序</v>
          </cell>
          <cell r="CC108" t="str">
            <v>秩序</v>
          </cell>
          <cell r="CD108" t="str">
            <v>秩序</v>
          </cell>
          <cell r="CE108" t="str">
            <v>中立</v>
          </cell>
          <cell r="CF108" t="str">
            <v>混沌</v>
          </cell>
          <cell r="CG108" t="str">
            <v>混沌</v>
          </cell>
          <cell r="CH108" t="str">
            <v>混沌</v>
          </cell>
          <cell r="CI108" t="str">
            <v>秩序</v>
          </cell>
          <cell r="CJ108" t="str">
            <v>混沌</v>
          </cell>
          <cell r="CK108" t="str">
            <v>混沌</v>
          </cell>
          <cell r="CL108" t="str">
            <v>秩序</v>
          </cell>
          <cell r="CM108" t="str">
            <v>混沌</v>
          </cell>
          <cell r="CN108" t="str">
            <v>混沌</v>
          </cell>
          <cell r="CO108" t="str">
            <v>秩序</v>
          </cell>
          <cell r="CP108" t="str">
            <v>秩序</v>
          </cell>
          <cell r="CQ108" t="str">
            <v>秩序</v>
          </cell>
          <cell r="CR108" t="str">
            <v>混沌</v>
          </cell>
          <cell r="CS108" t="str">
            <v>中立</v>
          </cell>
          <cell r="CT108" t="str">
            <v>中立</v>
          </cell>
          <cell r="CU108" t="str">
            <v>混沌</v>
          </cell>
          <cell r="CV108" t="str">
            <v>混沌</v>
          </cell>
          <cell r="CW108" t="str">
            <v>中立</v>
          </cell>
          <cell r="CX108" t="str">
            <v>混沌</v>
          </cell>
          <cell r="CY108" t="str">
            <v>秩序</v>
          </cell>
          <cell r="CZ108" t="str">
            <v>混沌</v>
          </cell>
          <cell r="DA108" t="str">
            <v>混沌</v>
          </cell>
          <cell r="DB108" t="str">
            <v>混沌</v>
          </cell>
          <cell r="DC108" t="str">
            <v>秩序</v>
          </cell>
          <cell r="DD108" t="str">
            <v>混沌</v>
          </cell>
          <cell r="DE108" t="str">
            <v>混沌</v>
          </cell>
          <cell r="DF108" t="str">
            <v>混沌</v>
          </cell>
          <cell r="DG108" t="str">
            <v>秩序</v>
          </cell>
          <cell r="DH108" t="str">
            <v>中立</v>
          </cell>
          <cell r="DI108" t="str">
            <v>秩序</v>
          </cell>
          <cell r="DJ108" t="str">
            <v>中立</v>
          </cell>
          <cell r="DK108" t="str">
            <v>混沌</v>
          </cell>
          <cell r="DL108" t="str">
            <v>混沌</v>
          </cell>
          <cell r="DM108" t="str">
            <v>混沌</v>
          </cell>
          <cell r="DN108" t="str">
            <v>中立</v>
          </cell>
          <cell r="DO108" t="str">
            <v>混沌</v>
          </cell>
          <cell r="DP108" t="str">
            <v>秩序</v>
          </cell>
          <cell r="DQ108" t="str">
            <v>混沌</v>
          </cell>
          <cell r="DR108" t="str">
            <v>混沌</v>
          </cell>
          <cell r="DS108" t="str">
            <v>秩序</v>
          </cell>
          <cell r="DT108" t="str">
            <v>混沌</v>
          </cell>
          <cell r="DU108" t="str">
            <v>秩序</v>
          </cell>
          <cell r="DV108" t="str">
            <v>混沌</v>
          </cell>
          <cell r="DW108" t="str">
            <v>混沌</v>
          </cell>
          <cell r="DX108" t="str">
            <v>混沌</v>
          </cell>
          <cell r="DY108" t="str">
            <v>秩序</v>
          </cell>
          <cell r="DZ108" t="str">
            <v>秩序</v>
          </cell>
          <cell r="EA108" t="str">
            <v>秩序</v>
          </cell>
          <cell r="EB108" t="str">
            <v>秩序</v>
          </cell>
          <cell r="EC108" t="str">
            <v>秩序</v>
          </cell>
          <cell r="ED108" t="str">
            <v>秩序</v>
          </cell>
          <cell r="EE108" t="str">
            <v>中立</v>
          </cell>
          <cell r="EF108" t="str">
            <v>秩序</v>
          </cell>
          <cell r="EG108" t="str">
            <v>混沌</v>
          </cell>
          <cell r="EH108" t="str">
            <v>中立</v>
          </cell>
          <cell r="EI108" t="str">
            <v>秩序</v>
          </cell>
          <cell r="EJ108" t="str">
            <v>秩序</v>
          </cell>
          <cell r="EK108" t="str">
            <v>混沌</v>
          </cell>
          <cell r="EL108" t="str">
            <v>混沌</v>
          </cell>
          <cell r="EM108" t="str">
            <v>中立</v>
          </cell>
          <cell r="EN108" t="str">
            <v>混沌</v>
          </cell>
          <cell r="EO108" t="str">
            <v>秩序</v>
          </cell>
          <cell r="EP108" t="str">
            <v>中立</v>
          </cell>
          <cell r="EQ108" t="str">
            <v>混沌</v>
          </cell>
          <cell r="ER108" t="str">
            <v>混沌</v>
          </cell>
          <cell r="ES108" t="str">
            <v>秩序</v>
          </cell>
          <cell r="ET108" t="str">
            <v>秩序</v>
          </cell>
          <cell r="EU108" t="str">
            <v>混沌</v>
          </cell>
          <cell r="EV108" t="str">
            <v>秩序</v>
          </cell>
          <cell r="EW108" t="str">
            <v>中立</v>
          </cell>
          <cell r="EX108" t="str">
            <v>秩序</v>
          </cell>
          <cell r="EY108" t="str">
            <v>秩序</v>
          </cell>
          <cell r="EZ108" t="str">
            <v>中立</v>
          </cell>
          <cell r="FA108" t="str">
            <v>混沌</v>
          </cell>
          <cell r="FB108" t="str">
            <v>混沌</v>
          </cell>
          <cell r="FC108" t="str">
            <v>混沌</v>
          </cell>
          <cell r="FD108" t="str">
            <v>秩序</v>
          </cell>
          <cell r="FE108" t="str">
            <v>混沌</v>
          </cell>
          <cell r="FF108" t="str">
            <v>秩序</v>
          </cell>
          <cell r="FG108" t="str">
            <v>混沌</v>
          </cell>
          <cell r="FH108" t="str">
            <v>秩序</v>
          </cell>
        </row>
        <row r="109">
          <cell r="E109" t="str">
            <v>恶</v>
          </cell>
          <cell r="F109" t="str">
            <v>中庸</v>
          </cell>
          <cell r="G109" t="str">
            <v>善</v>
          </cell>
          <cell r="H109" t="str">
            <v>恶</v>
          </cell>
          <cell r="I109" t="str">
            <v>善</v>
          </cell>
          <cell r="J109" t="str">
            <v>善</v>
          </cell>
          <cell r="K109" t="str">
            <v>善</v>
          </cell>
          <cell r="L109" t="str">
            <v>恶</v>
          </cell>
          <cell r="M109" t="str">
            <v>善</v>
          </cell>
          <cell r="N109" t="str">
            <v>善</v>
          </cell>
          <cell r="O109" t="str">
            <v>善</v>
          </cell>
          <cell r="P109" t="str">
            <v>中庸</v>
          </cell>
          <cell r="Q109" t="str">
            <v>善</v>
          </cell>
          <cell r="R109" t="str">
            <v>善</v>
          </cell>
          <cell r="S109" t="str">
            <v>中庸</v>
          </cell>
          <cell r="T109" t="str">
            <v>中庸</v>
          </cell>
          <cell r="U109" t="str">
            <v>善</v>
          </cell>
          <cell r="V109" t="str">
            <v>善</v>
          </cell>
          <cell r="W109" t="str">
            <v>恶</v>
          </cell>
          <cell r="X109" t="str">
            <v>善</v>
          </cell>
          <cell r="Y109" t="str">
            <v>中庸</v>
          </cell>
          <cell r="Z109" t="str">
            <v>中庸</v>
          </cell>
          <cell r="AA109" t="str">
            <v>恶</v>
          </cell>
          <cell r="AB109" t="str">
            <v>善</v>
          </cell>
          <cell r="AC109" t="str">
            <v>中庸</v>
          </cell>
          <cell r="AD109" t="str">
            <v>中庸</v>
          </cell>
          <cell r="AE109" t="str">
            <v>中庸</v>
          </cell>
          <cell r="AF109" t="str">
            <v>善</v>
          </cell>
          <cell r="AG109" t="str">
            <v>善</v>
          </cell>
          <cell r="AH109" t="str">
            <v>恶</v>
          </cell>
          <cell r="AI109" t="str">
            <v>善</v>
          </cell>
          <cell r="AJ109" t="str">
            <v>中庸</v>
          </cell>
          <cell r="AK109" t="str">
            <v>善</v>
          </cell>
          <cell r="AL109" t="str">
            <v>善</v>
          </cell>
          <cell r="AM109" t="str">
            <v>善</v>
          </cell>
          <cell r="AN109" t="str">
            <v>恶</v>
          </cell>
          <cell r="AO109" t="str">
            <v>恶</v>
          </cell>
          <cell r="AP109" t="str">
            <v>中庸</v>
          </cell>
          <cell r="AQ109" t="str">
            <v>中庸</v>
          </cell>
          <cell r="AR109" t="str">
            <v>恶</v>
          </cell>
          <cell r="AS109" t="str">
            <v>善</v>
          </cell>
          <cell r="AT109" t="str">
            <v>善</v>
          </cell>
          <cell r="AU109" t="str">
            <v>中庸</v>
          </cell>
          <cell r="AV109" t="str">
            <v>恶</v>
          </cell>
          <cell r="AW109" t="str">
            <v>恶</v>
          </cell>
          <cell r="AX109" t="str">
            <v>善</v>
          </cell>
          <cell r="AY109" t="str">
            <v>善</v>
          </cell>
          <cell r="AZ109" t="str">
            <v>恶</v>
          </cell>
          <cell r="BA109" t="str">
            <v>恶</v>
          </cell>
          <cell r="BB109" t="str">
            <v>中庸</v>
          </cell>
          <cell r="BC109" t="str">
            <v>恶</v>
          </cell>
          <cell r="BD109" t="str">
            <v>狂</v>
          </cell>
          <cell r="BE109" t="str">
            <v>狂</v>
          </cell>
          <cell r="BF109" t="str">
            <v>恶</v>
          </cell>
          <cell r="BG109" t="str">
            <v>中庸</v>
          </cell>
          <cell r="BH109" t="str">
            <v>善</v>
          </cell>
          <cell r="BI109" t="str">
            <v>恶</v>
          </cell>
          <cell r="BJ109" t="str">
            <v>恶</v>
          </cell>
          <cell r="BK109" t="str">
            <v>恶</v>
          </cell>
          <cell r="BL109" t="str">
            <v>中庸</v>
          </cell>
          <cell r="BM109" t="str">
            <v>恶</v>
          </cell>
          <cell r="BN109" t="str">
            <v>中庸</v>
          </cell>
          <cell r="BO109" t="str">
            <v>善</v>
          </cell>
          <cell r="BP109" t="str">
            <v>善</v>
          </cell>
          <cell r="BQ109" t="str">
            <v>中庸</v>
          </cell>
          <cell r="BR109" t="str">
            <v>恶</v>
          </cell>
          <cell r="BS109" t="str">
            <v>恶</v>
          </cell>
          <cell r="BT109" t="str">
            <v>中庸</v>
          </cell>
          <cell r="BU109" t="str">
            <v>中庸</v>
          </cell>
          <cell r="BV109" t="str">
            <v>恶</v>
          </cell>
          <cell r="BW109" t="str">
            <v>恶</v>
          </cell>
          <cell r="BX109" t="str">
            <v>善</v>
          </cell>
          <cell r="BY109" t="str">
            <v>中庸</v>
          </cell>
          <cell r="BZ109" t="str">
            <v>中庸</v>
          </cell>
          <cell r="CA109" t="str">
            <v>善</v>
          </cell>
          <cell r="CB109" t="str">
            <v>中庸</v>
          </cell>
          <cell r="CC109" t="str">
            <v>中庸</v>
          </cell>
          <cell r="CD109" t="str">
            <v>善</v>
          </cell>
          <cell r="CE109" t="str">
            <v>中庸</v>
          </cell>
          <cell r="CF109" t="str">
            <v>恶</v>
          </cell>
          <cell r="CG109" t="str">
            <v>中庸</v>
          </cell>
          <cell r="CH109" t="str">
            <v>善</v>
          </cell>
          <cell r="CI109" t="str">
            <v>善</v>
          </cell>
          <cell r="CJ109" t="str">
            <v>善</v>
          </cell>
          <cell r="CK109" t="str">
            <v>中庸</v>
          </cell>
          <cell r="CL109" t="str">
            <v>善</v>
          </cell>
          <cell r="CM109" t="str">
            <v>恶</v>
          </cell>
          <cell r="CN109" t="str">
            <v>中庸</v>
          </cell>
          <cell r="CO109" t="str">
            <v>善</v>
          </cell>
          <cell r="CP109" t="str">
            <v>中庸</v>
          </cell>
          <cell r="CQ109" t="str">
            <v>善</v>
          </cell>
          <cell r="CR109" t="str">
            <v>善</v>
          </cell>
          <cell r="CS109" t="str">
            <v>中庸</v>
          </cell>
          <cell r="CT109" t="str">
            <v>善</v>
          </cell>
          <cell r="CU109" t="str">
            <v>善</v>
          </cell>
          <cell r="CV109" t="str">
            <v>花嫁</v>
          </cell>
          <cell r="CW109" t="str">
            <v>中庸</v>
          </cell>
          <cell r="CX109" t="str">
            <v>善</v>
          </cell>
          <cell r="CY109" t="str">
            <v>善</v>
          </cell>
          <cell r="CZ109" t="str">
            <v>善</v>
          </cell>
          <cell r="DA109" t="str">
            <v>善</v>
          </cell>
          <cell r="DB109" t="str">
            <v>恶</v>
          </cell>
          <cell r="DC109" t="str">
            <v>善</v>
          </cell>
          <cell r="DD109" t="str">
            <v>恶</v>
          </cell>
          <cell r="DE109" t="str">
            <v>恶</v>
          </cell>
          <cell r="DF109" t="str">
            <v>善</v>
          </cell>
          <cell r="DG109" t="str">
            <v>善</v>
          </cell>
          <cell r="DH109" t="str">
            <v>恶</v>
          </cell>
          <cell r="DI109" t="str">
            <v>中庸</v>
          </cell>
          <cell r="DJ109" t="str">
            <v>善</v>
          </cell>
          <cell r="DK109" t="str">
            <v>中庸</v>
          </cell>
          <cell r="DL109" t="str">
            <v>恶</v>
          </cell>
          <cell r="DM109" t="str">
            <v>恶</v>
          </cell>
          <cell r="DN109" t="str">
            <v>善</v>
          </cell>
          <cell r="DO109" t="str">
            <v>恶</v>
          </cell>
          <cell r="DP109" t="str">
            <v>恶</v>
          </cell>
          <cell r="DQ109" t="str">
            <v>善</v>
          </cell>
          <cell r="DR109" t="str">
            <v>恶</v>
          </cell>
          <cell r="DS109" t="str">
            <v>善</v>
          </cell>
          <cell r="DT109" t="str">
            <v>善</v>
          </cell>
          <cell r="DU109" t="str">
            <v>善</v>
          </cell>
          <cell r="DV109" t="str">
            <v>恶</v>
          </cell>
          <cell r="DW109" t="str">
            <v>恶</v>
          </cell>
          <cell r="DX109" t="str">
            <v>中庸</v>
          </cell>
          <cell r="DY109" t="str">
            <v>善</v>
          </cell>
          <cell r="DZ109" t="str">
            <v>善</v>
          </cell>
          <cell r="EA109" t="str">
            <v>善</v>
          </cell>
          <cell r="EB109" t="str">
            <v>善</v>
          </cell>
          <cell r="EC109" t="str">
            <v>善</v>
          </cell>
          <cell r="ED109" t="str">
            <v>恶</v>
          </cell>
          <cell r="EE109" t="str">
            <v>善</v>
          </cell>
          <cell r="EF109" t="str">
            <v>善</v>
          </cell>
          <cell r="EG109" t="str">
            <v>善</v>
          </cell>
          <cell r="EH109" t="str">
            <v>夏</v>
          </cell>
          <cell r="EI109" t="str">
            <v>善</v>
          </cell>
          <cell r="EJ109" t="str">
            <v>善</v>
          </cell>
          <cell r="EK109" t="str">
            <v>中庸</v>
          </cell>
          <cell r="EL109" t="str">
            <v>善</v>
          </cell>
          <cell r="EM109" t="str">
            <v>善</v>
          </cell>
          <cell r="EN109" t="str">
            <v>恶</v>
          </cell>
          <cell r="EO109" t="str">
            <v>善</v>
          </cell>
          <cell r="EP109" t="str">
            <v>善</v>
          </cell>
          <cell r="EQ109" t="str">
            <v>善</v>
          </cell>
          <cell r="ER109" t="str">
            <v>善</v>
          </cell>
          <cell r="ES109" t="str">
            <v>中庸</v>
          </cell>
          <cell r="ET109" t="str">
            <v>善</v>
          </cell>
          <cell r="EU109" t="str">
            <v>善</v>
          </cell>
          <cell r="EV109" t="str">
            <v>善</v>
          </cell>
          <cell r="EW109" t="str">
            <v>中庸</v>
          </cell>
          <cell r="EX109" t="str">
            <v>善</v>
          </cell>
          <cell r="EY109" t="str">
            <v>善</v>
          </cell>
          <cell r="EZ109" t="str">
            <v>善</v>
          </cell>
          <cell r="FA109" t="str">
            <v>恶</v>
          </cell>
          <cell r="FB109" t="str">
            <v>中庸</v>
          </cell>
          <cell r="FC109" t="str">
            <v>恶</v>
          </cell>
          <cell r="FD109" t="str">
            <v>善</v>
          </cell>
          <cell r="FE109" t="str">
            <v>恶</v>
          </cell>
          <cell r="FF109" t="str">
            <v>善</v>
          </cell>
          <cell r="FG109" t="str">
            <v>善</v>
          </cell>
          <cell r="FH109" t="str">
            <v>恶</v>
          </cell>
        </row>
        <row r="110">
          <cell r="B110" t="str">
            <v>性别</v>
          </cell>
          <cell r="E110" t="str">
            <v>女性</v>
          </cell>
          <cell r="F110" t="str">
            <v>女性</v>
          </cell>
          <cell r="G110" t="str">
            <v>女性</v>
          </cell>
          <cell r="H110" t="str">
            <v>女性</v>
          </cell>
          <cell r="I110" t="str">
            <v>女性</v>
          </cell>
          <cell r="J110" t="str">
            <v>女性</v>
          </cell>
          <cell r="K110" t="str">
            <v>女性</v>
          </cell>
          <cell r="L110" t="str">
            <v>女性</v>
          </cell>
          <cell r="M110" t="str">
            <v>女性</v>
          </cell>
          <cell r="N110" t="str">
            <v>女性</v>
          </cell>
          <cell r="O110" t="str">
            <v>男性</v>
          </cell>
          <cell r="P110" t="str">
            <v>男性</v>
          </cell>
          <cell r="Q110" t="str">
            <v>女性</v>
          </cell>
          <cell r="R110" t="str">
            <v>男性</v>
          </cell>
          <cell r="S110" t="str">
            <v>性别？</v>
          </cell>
          <cell r="T110" t="str">
            <v>男性</v>
          </cell>
          <cell r="U110" t="str">
            <v>男性</v>
          </cell>
          <cell r="V110" t="str">
            <v>男性</v>
          </cell>
          <cell r="W110" t="str">
            <v>女性</v>
          </cell>
          <cell r="X110" t="str">
            <v>女性</v>
          </cell>
          <cell r="Y110" t="str">
            <v>男性</v>
          </cell>
          <cell r="Z110" t="str">
            <v>男性</v>
          </cell>
          <cell r="AA110" t="str">
            <v>女性</v>
          </cell>
          <cell r="AB110" t="str">
            <v>男性</v>
          </cell>
          <cell r="AC110" t="str">
            <v>男性</v>
          </cell>
          <cell r="AD110" t="str">
            <v>男性</v>
          </cell>
          <cell r="AE110" t="str">
            <v>男性</v>
          </cell>
          <cell r="AF110" t="str">
            <v>女性</v>
          </cell>
          <cell r="AG110" t="str">
            <v>男性</v>
          </cell>
          <cell r="AH110" t="str">
            <v>男性</v>
          </cell>
          <cell r="AI110" t="str">
            <v>女性</v>
          </cell>
          <cell r="AJ110" t="str">
            <v>女性</v>
          </cell>
          <cell r="AK110" t="str">
            <v>男性</v>
          </cell>
          <cell r="AL110" t="str">
            <v>女性</v>
          </cell>
          <cell r="AM110" t="str">
            <v>女性</v>
          </cell>
          <cell r="AN110" t="str">
            <v>女性</v>
          </cell>
          <cell r="AO110" t="str">
            <v>男性</v>
          </cell>
          <cell r="AP110" t="str">
            <v>男性</v>
          </cell>
          <cell r="AQ110" t="str">
            <v>男性</v>
          </cell>
          <cell r="AR110" t="str">
            <v>男性</v>
          </cell>
          <cell r="AS110" t="str">
            <v>男性</v>
          </cell>
          <cell r="AT110" t="str">
            <v>男性</v>
          </cell>
          <cell r="AU110" t="str">
            <v>男性</v>
          </cell>
          <cell r="AV110" t="str">
            <v>男性</v>
          </cell>
          <cell r="AW110" t="str">
            <v>男性</v>
          </cell>
          <cell r="AX110" t="str">
            <v>女性</v>
          </cell>
          <cell r="AY110" t="str">
            <v>女性</v>
          </cell>
          <cell r="AZ110" t="str">
            <v>男性</v>
          </cell>
          <cell r="BA110" t="str">
            <v>男性</v>
          </cell>
          <cell r="BB110" t="str">
            <v>女性</v>
          </cell>
          <cell r="BC110" t="str">
            <v>女性</v>
          </cell>
          <cell r="BD110" t="str">
            <v>男性</v>
          </cell>
          <cell r="BE110" t="str">
            <v>男性</v>
          </cell>
          <cell r="BF110" t="str">
            <v>男性</v>
          </cell>
          <cell r="BG110" t="str">
            <v>男性</v>
          </cell>
          <cell r="BH110" t="str">
            <v>男性</v>
          </cell>
          <cell r="BI110" t="str">
            <v>男性</v>
          </cell>
          <cell r="BJ110" t="str">
            <v>男性</v>
          </cell>
          <cell r="BK110" t="str">
            <v>男性</v>
          </cell>
          <cell r="BL110" t="str">
            <v>男性</v>
          </cell>
          <cell r="BM110" t="str">
            <v>女性</v>
          </cell>
          <cell r="BN110" t="str">
            <v>男性</v>
          </cell>
          <cell r="BO110" t="str">
            <v>女性</v>
          </cell>
          <cell r="BP110" t="str">
            <v>女性</v>
          </cell>
          <cell r="BQ110" t="str">
            <v>男性</v>
          </cell>
          <cell r="BR110" t="str">
            <v>女性</v>
          </cell>
          <cell r="BS110" t="str">
            <v>女性</v>
          </cell>
          <cell r="BT110" t="str">
            <v>男性</v>
          </cell>
          <cell r="BU110" t="str">
            <v>男性</v>
          </cell>
          <cell r="BV110" t="str">
            <v>女性</v>
          </cell>
          <cell r="BW110" t="str">
            <v>女性</v>
          </cell>
          <cell r="BX110" t="str">
            <v>女性</v>
          </cell>
          <cell r="BY110" t="str">
            <v>女性</v>
          </cell>
          <cell r="BZ110" t="str">
            <v>女性</v>
          </cell>
          <cell r="CA110" t="str">
            <v>女性</v>
          </cell>
          <cell r="CB110" t="str">
            <v>男性</v>
          </cell>
          <cell r="CC110" t="str">
            <v>男性</v>
          </cell>
          <cell r="CD110" t="str">
            <v>女性</v>
          </cell>
          <cell r="CE110" t="str">
            <v>女性</v>
          </cell>
          <cell r="CF110" t="str">
            <v>女性</v>
          </cell>
          <cell r="CG110" t="str">
            <v>女性</v>
          </cell>
          <cell r="CH110" t="str">
            <v>男性</v>
          </cell>
          <cell r="CI110" t="str">
            <v>女性</v>
          </cell>
          <cell r="CJ110" t="str">
            <v>男性</v>
          </cell>
          <cell r="CK110" t="str">
            <v>男性</v>
          </cell>
          <cell r="CL110" t="str">
            <v>男性</v>
          </cell>
          <cell r="CM110" t="str">
            <v>男性</v>
          </cell>
          <cell r="CN110" t="str">
            <v>女性</v>
          </cell>
          <cell r="CO110" t="str">
            <v>男性</v>
          </cell>
          <cell r="CP110" t="str">
            <v>男性</v>
          </cell>
          <cell r="CQ110" t="str">
            <v>男性</v>
          </cell>
          <cell r="CR110" t="str">
            <v>女性</v>
          </cell>
          <cell r="CS110" t="str">
            <v>男性</v>
          </cell>
          <cell r="CT110" t="str">
            <v>女性</v>
          </cell>
          <cell r="CU110" t="str">
            <v>男性</v>
          </cell>
          <cell r="CV110" t="str">
            <v>女性</v>
          </cell>
          <cell r="CW110" t="str">
            <v>女性</v>
          </cell>
          <cell r="CX110" t="str">
            <v>女性</v>
          </cell>
          <cell r="CY110" t="str">
            <v>男性</v>
          </cell>
          <cell r="CZ110" t="str">
            <v>性别？</v>
          </cell>
          <cell r="DA110" t="str">
            <v>男性</v>
          </cell>
          <cell r="DB110" t="str">
            <v>男性</v>
          </cell>
          <cell r="DC110" t="str">
            <v>女性</v>
          </cell>
          <cell r="DD110" t="str">
            <v>男性</v>
          </cell>
          <cell r="DE110" t="str">
            <v>女性</v>
          </cell>
          <cell r="DF110" t="str">
            <v>女性</v>
          </cell>
          <cell r="DG110" t="str">
            <v>男性</v>
          </cell>
          <cell r="DH110" t="str">
            <v>男性</v>
          </cell>
          <cell r="DI110" t="str">
            <v>男性</v>
          </cell>
          <cell r="DJ110" t="str">
            <v>男性</v>
          </cell>
          <cell r="DK110" t="str">
            <v>男性</v>
          </cell>
          <cell r="DL110" t="str">
            <v>女性</v>
          </cell>
          <cell r="DM110" t="str">
            <v>男性</v>
          </cell>
          <cell r="DN110" t="str">
            <v>男性</v>
          </cell>
          <cell r="DO110" t="str">
            <v>男性</v>
          </cell>
          <cell r="DP110" t="str">
            <v>女性</v>
          </cell>
          <cell r="DQ110" t="str">
            <v>女性</v>
          </cell>
          <cell r="DR110" t="str">
            <v>女性</v>
          </cell>
          <cell r="DS110" t="str">
            <v>女性</v>
          </cell>
          <cell r="DT110" t="str">
            <v>女性</v>
          </cell>
          <cell r="DU110" t="str">
            <v>男性</v>
          </cell>
          <cell r="DV110" t="str">
            <v>女性</v>
          </cell>
          <cell r="DW110" t="str">
            <v>男性</v>
          </cell>
          <cell r="DX110" t="str">
            <v>男性</v>
          </cell>
          <cell r="DY110" t="str">
            <v>女性</v>
          </cell>
          <cell r="DZ110" t="str">
            <v>女性</v>
          </cell>
          <cell r="EA110" t="str">
            <v>男性</v>
          </cell>
          <cell r="EB110" t="str">
            <v>男性</v>
          </cell>
          <cell r="EC110" t="str">
            <v>男性</v>
          </cell>
          <cell r="ED110" t="str">
            <v>女性</v>
          </cell>
          <cell r="EE110" t="str">
            <v>男性</v>
          </cell>
          <cell r="EF110" t="str">
            <v>男性</v>
          </cell>
          <cell r="EG110" t="str">
            <v>女性</v>
          </cell>
          <cell r="EH110" t="str">
            <v>女性</v>
          </cell>
          <cell r="EI110" t="str">
            <v>女性</v>
          </cell>
          <cell r="EJ110" t="str">
            <v>女性</v>
          </cell>
          <cell r="EK110" t="str">
            <v>女性</v>
          </cell>
          <cell r="EL110" t="str">
            <v>女性</v>
          </cell>
          <cell r="EM110" t="str">
            <v>女性</v>
          </cell>
          <cell r="EN110" t="str">
            <v>女性</v>
          </cell>
          <cell r="EO110" t="str">
            <v>女性</v>
          </cell>
          <cell r="EP110" t="str">
            <v>女性</v>
          </cell>
          <cell r="EQ110" t="str">
            <v>女性</v>
          </cell>
          <cell r="ER110" t="str">
            <v>女性</v>
          </cell>
          <cell r="ES110" t="str">
            <v>女性</v>
          </cell>
          <cell r="ET110" t="str">
            <v>男性</v>
          </cell>
          <cell r="EU110" t="str">
            <v>女性</v>
          </cell>
          <cell r="EV110" t="str">
            <v>女性</v>
          </cell>
          <cell r="EW110" t="str">
            <v>性别？</v>
          </cell>
          <cell r="EX110" t="str">
            <v>女性</v>
          </cell>
          <cell r="EY110" t="str">
            <v>男性</v>
          </cell>
          <cell r="EZ110" t="str">
            <v>女性</v>
          </cell>
          <cell r="FA110" t="str">
            <v>女性</v>
          </cell>
          <cell r="FB110" t="str">
            <v>女性</v>
          </cell>
          <cell r="FC110" t="str">
            <v>女性</v>
          </cell>
          <cell r="FD110" t="str">
            <v>男性</v>
          </cell>
          <cell r="FE110" t="str">
            <v>性别？</v>
          </cell>
          <cell r="FF110" t="str">
            <v>男性</v>
          </cell>
          <cell r="FG110" t="str">
            <v>女性</v>
          </cell>
          <cell r="FH110" t="str">
            <v>男性</v>
          </cell>
        </row>
        <row r="111">
          <cell r="B111" t="str">
            <v>特性</v>
          </cell>
          <cell r="E111" t="str">
            <v>人形</v>
          </cell>
          <cell r="F111" t="str">
            <v>骑乘技能</v>
          </cell>
          <cell r="G111" t="str">
            <v>人形</v>
          </cell>
          <cell r="H111" t="str">
            <v>人型</v>
          </cell>
          <cell r="I111" t="str">
            <v>骑乘技能</v>
          </cell>
          <cell r="J111" t="str">
            <v>骑乘技能</v>
          </cell>
          <cell r="K111" t="str">
            <v>骑乘技能</v>
          </cell>
          <cell r="L111" t="str">
            <v>人型</v>
          </cell>
          <cell r="M111" t="str">
            <v>骑乘技能</v>
          </cell>
          <cell r="N111" t="str">
            <v>骑乘技能</v>
          </cell>
          <cell r="O111" t="str">
            <v>骑乘技能</v>
          </cell>
          <cell r="P111" t="str">
            <v>骑乘技能</v>
          </cell>
          <cell r="Q111" t="str">
            <v>骑乘技能</v>
          </cell>
          <cell r="R111" t="str">
            <v>骑乘技能</v>
          </cell>
          <cell r="S111" t="str">
            <v>骑乘技能</v>
          </cell>
          <cell r="T111" t="str">
            <v>人型</v>
          </cell>
          <cell r="U111" t="str">
            <v>人型</v>
          </cell>
          <cell r="V111" t="str">
            <v>人型</v>
          </cell>
          <cell r="W111" t="str">
            <v>人型</v>
          </cell>
          <cell r="X111" t="str">
            <v>人型</v>
          </cell>
          <cell r="Y111" t="str">
            <v>人型</v>
          </cell>
          <cell r="Z111" t="str">
            <v>人型</v>
          </cell>
          <cell r="AA111" t="str">
            <v>人型</v>
          </cell>
          <cell r="AB111" t="str">
            <v>人型</v>
          </cell>
          <cell r="AC111" t="str">
            <v>人型</v>
          </cell>
          <cell r="AD111" t="str">
            <v>人型</v>
          </cell>
          <cell r="AE111" t="str">
            <v>人型</v>
          </cell>
          <cell r="AF111" t="str">
            <v>骑乘技能</v>
          </cell>
          <cell r="AG111" t="str">
            <v>骑乘技能</v>
          </cell>
          <cell r="AH111" t="str">
            <v>人型</v>
          </cell>
          <cell r="AI111" t="str">
            <v>骑乘技能</v>
          </cell>
          <cell r="AJ111" t="str">
            <v>骑乘技能</v>
          </cell>
          <cell r="AK111" t="str">
            <v>骑乘技能</v>
          </cell>
          <cell r="AL111" t="str">
            <v>骑乘技能</v>
          </cell>
          <cell r="AM111" t="str">
            <v>骑乘技能</v>
          </cell>
          <cell r="AN111" t="str">
            <v>人型</v>
          </cell>
          <cell r="AO111" t="str">
            <v>人型</v>
          </cell>
          <cell r="AP111" t="str">
            <v>人型</v>
          </cell>
          <cell r="AQ111" t="str">
            <v>人型</v>
          </cell>
          <cell r="AR111" t="str">
            <v>人型</v>
          </cell>
          <cell r="AS111" t="str">
            <v>人型</v>
          </cell>
          <cell r="AT111" t="str">
            <v>人型</v>
          </cell>
          <cell r="AU111" t="str">
            <v>人型</v>
          </cell>
          <cell r="AV111" t="str">
            <v>人型</v>
          </cell>
          <cell r="AW111" t="str">
            <v>人型</v>
          </cell>
          <cell r="AX111" t="str">
            <v>人型</v>
          </cell>
          <cell r="AY111" t="str">
            <v>人型</v>
          </cell>
          <cell r="AZ111" t="str">
            <v>人型</v>
          </cell>
          <cell r="BA111" t="str">
            <v>人型</v>
          </cell>
          <cell r="BB111" t="str">
            <v>人型</v>
          </cell>
          <cell r="BC111" t="str">
            <v>人型</v>
          </cell>
          <cell r="BD111" t="str">
            <v>人型</v>
          </cell>
          <cell r="BE111" t="str">
            <v>人型</v>
          </cell>
          <cell r="BF111" t="str">
            <v>人型</v>
          </cell>
          <cell r="BG111" t="str">
            <v>人型</v>
          </cell>
          <cell r="BH111" t="str">
            <v>人型</v>
          </cell>
          <cell r="BI111" t="str">
            <v>人型</v>
          </cell>
          <cell r="BJ111" t="str">
            <v>人型</v>
          </cell>
          <cell r="BK111" t="str">
            <v>人型</v>
          </cell>
          <cell r="BL111" t="str">
            <v>人型</v>
          </cell>
          <cell r="BM111" t="str">
            <v>人型</v>
          </cell>
          <cell r="BN111" t="str">
            <v>人型</v>
          </cell>
          <cell r="BO111" t="str">
            <v>人型</v>
          </cell>
          <cell r="BP111" t="str">
            <v>人型</v>
          </cell>
          <cell r="BQ111" t="str">
            <v>人型</v>
          </cell>
          <cell r="BR111" t="str">
            <v>人型</v>
          </cell>
          <cell r="BS111" t="str">
            <v>人型</v>
          </cell>
          <cell r="BT111" t="str">
            <v>人型</v>
          </cell>
          <cell r="BU111" t="str">
            <v>骑乘技能</v>
          </cell>
          <cell r="BV111" t="str">
            <v>骑乘技能</v>
          </cell>
          <cell r="BW111" t="str">
            <v>人型</v>
          </cell>
          <cell r="BX111" t="str">
            <v>人型</v>
          </cell>
          <cell r="BY111" t="str">
            <v>骑乘技能</v>
          </cell>
          <cell r="BZ111" t="str">
            <v>人型</v>
          </cell>
          <cell r="CA111" t="str">
            <v>人型</v>
          </cell>
          <cell r="CB111" t="str">
            <v>人型</v>
          </cell>
          <cell r="CC111" t="str">
            <v>骑乘技能</v>
          </cell>
          <cell r="CD111" t="str">
            <v>骑乘技能</v>
          </cell>
          <cell r="CE111" t="str">
            <v>人型</v>
          </cell>
          <cell r="CF111" t="str">
            <v>人型</v>
          </cell>
          <cell r="CG111" t="str">
            <v>骑乘技能</v>
          </cell>
          <cell r="CH111" t="str">
            <v>人型</v>
          </cell>
          <cell r="CI111" t="str">
            <v>骑乘技能</v>
          </cell>
          <cell r="CJ111" t="str">
            <v>人型</v>
          </cell>
          <cell r="CK111" t="str">
            <v>人型</v>
          </cell>
          <cell r="CL111" t="str">
            <v>人型</v>
          </cell>
          <cell r="CM111" t="str">
            <v>人型</v>
          </cell>
          <cell r="CN111" t="str">
            <v>人型</v>
          </cell>
          <cell r="CO111" t="str">
            <v>人型</v>
          </cell>
          <cell r="CP111" t="str">
            <v>人型</v>
          </cell>
          <cell r="CQ111" t="str">
            <v>骑乘技能</v>
          </cell>
          <cell r="CR111" t="str">
            <v>骑乘技能</v>
          </cell>
          <cell r="CS111" t="str">
            <v>人型</v>
          </cell>
          <cell r="CT111" t="str">
            <v>骑乘技能</v>
          </cell>
          <cell r="CU111" t="str">
            <v>人型</v>
          </cell>
          <cell r="CV111" t="str">
            <v>骑乘技能</v>
          </cell>
          <cell r="CW111" t="str">
            <v>人型</v>
          </cell>
          <cell r="CX111" t="str">
            <v>人型</v>
          </cell>
          <cell r="CY111" t="str">
            <v>人型</v>
          </cell>
          <cell r="CZ111" t="str">
            <v>骑乘技能</v>
          </cell>
          <cell r="DA111" t="str">
            <v>人型</v>
          </cell>
          <cell r="DB111" t="str">
            <v>人型</v>
          </cell>
          <cell r="DC111" t="str">
            <v>人型</v>
          </cell>
          <cell r="DD111" t="str">
            <v>人型</v>
          </cell>
          <cell r="DE111" t="str">
            <v>骑乘技能</v>
          </cell>
          <cell r="DF111" t="str">
            <v>人型</v>
          </cell>
          <cell r="DG111" t="str">
            <v>骑乘技能</v>
          </cell>
          <cell r="DH111" t="str">
            <v>人型</v>
          </cell>
          <cell r="DI111" t="str">
            <v>人型</v>
          </cell>
          <cell r="DJ111" t="str">
            <v>人型</v>
          </cell>
          <cell r="DK111" t="str">
            <v>骑乘技能</v>
          </cell>
          <cell r="DL111" t="str">
            <v>人型</v>
          </cell>
          <cell r="DM111" t="str">
            <v>人型</v>
          </cell>
          <cell r="DN111" t="str">
            <v>骑乘技能</v>
          </cell>
          <cell r="DO111" t="str">
            <v>人型</v>
          </cell>
          <cell r="DP111" t="str">
            <v>人型</v>
          </cell>
          <cell r="DQ111" t="str">
            <v>人型</v>
          </cell>
          <cell r="DR111" t="str">
            <v>人型</v>
          </cell>
          <cell r="DS111" t="str">
            <v>人型</v>
          </cell>
          <cell r="DT111" t="str">
            <v>骑乘技能</v>
          </cell>
          <cell r="DU111" t="str">
            <v>人型</v>
          </cell>
          <cell r="DV111" t="str">
            <v>人型</v>
          </cell>
          <cell r="DW111" t="str">
            <v>人型</v>
          </cell>
          <cell r="DX111" t="str">
            <v>骑乘技能</v>
          </cell>
          <cell r="DY111" t="str">
            <v>骑乘技能</v>
          </cell>
          <cell r="DZ111" t="str">
            <v>人型</v>
          </cell>
          <cell r="EA111" t="str">
            <v>骑乘技能</v>
          </cell>
          <cell r="EB111" t="str">
            <v>人型</v>
          </cell>
          <cell r="EC111" t="str">
            <v>骑乘技能</v>
          </cell>
          <cell r="ED111" t="str">
            <v>人型</v>
          </cell>
          <cell r="EE111" t="str">
            <v>人型</v>
          </cell>
          <cell r="EF111" t="str">
            <v>骑乘技能</v>
          </cell>
          <cell r="EG111" t="str">
            <v>人型</v>
          </cell>
          <cell r="EH111" t="str">
            <v>骑乘技能</v>
          </cell>
          <cell r="EI111" t="str">
            <v>骑乘技能</v>
          </cell>
          <cell r="EJ111" t="str">
            <v>人型</v>
          </cell>
          <cell r="EK111" t="str">
            <v>人型</v>
          </cell>
          <cell r="EL111" t="str">
            <v>人型</v>
          </cell>
          <cell r="EM111" t="str">
            <v>人型</v>
          </cell>
          <cell r="EN111" t="str">
            <v>人型</v>
          </cell>
          <cell r="EO111" t="str">
            <v>人型</v>
          </cell>
          <cell r="EP111" t="str">
            <v>人型</v>
          </cell>
          <cell r="EQ111" t="str">
            <v>人型</v>
          </cell>
          <cell r="ER111" t="str">
            <v>人型</v>
          </cell>
          <cell r="ES111" t="str">
            <v>人型</v>
          </cell>
          <cell r="ET111" t="str">
            <v>人型</v>
          </cell>
          <cell r="EU111" t="str">
            <v>人型</v>
          </cell>
          <cell r="EV111" t="str">
            <v>人型</v>
          </cell>
          <cell r="EW111" t="str">
            <v>人型</v>
          </cell>
          <cell r="EX111" t="str">
            <v>骑乘技能</v>
          </cell>
          <cell r="EY111" t="str">
            <v>人型</v>
          </cell>
          <cell r="EZ111" t="str">
            <v>人型</v>
          </cell>
          <cell r="FA111" t="str">
            <v>人型</v>
          </cell>
          <cell r="FB111" t="str">
            <v>人型</v>
          </cell>
          <cell r="FC111" t="str">
            <v>神性</v>
          </cell>
          <cell r="FD111" t="str">
            <v>人型</v>
          </cell>
          <cell r="FE111" t="str">
            <v>人型</v>
          </cell>
          <cell r="FF111" t="str">
            <v>人型</v>
          </cell>
          <cell r="FG111" t="str">
            <v>人型</v>
          </cell>
          <cell r="FH111" t="str">
            <v>人型</v>
          </cell>
        </row>
        <row r="112">
          <cell r="E112" t="str">
            <v>阿尔托莉雅脸</v>
          </cell>
          <cell r="F112" t="str">
            <v>人型</v>
          </cell>
          <cell r="G112" t="str">
            <v>从者</v>
          </cell>
          <cell r="H112" t="str">
            <v>魔性</v>
          </cell>
          <cell r="I112" t="str">
            <v>人型</v>
          </cell>
          <cell r="J112" t="str">
            <v>人型</v>
          </cell>
          <cell r="K112" t="str">
            <v>人型</v>
          </cell>
          <cell r="L112" t="str">
            <v>龙</v>
          </cell>
          <cell r="M112" t="str">
            <v>人型</v>
          </cell>
          <cell r="N112" t="str">
            <v>人型</v>
          </cell>
          <cell r="O112" t="str">
            <v>人型</v>
          </cell>
          <cell r="P112" t="str">
            <v>人型</v>
          </cell>
          <cell r="Q112" t="str">
            <v>人型</v>
          </cell>
          <cell r="R112" t="str">
            <v>人型</v>
          </cell>
          <cell r="S112" t="str">
            <v>人型</v>
          </cell>
          <cell r="T112" t="str">
            <v>从者</v>
          </cell>
          <cell r="U112" t="str">
            <v>神性</v>
          </cell>
          <cell r="V112" t="str">
            <v>从者</v>
          </cell>
          <cell r="W112" t="str">
            <v>从者</v>
          </cell>
          <cell r="X112" t="str">
            <v>神性</v>
          </cell>
          <cell r="Y112" t="str">
            <v>从者</v>
          </cell>
          <cell r="Z112" t="str">
            <v>神性</v>
          </cell>
          <cell r="AA112" t="str">
            <v>龙</v>
          </cell>
          <cell r="AB112" t="str">
            <v>从者</v>
          </cell>
          <cell r="AC112" t="str">
            <v>神性</v>
          </cell>
          <cell r="AD112" t="str">
            <v>从者</v>
          </cell>
          <cell r="AE112" t="str">
            <v>罗马</v>
          </cell>
          <cell r="AF112" t="str">
            <v>人型</v>
          </cell>
          <cell r="AG112" t="str">
            <v>人型</v>
          </cell>
          <cell r="AH112" t="str">
            <v>从者</v>
          </cell>
          <cell r="AI112" t="str">
            <v>人型</v>
          </cell>
          <cell r="AJ112" t="str">
            <v>人型</v>
          </cell>
          <cell r="AK112" t="str">
            <v>人型</v>
          </cell>
          <cell r="AL112" t="str">
            <v>人型</v>
          </cell>
          <cell r="AM112" t="str">
            <v>人型</v>
          </cell>
          <cell r="AN112" t="str">
            <v>从者</v>
          </cell>
          <cell r="AO112" t="str">
            <v>从者</v>
          </cell>
          <cell r="AP112" t="str">
            <v>从者</v>
          </cell>
          <cell r="AQ112" t="str">
            <v>从者</v>
          </cell>
          <cell r="AR112" t="str">
            <v>从者</v>
          </cell>
          <cell r="AS112" t="str">
            <v>所爱之人</v>
          </cell>
          <cell r="AT112" t="str">
            <v>从者</v>
          </cell>
          <cell r="AU112" t="str">
            <v>神性</v>
          </cell>
          <cell r="AV112" t="str">
            <v>从者</v>
          </cell>
          <cell r="AW112" t="str">
            <v>从者</v>
          </cell>
          <cell r="AX112" t="str">
            <v>神性</v>
          </cell>
          <cell r="AY112" t="str">
            <v>从者</v>
          </cell>
          <cell r="AZ112" t="str">
            <v>从者</v>
          </cell>
          <cell r="BA112" t="str">
            <v>从者</v>
          </cell>
          <cell r="BB112" t="str">
            <v>从者</v>
          </cell>
          <cell r="BC112" t="str">
            <v>从者</v>
          </cell>
          <cell r="BD112" t="str">
            <v>神性</v>
          </cell>
          <cell r="BE112" t="str">
            <v>从者</v>
          </cell>
          <cell r="BF112" t="str">
            <v>从者</v>
          </cell>
          <cell r="BG112" t="str">
            <v>罗马</v>
          </cell>
          <cell r="BH112" t="str">
            <v>神性</v>
          </cell>
          <cell r="BI112" t="str">
            <v>从者</v>
          </cell>
          <cell r="BJ112" t="str">
            <v>从者</v>
          </cell>
          <cell r="BK112" t="str">
            <v>罗马</v>
          </cell>
          <cell r="BL112" t="str">
            <v>从者</v>
          </cell>
          <cell r="BM112" t="str">
            <v>龙</v>
          </cell>
          <cell r="BN112" t="str">
            <v>从者</v>
          </cell>
          <cell r="BO112" t="str">
            <v>猛兽</v>
          </cell>
          <cell r="BP112" t="str">
            <v>阿尔托莉雅脸</v>
          </cell>
          <cell r="BQ112" t="str">
            <v>从者</v>
          </cell>
          <cell r="BR112" t="str">
            <v>龙</v>
          </cell>
          <cell r="BS112" t="str">
            <v>神性</v>
          </cell>
          <cell r="BT112" t="str">
            <v>从者</v>
          </cell>
          <cell r="BU112" t="str">
            <v>人型</v>
          </cell>
          <cell r="BV112" t="str">
            <v>人型</v>
          </cell>
          <cell r="BW112" t="str">
            <v>从者</v>
          </cell>
          <cell r="BX112" t="str">
            <v>从者</v>
          </cell>
          <cell r="BY112" t="str">
            <v>人型</v>
          </cell>
          <cell r="BZ112" t="str">
            <v>从者</v>
          </cell>
          <cell r="CA112" t="str">
            <v>从者</v>
          </cell>
          <cell r="CB112" t="str">
            <v>从者</v>
          </cell>
          <cell r="CC112" t="str">
            <v>人型</v>
          </cell>
          <cell r="CD112" t="str">
            <v>人型</v>
          </cell>
          <cell r="CE112" t="str">
            <v>从者</v>
          </cell>
          <cell r="CF112" t="str">
            <v>从者</v>
          </cell>
          <cell r="CG112" t="str">
            <v>人型</v>
          </cell>
          <cell r="CH112" t="str">
            <v>所爱之人</v>
          </cell>
          <cell r="CI112" t="str">
            <v>人型</v>
          </cell>
          <cell r="CJ112" t="str">
            <v>从者</v>
          </cell>
          <cell r="CK112" t="str">
            <v>从者</v>
          </cell>
          <cell r="CL112" t="str">
            <v>从者</v>
          </cell>
          <cell r="CM112" t="str">
            <v>从者</v>
          </cell>
          <cell r="CN112" t="str">
            <v>从者</v>
          </cell>
          <cell r="CO112" t="str">
            <v>从者</v>
          </cell>
          <cell r="CP112" t="str">
            <v>神性</v>
          </cell>
          <cell r="CQ112" t="str">
            <v>人型</v>
          </cell>
          <cell r="CR112" t="str">
            <v>人型</v>
          </cell>
          <cell r="CS112" t="str">
            <v>神性</v>
          </cell>
          <cell r="CT112" t="str">
            <v>人型</v>
          </cell>
          <cell r="CU112" t="str">
            <v>从者</v>
          </cell>
          <cell r="CV112" t="str">
            <v>人型</v>
          </cell>
          <cell r="CW112" t="str">
            <v>从者</v>
          </cell>
          <cell r="CX112" t="str">
            <v>从者</v>
          </cell>
          <cell r="CY112" t="str">
            <v>从者</v>
          </cell>
          <cell r="CZ112" t="str">
            <v>人型</v>
          </cell>
          <cell r="DA112" t="str">
            <v>神性</v>
          </cell>
          <cell r="DB112" t="str">
            <v>从者</v>
          </cell>
          <cell r="DC112" t="str">
            <v>从者</v>
          </cell>
          <cell r="DD112" t="str">
            <v>神性</v>
          </cell>
          <cell r="DE112" t="str">
            <v>人型</v>
          </cell>
          <cell r="DF112" t="str">
            <v>从者</v>
          </cell>
          <cell r="DG112" t="str">
            <v>人型</v>
          </cell>
          <cell r="DH112" t="str">
            <v>从者</v>
          </cell>
          <cell r="DI112" t="str">
            <v>从者</v>
          </cell>
          <cell r="DJ112" t="str">
            <v>从者</v>
          </cell>
          <cell r="DK112" t="str">
            <v>人型</v>
          </cell>
          <cell r="DL112" t="str">
            <v>阿尔托莉雅脸</v>
          </cell>
          <cell r="DM112" t="str">
            <v>从者</v>
          </cell>
          <cell r="DN112" t="str">
            <v>人型</v>
          </cell>
          <cell r="DO112" t="str">
            <v>从者</v>
          </cell>
          <cell r="DP112" t="str">
            <v>从者</v>
          </cell>
          <cell r="DQ112" t="str">
            <v>神性</v>
          </cell>
          <cell r="DR112" t="str">
            <v>神性</v>
          </cell>
          <cell r="DS112" t="str">
            <v>神性</v>
          </cell>
          <cell r="DT112" t="str">
            <v>人型</v>
          </cell>
          <cell r="DU112" t="str">
            <v>神性</v>
          </cell>
          <cell r="DV112" t="str">
            <v>魔性</v>
          </cell>
          <cell r="DW112" t="str">
            <v>从者</v>
          </cell>
          <cell r="DX112" t="str">
            <v>人型</v>
          </cell>
          <cell r="DY112" t="str">
            <v>人型</v>
          </cell>
          <cell r="DZ112" t="str">
            <v>神性</v>
          </cell>
          <cell r="EA112" t="str">
            <v>人型</v>
          </cell>
          <cell r="EB112" t="str">
            <v>从者</v>
          </cell>
          <cell r="EC112" t="str">
            <v>人型</v>
          </cell>
          <cell r="ED112" t="str">
            <v>从者</v>
          </cell>
          <cell r="EE112" t="str">
            <v>从者</v>
          </cell>
          <cell r="EF112" t="str">
            <v>人型</v>
          </cell>
          <cell r="EG112" t="str">
            <v>从者</v>
          </cell>
          <cell r="EH112" t="str">
            <v>人型</v>
          </cell>
          <cell r="EI112" t="str">
            <v>人型</v>
          </cell>
          <cell r="EJ112" t="str">
            <v>从者</v>
          </cell>
          <cell r="EK112" t="str">
            <v>从者</v>
          </cell>
          <cell r="EL112" t="str">
            <v>龙</v>
          </cell>
          <cell r="EM112" t="str">
            <v>从者</v>
          </cell>
          <cell r="EN112" t="str">
            <v>龙</v>
          </cell>
          <cell r="EO112" t="str">
            <v>从者</v>
          </cell>
          <cell r="EP112" t="str">
            <v>从者</v>
          </cell>
          <cell r="EQ112" t="str">
            <v>从者</v>
          </cell>
          <cell r="ER112" t="str">
            <v>龙</v>
          </cell>
          <cell r="ES112" t="str">
            <v>神性</v>
          </cell>
          <cell r="ET112" t="str">
            <v>从者</v>
          </cell>
          <cell r="EU112" t="str">
            <v>阿尔托莉雅脸</v>
          </cell>
          <cell r="EV112" t="str">
            <v>神性</v>
          </cell>
          <cell r="EW112" t="str">
            <v>从者</v>
          </cell>
          <cell r="EX112" t="str">
            <v>人型</v>
          </cell>
          <cell r="EY112" t="str">
            <v>神性</v>
          </cell>
          <cell r="EZ112" t="str">
            <v>神性</v>
          </cell>
          <cell r="FA112" t="str">
            <v>从者</v>
          </cell>
          <cell r="FB112" t="str">
            <v>从者</v>
          </cell>
          <cell r="FD112" t="str">
            <v>从者</v>
          </cell>
          <cell r="FF112" t="str">
            <v>从者</v>
          </cell>
          <cell r="FG112" t="str">
            <v>从者</v>
          </cell>
          <cell r="FH112" t="str">
            <v>从者</v>
          </cell>
        </row>
        <row r="113">
          <cell r="E113" t="str">
            <v>从者</v>
          </cell>
          <cell r="F113" t="str">
            <v>龙</v>
          </cell>
          <cell r="G113" t="str">
            <v>天或地从者</v>
          </cell>
          <cell r="H113" t="str">
            <v>从者</v>
          </cell>
          <cell r="I113" t="str">
            <v>神性</v>
          </cell>
          <cell r="J113" t="str">
            <v>从者</v>
          </cell>
          <cell r="K113" t="str">
            <v>龙</v>
          </cell>
          <cell r="L113" t="str">
            <v>阿尔托莉雅脸</v>
          </cell>
          <cell r="M113" t="str">
            <v>龙</v>
          </cell>
          <cell r="N113" t="str">
            <v>罗马</v>
          </cell>
          <cell r="O113" t="str">
            <v>龙</v>
          </cell>
          <cell r="P113" t="str">
            <v>神性</v>
          </cell>
          <cell r="Q113" t="str">
            <v>神性</v>
          </cell>
          <cell r="R113" t="str">
            <v>从者</v>
          </cell>
          <cell r="S113" t="str">
            <v>从者</v>
          </cell>
          <cell r="T113" t="str">
            <v>所爱之人</v>
          </cell>
          <cell r="U113" t="str">
            <v>从者</v>
          </cell>
          <cell r="V113" t="str">
            <v>所爱之人</v>
          </cell>
          <cell r="W113" t="str">
            <v>天或地从者</v>
          </cell>
          <cell r="X113" t="str">
            <v>从者</v>
          </cell>
          <cell r="Y113" t="str">
            <v>天或地从者</v>
          </cell>
          <cell r="Z113" t="str">
            <v>从者</v>
          </cell>
          <cell r="AA113" t="str">
            <v>从者</v>
          </cell>
          <cell r="AB113" t="str">
            <v>所爱之人</v>
          </cell>
          <cell r="AC113" t="str">
            <v>从者</v>
          </cell>
          <cell r="AF113" t="str">
            <v>神性</v>
          </cell>
          <cell r="AG113" t="str">
            <v>从者</v>
          </cell>
          <cell r="AI113" t="str">
            <v>从者</v>
          </cell>
          <cell r="AJ113" t="str">
            <v>从者</v>
          </cell>
          <cell r="AK113" t="str">
            <v>神性</v>
          </cell>
          <cell r="AL113" t="str">
            <v>从者</v>
          </cell>
          <cell r="AM113" t="str">
            <v>神性</v>
          </cell>
          <cell r="AN113" t="str">
            <v>天或地从者</v>
          </cell>
          <cell r="AR113" t="str">
            <v>天或地从者</v>
          </cell>
          <cell r="AT113" t="str">
            <v>所爱之人</v>
          </cell>
          <cell r="AU113" t="str">
            <v>从者</v>
          </cell>
          <cell r="AX113" t="str">
            <v>从者</v>
          </cell>
          <cell r="BA113" t="str">
            <v>天或地从者</v>
          </cell>
          <cell r="BC113" t="str">
            <v>天或地从者</v>
          </cell>
          <cell r="BD113" t="str">
            <v>从者</v>
          </cell>
          <cell r="BE113" t="str">
            <v>天或地从者</v>
          </cell>
          <cell r="BG113" t="str">
            <v>从者</v>
          </cell>
          <cell r="BH113" t="str">
            <v>从者</v>
          </cell>
          <cell r="BI113" t="str">
            <v>天或地从者</v>
          </cell>
          <cell r="BJ113" t="str">
            <v>天或地从者</v>
          </cell>
          <cell r="BK113" t="str">
            <v>从者</v>
          </cell>
          <cell r="BM113" t="str">
            <v>从者</v>
          </cell>
          <cell r="BO113" t="str">
            <v>从者</v>
          </cell>
          <cell r="BP113" t="str">
            <v>从者</v>
          </cell>
          <cell r="BQ113" t="str">
            <v>天或地从者</v>
          </cell>
          <cell r="BR113" t="str">
            <v>从者</v>
          </cell>
          <cell r="BS113" t="str">
            <v>从者</v>
          </cell>
          <cell r="BT113" t="str">
            <v>天或地从者</v>
          </cell>
          <cell r="BU113" t="str">
            <v>从者</v>
          </cell>
          <cell r="BX113" t="str">
            <v>天或地从者</v>
          </cell>
          <cell r="BY113" t="str">
            <v>阿尔托莉雅脸</v>
          </cell>
          <cell r="CB113" t="str">
            <v>天或地从者</v>
          </cell>
          <cell r="CC113" t="str">
            <v>从者</v>
          </cell>
          <cell r="CD113" t="str">
            <v>龙</v>
          </cell>
          <cell r="CF113" t="str">
            <v>天或地从者</v>
          </cell>
          <cell r="CG113" t="str">
            <v>龙</v>
          </cell>
          <cell r="CI113" t="str">
            <v>龙</v>
          </cell>
          <cell r="CJ113" t="str">
            <v>所爱之人</v>
          </cell>
          <cell r="CL113" t="str">
            <v>天或地从者</v>
          </cell>
          <cell r="CM113" t="str">
            <v>天或地从者</v>
          </cell>
          <cell r="CN113" t="str">
            <v>天或地从者</v>
          </cell>
          <cell r="CO113" t="str">
            <v>天或地从者</v>
          </cell>
          <cell r="CP113" t="str">
            <v>从者</v>
          </cell>
          <cell r="CQ113" t="str">
            <v>神性</v>
          </cell>
          <cell r="CR113" t="str">
            <v>龙</v>
          </cell>
          <cell r="CS113" t="str">
            <v>从者</v>
          </cell>
          <cell r="CT113" t="str">
            <v>神性</v>
          </cell>
          <cell r="CU113" t="str">
            <v>天或地从者</v>
          </cell>
          <cell r="CV113" t="str">
            <v>从者</v>
          </cell>
          <cell r="CZ113" t="str">
            <v>从者</v>
          </cell>
          <cell r="DA113" t="str">
            <v>从者</v>
          </cell>
          <cell r="DD113" t="str">
            <v>从者</v>
          </cell>
          <cell r="DE113" t="str">
            <v>从者</v>
          </cell>
          <cell r="DG113" t="str">
            <v>神性</v>
          </cell>
          <cell r="DJ113" t="str">
            <v>所爱之人</v>
          </cell>
          <cell r="DK113" t="str">
            <v>从者</v>
          </cell>
          <cell r="DL113" t="str">
            <v>从者</v>
          </cell>
          <cell r="DN113" t="str">
            <v>神性</v>
          </cell>
          <cell r="DO113" t="str">
            <v>所爱之人</v>
          </cell>
          <cell r="DQ113" t="str">
            <v>从者</v>
          </cell>
          <cell r="DR113" t="str">
            <v>魔性</v>
          </cell>
          <cell r="DS113" t="str">
            <v>从者</v>
          </cell>
          <cell r="DT113" t="str">
            <v>神性</v>
          </cell>
          <cell r="DU113" t="str">
            <v>从者</v>
          </cell>
          <cell r="DV113" t="str">
            <v>从者</v>
          </cell>
          <cell r="DX113" t="str">
            <v>神性</v>
          </cell>
          <cell r="DY113" t="str">
            <v>龙</v>
          </cell>
          <cell r="DZ113" t="str">
            <v>从者</v>
          </cell>
          <cell r="EA113" t="str">
            <v>从者</v>
          </cell>
          <cell r="EB113" t="str">
            <v>天或地从者</v>
          </cell>
          <cell r="EC113" t="str">
            <v>从者</v>
          </cell>
          <cell r="EE113" t="str">
            <v>所爱之人</v>
          </cell>
          <cell r="EF113" t="str">
            <v>从者</v>
          </cell>
          <cell r="EH113" t="str">
            <v>神性</v>
          </cell>
          <cell r="EI113" t="str">
            <v>龙</v>
          </cell>
          <cell r="EL113" t="str">
            <v>阿尔托莉雅脸</v>
          </cell>
          <cell r="EN113" t="str">
            <v>从者</v>
          </cell>
          <cell r="EQ113" t="str">
            <v>天或地从者</v>
          </cell>
          <cell r="ER113" t="str">
            <v>从者</v>
          </cell>
          <cell r="ES113" t="str">
            <v>从者</v>
          </cell>
          <cell r="ET113" t="str">
            <v>天或地从者</v>
          </cell>
          <cell r="EU113" t="str">
            <v>从者</v>
          </cell>
          <cell r="EV113" t="str">
            <v>从者</v>
          </cell>
          <cell r="EW113" t="str">
            <v>天或地从者</v>
          </cell>
          <cell r="EX113" t="str">
            <v>神性</v>
          </cell>
          <cell r="EY113" t="str">
            <v>从者</v>
          </cell>
          <cell r="EZ113" t="str">
            <v>从者</v>
          </cell>
          <cell r="FA113" t="str">
            <v>天或地从者</v>
          </cell>
          <cell r="FB113" t="str">
            <v>天或地从者</v>
          </cell>
          <cell r="FD113" t="str">
            <v>天或地从者</v>
          </cell>
          <cell r="FF113" t="str">
            <v>天或地从者</v>
          </cell>
          <cell r="FH113" t="str">
            <v>所爱之人</v>
          </cell>
        </row>
        <row r="114">
          <cell r="F114" t="str">
            <v>阿尔托莉雅脸</v>
          </cell>
          <cell r="G114" t="str">
            <v>天或地从者(拟拟从者及亚从者除外)</v>
          </cell>
          <cell r="H114" t="str">
            <v>天或地从者</v>
          </cell>
          <cell r="I114" t="str">
            <v>魔性</v>
          </cell>
          <cell r="J114" t="str">
            <v>天或地从者</v>
          </cell>
          <cell r="K114" t="str">
            <v>阿尔托莉雅脸</v>
          </cell>
          <cell r="L114" t="str">
            <v>从者</v>
          </cell>
          <cell r="M114" t="str">
            <v>阿尔托莉雅脸</v>
          </cell>
          <cell r="N114" t="str">
            <v>阿尔托莉雅脸</v>
          </cell>
          <cell r="O114" t="str">
            <v>从者</v>
          </cell>
          <cell r="P114" t="str">
            <v>罗马</v>
          </cell>
          <cell r="Q114" t="str">
            <v>从者</v>
          </cell>
          <cell r="R114" t="str">
            <v>所爱之人</v>
          </cell>
          <cell r="U114" t="str">
            <v>天或地从者</v>
          </cell>
          <cell r="W114" t="str">
            <v>天或地从者(拟拟从者及亚从者除外)</v>
          </cell>
          <cell r="X114" t="str">
            <v>天或地从者</v>
          </cell>
          <cell r="Y114" t="str">
            <v>天或地从者(拟拟从者及亚从者除外)</v>
          </cell>
          <cell r="Z114" t="str">
            <v>天或地从者</v>
          </cell>
          <cell r="AC114" t="str">
            <v>天或地从者</v>
          </cell>
          <cell r="AF114" t="str">
            <v>从者</v>
          </cell>
          <cell r="AG114" t="str">
            <v>所爱之人</v>
          </cell>
          <cell r="AJ114" t="str">
            <v>所爱之人</v>
          </cell>
          <cell r="AK114" t="str">
            <v>从者</v>
          </cell>
          <cell r="AM114" t="str">
            <v>从者</v>
          </cell>
          <cell r="AN114" t="str">
            <v>天或地从者(拟拟从者及亚从者除外)</v>
          </cell>
          <cell r="AR114" t="str">
            <v>天或地从者(拟拟从者及亚从者除外)</v>
          </cell>
          <cell r="AT114" t="str">
            <v>拟拟从者</v>
          </cell>
          <cell r="AU114" t="str">
            <v>天或地从者</v>
          </cell>
          <cell r="AX114" t="str">
            <v>天或地从者</v>
          </cell>
          <cell r="BA114" t="str">
            <v>天或地从者(拟拟从者及亚从者除外)</v>
          </cell>
          <cell r="BC114" t="str">
            <v>天或地从者(拟拟从者及亚从者除外)</v>
          </cell>
          <cell r="BD114" t="str">
            <v>天或地从者</v>
          </cell>
          <cell r="BE114" t="str">
            <v>天或地从者(拟拟从者及亚从者除外)</v>
          </cell>
          <cell r="BH114" t="str">
            <v>所爱之人</v>
          </cell>
          <cell r="BI114" t="str">
            <v>天或地从者(拟拟从者及亚从者除外)</v>
          </cell>
          <cell r="BJ114" t="str">
            <v>天或地从者(拟拟从者及亚从者除外)</v>
          </cell>
          <cell r="BM114" t="str">
            <v>天或地从者</v>
          </cell>
          <cell r="BO114" t="str">
            <v>天或地从者</v>
          </cell>
          <cell r="BQ114" t="str">
            <v>天或地从者(拟拟从者及亚从者除外)</v>
          </cell>
          <cell r="BS114" t="str">
            <v>天或地从者</v>
          </cell>
          <cell r="BT114" t="str">
            <v>天或地从者(拟拟从者及亚从者除外)</v>
          </cell>
          <cell r="BX114" t="str">
            <v>天或地从者(拟拟从者及亚从者除外)</v>
          </cell>
          <cell r="BY114" t="str">
            <v>从者</v>
          </cell>
          <cell r="CB114" t="str">
            <v>天或地从者(拟拟从者及亚从者除外)</v>
          </cell>
          <cell r="CC114" t="str">
            <v>天或地从者</v>
          </cell>
          <cell r="CD114" t="str">
            <v>阿尔托莉雅脸</v>
          </cell>
          <cell r="CF114" t="str">
            <v>天或地从者(拟拟从者及亚从者除外)</v>
          </cell>
          <cell r="CG114" t="str">
            <v>阿尔托莉雅脸</v>
          </cell>
          <cell r="CI114" t="str">
            <v>阿尔托莉雅脸</v>
          </cell>
          <cell r="CL114" t="str">
            <v>天或地从者(拟拟从者及亚从者除外)</v>
          </cell>
          <cell r="CM114" t="str">
            <v>天或地从者(拟拟从者及亚从者除外)</v>
          </cell>
          <cell r="CN114" t="str">
            <v>天或地从者(拟拟从者及亚从者除外)</v>
          </cell>
          <cell r="CO114" t="str">
            <v>天或地从者(拟拟从者及亚从者除外)</v>
          </cell>
          <cell r="CP114" t="str">
            <v>天或地从者</v>
          </cell>
          <cell r="CQ114" t="str">
            <v>从者</v>
          </cell>
          <cell r="CR114" t="str">
            <v>阿尔托莉雅脸</v>
          </cell>
          <cell r="CS114" t="str">
            <v>天或地从者</v>
          </cell>
          <cell r="CT114" t="str">
            <v>从者</v>
          </cell>
          <cell r="CU114" t="str">
            <v>天或地从者(拟拟从者及亚从者除外)</v>
          </cell>
          <cell r="CV114" t="str">
            <v>罗马</v>
          </cell>
          <cell r="CZ114" t="str">
            <v>天或地从者</v>
          </cell>
          <cell r="DA114" t="str">
            <v>天或地从者</v>
          </cell>
          <cell r="DD114" t="str">
            <v>天或地从者</v>
          </cell>
          <cell r="DE114" t="str">
            <v>天或地从者</v>
          </cell>
          <cell r="DG114" t="str">
            <v>从者</v>
          </cell>
          <cell r="DN114" t="str">
            <v>从者</v>
          </cell>
          <cell r="DQ114" t="str">
            <v>天或地从者</v>
          </cell>
          <cell r="DR114" t="str">
            <v>从者</v>
          </cell>
          <cell r="DT114" t="str">
            <v>从者</v>
          </cell>
          <cell r="DU114" t="str">
            <v>天或地从者</v>
          </cell>
          <cell r="DV114" t="str">
            <v>天或地从者</v>
          </cell>
          <cell r="DX114" t="str">
            <v>从者</v>
          </cell>
          <cell r="DY114" t="str">
            <v>阿尔托莉雅脸</v>
          </cell>
          <cell r="DZ114" t="str">
            <v>天或地从者</v>
          </cell>
          <cell r="EA114" t="str">
            <v>天或地从者</v>
          </cell>
          <cell r="EB114" t="str">
            <v>天或地从者(拟拟从者及亚从者除外)</v>
          </cell>
          <cell r="EC114" t="str">
            <v>天或地从者</v>
          </cell>
          <cell r="EF114" t="str">
            <v>所爱之人</v>
          </cell>
          <cell r="EH114" t="str">
            <v>从者</v>
          </cell>
          <cell r="EI114" t="str">
            <v>阿尔托莉雅脸</v>
          </cell>
          <cell r="EL114" t="str">
            <v>从者</v>
          </cell>
          <cell r="EN114" t="str">
            <v>天或地从者</v>
          </cell>
          <cell r="EQ114" t="str">
            <v>天或地从者(拟拟从者及亚从者除外)</v>
          </cell>
          <cell r="ER114" t="str">
            <v>天或地从者</v>
          </cell>
          <cell r="ET114" t="str">
            <v>天或地从者(拟拟从者及亚从者除外)</v>
          </cell>
          <cell r="EV114" t="str">
            <v>天或地从者</v>
          </cell>
          <cell r="EW114" t="str">
            <v>天或地从者(拟拟从者及亚从者除外)</v>
          </cell>
          <cell r="EX114" t="str">
            <v>从者</v>
          </cell>
          <cell r="EY114" t="str">
            <v>所爱之人</v>
          </cell>
          <cell r="EZ114" t="str">
            <v>天或地从者</v>
          </cell>
          <cell r="FA114" t="str">
            <v>天或地从者(拟拟从者及亚从者除外)</v>
          </cell>
          <cell r="FB114" t="str">
            <v>猛兽</v>
          </cell>
          <cell r="FD114" t="str">
            <v>天或地从者(拟拟从者及亚从者除外)</v>
          </cell>
          <cell r="FF114" t="str">
            <v>天或地从者(拟拟从者及亚从者除外)</v>
          </cell>
        </row>
        <row r="115">
          <cell r="F115" t="str">
            <v>亚瑟</v>
          </cell>
          <cell r="H115" t="str">
            <v>天或地从者(拟拟从者及亚从者除外)</v>
          </cell>
          <cell r="I115" t="str">
            <v>从者</v>
          </cell>
          <cell r="J115" t="str">
            <v>亚从者</v>
          </cell>
          <cell r="K115" t="str">
            <v>从者</v>
          </cell>
          <cell r="L115" t="str">
            <v>亚瑟</v>
          </cell>
          <cell r="M115" t="str">
            <v>从者</v>
          </cell>
          <cell r="N115" t="str">
            <v>从者</v>
          </cell>
          <cell r="O115" t="str">
            <v>天或地从者</v>
          </cell>
          <cell r="P115" t="str">
            <v>从者</v>
          </cell>
          <cell r="U115" t="str">
            <v>天或地从者(拟拟从者及亚从者除外)</v>
          </cell>
          <cell r="X115" t="str">
            <v>天或地从者(拟拟从者及亚从者除外)</v>
          </cell>
          <cell r="Y115" t="str">
            <v>所爱之人</v>
          </cell>
          <cell r="Z115" t="str">
            <v>天或地从者(拟拟从者及亚从者除外)</v>
          </cell>
          <cell r="AC115" t="str">
            <v>天或地从者(拟拟从者及亚从者除外)</v>
          </cell>
          <cell r="AF115" t="str">
            <v>天或地从者</v>
          </cell>
          <cell r="AU115" t="str">
            <v>天或地从者(拟拟从者及亚从者除外)</v>
          </cell>
          <cell r="AX115" t="str">
            <v>天或地从者(拟拟从者及亚从者除外)</v>
          </cell>
          <cell r="BD115" t="str">
            <v>天或地从者(拟拟从者及亚从者除外)</v>
          </cell>
          <cell r="BI115" t="str">
            <v>所爱之人</v>
          </cell>
          <cell r="BM115" t="str">
            <v>天或地从者(拟拟从者及亚从者除外)</v>
          </cell>
          <cell r="BO115" t="str">
            <v>天或地从者(拟拟从者及亚从者除外)</v>
          </cell>
          <cell r="BS115" t="str">
            <v>天或地从者(拟拟从者及亚从者除外)</v>
          </cell>
          <cell r="CB115" t="str">
            <v>所爱之人</v>
          </cell>
          <cell r="CC115" t="str">
            <v>天或地从者(拟拟从者及亚从者除外)</v>
          </cell>
          <cell r="CD115" t="str">
            <v>从者</v>
          </cell>
          <cell r="CG115" t="str">
            <v>从者</v>
          </cell>
          <cell r="CI115" t="str">
            <v>从者</v>
          </cell>
          <cell r="CL115" t="str">
            <v>所爱之人</v>
          </cell>
          <cell r="CP115" t="str">
            <v>天或地从者(拟拟从者及亚从者除外)</v>
          </cell>
          <cell r="CQ115" t="str">
            <v>天或地从者</v>
          </cell>
          <cell r="CR115" t="str">
            <v>亚瑟</v>
          </cell>
          <cell r="CS115" t="str">
            <v>天或地从者(拟拟从者及亚从者除外)</v>
          </cell>
          <cell r="CT115" t="str">
            <v>天或地从者</v>
          </cell>
          <cell r="CU115" t="str">
            <v>所爱之人</v>
          </cell>
          <cell r="CV115" t="str">
            <v>阿尔托莉雅脸</v>
          </cell>
          <cell r="CZ115" t="str">
            <v>天或地从者(拟拟从者及亚从者除外)</v>
          </cell>
          <cell r="DA115" t="str">
            <v>天或地从者(拟拟从者及亚从者除外)</v>
          </cell>
          <cell r="DD115" t="str">
            <v>天或地从者(拟拟从者及亚从者除外)</v>
          </cell>
          <cell r="DE115" t="str">
            <v>天或地从者(拟拟从者及亚从者除外)</v>
          </cell>
          <cell r="DG115" t="str">
            <v>天或地从者</v>
          </cell>
          <cell r="DN115" t="str">
            <v>所爱之人</v>
          </cell>
          <cell r="DQ115" t="str">
            <v>天或地从者(拟拟从者及亚从者除外)</v>
          </cell>
          <cell r="DR115" t="str">
            <v>天或地从者</v>
          </cell>
          <cell r="DT115" t="str">
            <v>天或地从者</v>
          </cell>
          <cell r="DU115" t="str">
            <v>天或地从者(拟拟从者及亚从者除外)</v>
          </cell>
          <cell r="DV115" t="str">
            <v>天或地从者(拟拟从者及亚从者除外)</v>
          </cell>
          <cell r="DX115" t="str">
            <v>天或地从者</v>
          </cell>
          <cell r="DY115" t="str">
            <v>从者</v>
          </cell>
          <cell r="DZ115" t="str">
            <v>天或地从者(拟拟从者及亚从者除外)</v>
          </cell>
          <cell r="EA115" t="str">
            <v>天或地从者(拟拟从者及亚从者除外)</v>
          </cell>
          <cell r="EC115" t="str">
            <v>天或地从者(拟拟从者及亚从者除外)</v>
          </cell>
          <cell r="EH115" t="str">
            <v>天或地从者</v>
          </cell>
          <cell r="EI115" t="str">
            <v>从者</v>
          </cell>
          <cell r="EL115" t="str">
            <v>天或地从者</v>
          </cell>
          <cell r="EN115" t="str">
            <v>天或地从者(拟拟从者及亚从者除外)</v>
          </cell>
          <cell r="ER115" t="str">
            <v>天或地从者(拟拟从者及亚从者除外)</v>
          </cell>
          <cell r="EX115" t="str">
            <v>天或地从者</v>
          </cell>
          <cell r="EZ115" t="str">
            <v>天或地从者(拟拟从者及亚从者除外)</v>
          </cell>
        </row>
        <row r="116">
          <cell r="I116" t="str">
            <v>天或地从者</v>
          </cell>
          <cell r="K116" t="str">
            <v>天或地从者</v>
          </cell>
          <cell r="M116" t="str">
            <v>天或地从者</v>
          </cell>
          <cell r="O116" t="str">
            <v>天或地从者(拟拟从者及亚从者除外)</v>
          </cell>
          <cell r="P116" t="str">
            <v>所爱之人</v>
          </cell>
          <cell r="Z116" t="str">
            <v>所爱之人</v>
          </cell>
          <cell r="AF116" t="str">
            <v>天或地从者(拟拟从者及亚从者除外)</v>
          </cell>
          <cell r="AU116" t="str">
            <v>所爱之人</v>
          </cell>
          <cell r="CC116" t="str">
            <v>所爱之人</v>
          </cell>
          <cell r="CD116" t="str">
            <v>亚瑟</v>
          </cell>
          <cell r="CG116" t="str">
            <v>天或地从者</v>
          </cell>
          <cell r="CI116" t="str">
            <v>天或地从者</v>
          </cell>
          <cell r="CQ116" t="str">
            <v>天或地从者(拟拟从者及亚从者除外)</v>
          </cell>
          <cell r="CT116" t="str">
            <v>天或地从者(拟拟从者及亚从者除外)</v>
          </cell>
          <cell r="DD116" t="str">
            <v>所爱之人</v>
          </cell>
          <cell r="DG116" t="str">
            <v>天或地从者(拟拟从者及亚从者除外)</v>
          </cell>
          <cell r="DR116" t="str">
            <v>天或地从者(拟拟从者及亚从者除外)</v>
          </cell>
          <cell r="DT116" t="str">
            <v>天或地从者(拟拟从者及亚从者除外)</v>
          </cell>
          <cell r="DU116" t="str">
            <v>所爱之人</v>
          </cell>
          <cell r="DX116" t="str">
            <v>天或地从者(拟拟从者及亚从者除外)</v>
          </cell>
          <cell r="DY116" t="str">
            <v>天或地从者</v>
          </cell>
          <cell r="EA116" t="str">
            <v>所爱之人</v>
          </cell>
          <cell r="EC116" t="str">
            <v>所爱之人</v>
          </cell>
          <cell r="EH116" t="str">
            <v>天或地从者(拟拟从者及亚从者除外)</v>
          </cell>
          <cell r="EI116" t="str">
            <v>天或地从者</v>
          </cell>
          <cell r="EL116" t="str">
            <v>天或地从者(拟拟从者及亚从者除外)</v>
          </cell>
          <cell r="EX116" t="str">
            <v>天或地从者(拟拟从者及亚从者除外)</v>
          </cell>
        </row>
        <row r="117">
          <cell r="I117" t="str">
            <v>天或地从者(拟拟从者及亚从者除外)</v>
          </cell>
          <cell r="K117" t="str">
            <v>天或地从者(拟拟从者及亚从者除外)</v>
          </cell>
          <cell r="M117" t="str">
            <v>天或地从者(拟拟从者及亚从者除外)</v>
          </cell>
          <cell r="O117" t="str">
            <v>所爱之人</v>
          </cell>
          <cell r="CG117" t="str">
            <v>天或地从者(拟拟从者及亚从者除外)</v>
          </cell>
          <cell r="CI117" t="str">
            <v>天或地从者(拟拟从者及亚从者除外)</v>
          </cell>
          <cell r="CQ117" t="str">
            <v>所爱之人</v>
          </cell>
          <cell r="DG117" t="str">
            <v>所爱之人</v>
          </cell>
          <cell r="DR117" t="str">
            <v>龙</v>
          </cell>
          <cell r="DX117" t="str">
            <v>所爱之人</v>
          </cell>
          <cell r="DY117" t="str">
            <v>天或地从者(拟拟从者及亚从者除外)</v>
          </cell>
          <cell r="EI117" t="str">
            <v>天或地从者(拟拟从者及亚从者除外)</v>
          </cell>
        </row>
        <row r="118">
          <cell r="K118" t="str">
            <v>亚瑟</v>
          </cell>
          <cell r="M118" t="str">
            <v>亚瑟</v>
          </cell>
          <cell r="CI118" t="str">
            <v>亚瑟</v>
          </cell>
          <cell r="DY118" t="str">
            <v>亚瑟</v>
          </cell>
          <cell r="EI118" t="str">
            <v>亚瑟</v>
          </cell>
        </row>
        <row r="119">
          <cell r="A119" t="str">
            <v>备注</v>
          </cell>
          <cell r="B119" t="str">
            <v>登场时进度编号</v>
          </cell>
          <cell r="D119">
            <v>0</v>
          </cell>
          <cell r="E119">
            <v>0</v>
          </cell>
          <cell r="F119">
            <v>1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1</v>
          </cell>
          <cell r="CS119">
            <v>2</v>
          </cell>
          <cell r="CT119">
            <v>2</v>
          </cell>
          <cell r="CU119">
            <v>2</v>
          </cell>
          <cell r="CV119">
            <v>3</v>
          </cell>
          <cell r="CW119">
            <v>4</v>
          </cell>
          <cell r="CX119">
            <v>4</v>
          </cell>
          <cell r="CY119">
            <v>5</v>
          </cell>
          <cell r="CZ119">
            <v>5</v>
          </cell>
          <cell r="DA119">
            <v>5</v>
          </cell>
          <cell r="DB119">
            <v>6</v>
          </cell>
          <cell r="DC119">
            <v>8</v>
          </cell>
          <cell r="DD119">
            <v>8</v>
          </cell>
          <cell r="DE119">
            <v>8</v>
          </cell>
          <cell r="DF119">
            <v>8</v>
          </cell>
          <cell r="DG119">
            <v>8</v>
          </cell>
          <cell r="DH119">
            <v>8</v>
          </cell>
          <cell r="DI119">
            <v>8</v>
          </cell>
          <cell r="DJ119">
            <v>8</v>
          </cell>
          <cell r="DK119">
            <v>8</v>
          </cell>
          <cell r="DL119">
            <v>9</v>
          </cell>
          <cell r="DM119">
            <v>11</v>
          </cell>
          <cell r="DN119">
            <v>11</v>
          </cell>
          <cell r="DO119">
            <v>11</v>
          </cell>
          <cell r="DP119">
            <v>11</v>
          </cell>
          <cell r="DQ119">
            <v>11</v>
          </cell>
          <cell r="DR119">
            <v>13</v>
          </cell>
          <cell r="DS119">
            <v>14</v>
          </cell>
          <cell r="DT119">
            <v>16</v>
          </cell>
          <cell r="DU119">
            <v>16</v>
          </cell>
          <cell r="DV119">
            <v>16</v>
          </cell>
          <cell r="DW119">
            <v>16</v>
          </cell>
          <cell r="DX119">
            <v>17</v>
          </cell>
          <cell r="DY119">
            <v>17</v>
          </cell>
          <cell r="DZ119">
            <v>17</v>
          </cell>
          <cell r="EA119">
            <v>17</v>
          </cell>
          <cell r="EB119">
            <v>17</v>
          </cell>
          <cell r="EC119">
            <v>17</v>
          </cell>
          <cell r="ED119">
            <v>17</v>
          </cell>
          <cell r="EE119">
            <v>17</v>
          </cell>
          <cell r="EF119">
            <v>17</v>
          </cell>
          <cell r="EG119">
            <v>18</v>
          </cell>
          <cell r="EH119">
            <v>19</v>
          </cell>
          <cell r="EI119">
            <v>19</v>
          </cell>
          <cell r="EJ119">
            <v>19</v>
          </cell>
          <cell r="EK119">
            <v>19</v>
          </cell>
          <cell r="EL119">
            <v>19</v>
          </cell>
          <cell r="EM119">
            <v>19</v>
          </cell>
          <cell r="EN119">
            <v>19</v>
          </cell>
          <cell r="EO119">
            <v>19</v>
          </cell>
          <cell r="EP119">
            <v>20</v>
          </cell>
          <cell r="EQ119">
            <v>20</v>
          </cell>
          <cell r="ER119">
            <v>22</v>
          </cell>
          <cell r="ES119">
            <v>22</v>
          </cell>
          <cell r="ET119">
            <v>22</v>
          </cell>
          <cell r="EU119">
            <v>25</v>
          </cell>
          <cell r="EV119">
            <v>25</v>
          </cell>
          <cell r="EW119">
            <v>26</v>
          </cell>
          <cell r="EX119">
            <v>26</v>
          </cell>
          <cell r="EY119">
            <v>26</v>
          </cell>
          <cell r="EZ119">
            <v>26</v>
          </cell>
          <cell r="FA119">
            <v>26</v>
          </cell>
          <cell r="FB119">
            <v>26</v>
          </cell>
          <cell r="FC119">
            <v>27</v>
          </cell>
          <cell r="FD119">
            <v>27</v>
          </cell>
          <cell r="FE119">
            <v>27</v>
          </cell>
          <cell r="FF119">
            <v>27</v>
          </cell>
          <cell r="FG119">
            <v>29</v>
          </cell>
          <cell r="FH119">
            <v>30</v>
          </cell>
        </row>
        <row r="120">
          <cell r="K120" t="str">
            <v>无</v>
          </cell>
          <cell r="L120" t="str">
            <v>无</v>
          </cell>
          <cell r="M120" t="str">
            <v>预约玩家及“Saber Wars”活动赠送从者。</v>
          </cell>
          <cell r="N120" t="str">
            <v>无</v>
          </cell>
          <cell r="O120" t="str">
            <v>未来可在“从者强化活动(5)”中强化三技能，获得额外30%-50%红魔放。</v>
          </cell>
          <cell r="P120" t="str">
            <v>无</v>
          </cell>
          <cell r="Q120" t="str">
            <v>未来可在“500万下载突破活动”中强化宝具，提高伤害倍率。</v>
          </cell>
          <cell r="T120" t="str">
            <v>未来可在“从者强化活动(4)”中强化三技能，获得额外25%-40%红魔放。</v>
          </cell>
          <cell r="U120" t="str">
            <v>未来可在“Fate/Accel Zero Order”宣传活动中强化宝具，获得30%宝具威力提升，并提高伤害倍率。</v>
          </cell>
          <cell r="V120" t="str">
            <v>目前国服版本宝具特攻有Bug，凡是带有Buff或Debuff效果的目标（包括从者自带的职阶技能）均可触发特攻。本表在计算对特定从者伤害时，默认触发该特攻。</v>
          </cell>
          <cell r="W120" t="str">
            <v>未来可在情人节活动中强化宝具，提高伤害倍率。</v>
          </cell>
          <cell r="X120" t="str">
            <v>未来可在“从者强化活动(3)”中习得三技能，获得20%-30%蓝魔放。</v>
          </cell>
          <cell r="Y120" t="str">
            <v>未来可在“从者强化活动(3)”中习强化宝具，提高伤害倍率。</v>
          </cell>
          <cell r="Z120" t="str">
            <v>无</v>
          </cell>
          <cell r="AA120" t="str">
            <v>未来可在“从者强化活动(5)”中强化一技能，攻击力Buff略有提升。</v>
          </cell>
          <cell r="AC120" t="str">
            <v>未来可在“从者强化活动(5)”中强化三技能，特攻Buff略有提升。</v>
          </cell>
          <cell r="AE120" t="str">
            <v>未来可在“从者强化活动(4)”中习得三技能，获得10%-30%红魔放。</v>
          </cell>
          <cell r="AF120" t="str">
            <v>无</v>
          </cell>
          <cell r="AG120" t="str">
            <v>无</v>
          </cell>
          <cell r="AH120" t="str">
            <v>无</v>
          </cell>
          <cell r="AJ120" t="str">
            <v>无</v>
          </cell>
          <cell r="AK120" t="str">
            <v>未来可在“Fate/Accel Zero Order”联动活动中强化宝具，提高伤害倍率；还可在“从者强化活动(2)”中习得三技能，获得10%-20%绿魔放。</v>
          </cell>
          <cell r="AL120" t="str">
            <v>无</v>
          </cell>
          <cell r="AM120" t="str">
            <v>无</v>
          </cell>
          <cell r="AN120" t="str">
            <v>无</v>
          </cell>
          <cell r="AO120" t="str">
            <v>无</v>
          </cell>
          <cell r="AQ120" t="str">
            <v>无</v>
          </cell>
          <cell r="AR120" t="str">
            <v>无</v>
          </cell>
          <cell r="AU120" t="str">
            <v>无</v>
          </cell>
          <cell r="AV120" t="str">
            <v>无</v>
          </cell>
          <cell r="AW120" t="str">
            <v>无</v>
          </cell>
          <cell r="AY120" t="str">
            <v>未来可在“从者强化活动(2)”中习得三技能，获得20%-30%绿魔放。</v>
          </cell>
          <cell r="AZ120" t="str">
            <v>暂无同时具有[恶]和[人类]的双属性的敌人。</v>
          </cell>
          <cell r="BA120" t="str">
            <v>无</v>
          </cell>
          <cell r="BC120" t="str">
            <v>无</v>
          </cell>
          <cell r="BD120" t="str">
            <v>无</v>
          </cell>
          <cell r="BE120" t="str">
            <v>无</v>
          </cell>
          <cell r="BF120" t="str">
            <v>未来可在“从者强化活动(2)”中习得三技能，获得20%-30%宝具威力提升。</v>
          </cell>
          <cell r="BG120" t="str">
            <v>未来可在“从者强化活动(4)”中习得三技能，获得20%-40%红魔放。</v>
          </cell>
          <cell r="BH120" t="str">
            <v>无</v>
          </cell>
          <cell r="BI120" t="str">
            <v>无</v>
          </cell>
          <cell r="BL120" t="str">
            <v>未来可在“Fate/Accel Zero Order”联动活动中强化宝具，提高伤害倍率。</v>
          </cell>
          <cell r="BM120" t="str">
            <v>未来可在“从者强化活动(3)”中习得三技能，获得20%-30%红魔放。</v>
          </cell>
          <cell r="BN120" t="str">
            <v>无</v>
          </cell>
          <cell r="BO120" t="str">
            <v>无</v>
          </cell>
          <cell r="BQ120" t="str">
            <v>未来可在通过第五章后强化宝具，提高伤害倍率。</v>
          </cell>
          <cell r="BR120" t="str">
            <v>万圣节活动赠送从者。</v>
          </cell>
          <cell r="BT120" t="str">
            <v>无</v>
          </cell>
          <cell r="BU120" t="str">
            <v>无</v>
          </cell>
          <cell r="BV120" t="str">
            <v>无</v>
          </cell>
          <cell r="BW120" t="str">
            <v>无</v>
          </cell>
          <cell r="BY120" t="str">
            <v>无</v>
          </cell>
          <cell r="BZ120" t="str">
            <v>本能寺活动赠送从者。</v>
          </cell>
          <cell r="CA120" t="str">
            <v>暂无同时具有[神性]和[死灵]的双属性敌人。
未来可在情人节活动中强化宝具，提高伤害倍率。</v>
          </cell>
          <cell r="CB120" t="str">
            <v>未来可在“迦勒底男孩收藏PickUp召唤”活动中强化宝具，提高伤害倍率。</v>
          </cell>
          <cell r="CC120" t="str">
            <v>未来可在第五章开放后强化宝具，提高伤害倍率。</v>
          </cell>
          <cell r="CD120" t="str">
            <v>圣诞节活动赠送从者。</v>
          </cell>
          <cell r="CE120" t="str">
            <v>无</v>
          </cell>
          <cell r="CF120" t="str">
            <v>无</v>
          </cell>
          <cell r="CG120" t="str">
            <v>无</v>
          </cell>
          <cell r="CH120" t="str">
            <v>无</v>
          </cell>
          <cell r="CI120" t="str">
            <v>无</v>
          </cell>
          <cell r="CJ120" t="str">
            <v>无</v>
          </cell>
          <cell r="CK120" t="str">
            <v>无</v>
          </cell>
          <cell r="CN120" t="str">
            <v>无</v>
          </cell>
          <cell r="CP120" t="str">
            <v>未来可在监狱塔活动中强化宝具，提高伤害倍率。</v>
          </cell>
          <cell r="CQ120" t="str">
            <v>无</v>
          </cell>
          <cell r="CR120" t="str">
            <v>未来可在“Saber Wars”活动中强化宝具，提高伤害倍率。</v>
          </cell>
          <cell r="CS120" t="str">
            <v>未来可在通过第五章后强化宝具，提高伤害倍率。</v>
          </cell>
          <cell r="CT120" t="str">
            <v>无</v>
          </cell>
          <cell r="CU120" t="str">
            <v>未来可在“迦勒底男孩收藏PickUp召唤”活动中强化宝具，提高伤害倍率。</v>
          </cell>
          <cell r="CV120" t="str">
            <v>无</v>
          </cell>
          <cell r="CW120" t="str">
            <v>无</v>
          </cell>
          <cell r="CX120" t="str">
            <v>空之境界活动赠送从者。</v>
          </cell>
          <cell r="CY120" t="str">
            <v>未来可在通过第五章后强化宝具，提高伤害倍率。</v>
          </cell>
          <cell r="CZ120" t="str">
            <v>无</v>
          </cell>
          <cell r="DA120" t="str">
            <v>未来可在[圆桌骑士PickUp卡池]活动中强化宝具，提高伤害倍率。</v>
          </cell>
          <cell r="DB120" t="str">
            <v>无</v>
          </cell>
          <cell r="DC120" t="str">
            <v>无</v>
          </cell>
          <cell r="DD120" t="str">
            <v>无</v>
          </cell>
          <cell r="DE120" t="str">
            <v>未来可在[魔法少女纪行]活动中强化二技能，攻击力Buff略有提升。</v>
          </cell>
          <cell r="DF120" t="str">
            <v>无</v>
          </cell>
          <cell r="DG120" t="str">
            <v>无</v>
          </cell>
          <cell r="DH120" t="str">
            <v>无</v>
          </cell>
          <cell r="DI120" t="str">
            <v>无</v>
          </cell>
          <cell r="DJ120" t="str">
            <v>无</v>
          </cell>
          <cell r="DK120" t="str">
            <v>无</v>
          </cell>
          <cell r="DL120" t="str">
            <v>无</v>
          </cell>
          <cell r="DM120" t="str">
            <v>无</v>
          </cell>
          <cell r="DN120" t="str">
            <v>未来可在[谨贺新年]活动(第二年)中强化宝具，提高伤害倍率。</v>
          </cell>
          <cell r="DO120" t="str">
            <v>无</v>
          </cell>
          <cell r="DP120" t="str">
            <v>无</v>
          </cell>
          <cell r="DQ120" t="str">
            <v>Fate/Accel Zero Order活动赠送从者。</v>
          </cell>
          <cell r="DR120" t="str">
            <v>无</v>
          </cell>
          <cell r="DS120" t="str">
            <v>无</v>
          </cell>
          <cell r="DT120" t="str">
            <v>无</v>
          </cell>
          <cell r="DU120" t="str">
            <v>鬼岛活动赠送从者。</v>
          </cell>
          <cell r="DV120" t="str">
            <v>无</v>
          </cell>
          <cell r="DW120" t="str">
            <v>无</v>
          </cell>
          <cell r="DX120" t="str">
            <v>无</v>
          </cell>
          <cell r="DY120" t="str">
            <v>无</v>
          </cell>
          <cell r="DZ120" t="str">
            <v>未来可在[万圣节归来]活动中强化宝具，提高伤害倍率。</v>
          </cell>
          <cell r="EA120" t="str">
            <v>无</v>
          </cell>
          <cell r="EB120" t="str">
            <v>无</v>
          </cell>
          <cell r="EC120" t="str">
            <v>无</v>
          </cell>
          <cell r="ED120" t="str">
            <v>无</v>
          </cell>
          <cell r="EE120" t="str">
            <v>无</v>
          </cell>
          <cell r="EF120" t="str">
            <v>无</v>
          </cell>
          <cell r="EG120" t="str">
            <v>无</v>
          </cell>
          <cell r="EH120" t="str">
            <v>无</v>
          </cell>
          <cell r="EI120" t="str">
            <v>无</v>
          </cell>
          <cell r="EJ120" t="str">
            <v>无</v>
          </cell>
          <cell r="EK120" t="str">
            <v>无</v>
          </cell>
          <cell r="EL120" t="str">
            <v>无</v>
          </cell>
          <cell r="EM120" t="str">
            <v>[夏日！大海！开拓！]活动赠送从者。</v>
          </cell>
          <cell r="EN120" t="str">
            <v>无</v>
          </cell>
          <cell r="EO120" t="str">
            <v>暂无同时具有[神性]和[恶魔]和[死灵]的双属性或三属性敌人。</v>
          </cell>
          <cell r="EP120" t="str">
            <v>无</v>
          </cell>
          <cell r="EQ120" t="str">
            <v>[魔法少女纪行]活动赠送从者。</v>
          </cell>
          <cell r="ER120" t="str">
            <v>请在上方的下拉菜单中选择三技能“真紅の勇者伝説”所提供的的Buff类型。
[万圣节归来！超级大南瓜村]活动赠送从者。</v>
          </cell>
          <cell r="ES120" t="str">
            <v>无</v>
          </cell>
          <cell r="ET120" t="str">
            <v>无</v>
          </cell>
          <cell r="EU120" t="str">
            <v>[二代目是Alter小姐]圣诞节活动赠送从者。</v>
          </cell>
          <cell r="EV120" t="str">
            <v>无</v>
          </cell>
          <cell r="EW120" t="str">
            <v>无</v>
          </cell>
          <cell r="EX120" t="str">
            <v>无</v>
          </cell>
          <cell r="EY120" t="str">
            <v>无</v>
          </cell>
          <cell r="EZ120" t="str">
            <v>无</v>
          </cell>
          <cell r="FA120" t="str">
            <v>无</v>
          </cell>
          <cell r="FB120" t="str">
            <v>无</v>
          </cell>
          <cell r="FC120" t="str">
            <v>无</v>
          </cell>
          <cell r="FD120" t="str">
            <v>无</v>
          </cell>
          <cell r="FE120" t="str">
            <v>无</v>
          </cell>
          <cell r="FF120" t="str">
            <v>无</v>
          </cell>
          <cell r="FG120" t="str">
            <v>无</v>
          </cell>
          <cell r="FH120" t="str">
            <v>无</v>
          </cell>
        </row>
        <row r="121">
          <cell r="B121" t="str">
            <v>强化本进度纳入</v>
          </cell>
          <cell r="O121" t="str">
            <v/>
          </cell>
          <cell r="Q121" t="str">
            <v/>
          </cell>
          <cell r="T121" t="str">
            <v/>
          </cell>
          <cell r="U121" t="str">
            <v/>
          </cell>
          <cell r="W121" t="str">
            <v/>
          </cell>
          <cell r="X121" t="str">
            <v/>
          </cell>
          <cell r="Y121" t="str">
            <v/>
          </cell>
          <cell r="AA121" t="str">
            <v/>
          </cell>
          <cell r="AC121" t="str">
            <v/>
          </cell>
          <cell r="AE121" t="str">
            <v/>
          </cell>
          <cell r="AK121" t="str">
            <v/>
          </cell>
          <cell r="AY121" t="str">
            <v/>
          </cell>
          <cell r="BF121" t="str">
            <v/>
          </cell>
          <cell r="BG121" t="str">
            <v/>
          </cell>
          <cell r="BL121" t="str">
            <v/>
          </cell>
          <cell r="BM121" t="str">
            <v/>
          </cell>
          <cell r="BQ121" t="str">
            <v/>
          </cell>
          <cell r="CA121" t="str">
            <v/>
          </cell>
          <cell r="CB121" t="str">
            <v/>
          </cell>
          <cell r="CC121" t="str">
            <v/>
          </cell>
          <cell r="CP121" t="str">
            <v/>
          </cell>
          <cell r="CR121" t="str">
            <v>（该强化已纳入计算）</v>
          </cell>
          <cell r="CS121" t="str">
            <v/>
          </cell>
          <cell r="CU121" t="str">
            <v/>
          </cell>
          <cell r="CY121" t="str">
            <v/>
          </cell>
          <cell r="DA121" t="str">
            <v/>
          </cell>
          <cell r="DE121" t="str">
            <v/>
          </cell>
          <cell r="DN121" t="str">
            <v/>
          </cell>
          <cell r="DZ121" t="str">
            <v/>
          </cell>
        </row>
        <row r="122">
          <cell r="A122" t="str">
            <v>活动从者加成</v>
          </cell>
          <cell r="B122" t="str">
            <v>无活动</v>
          </cell>
        </row>
        <row r="123">
          <cell r="B123" t="str">
            <v>Saber Wars</v>
          </cell>
          <cell r="K123">
            <v>0.6</v>
          </cell>
          <cell r="L123">
            <v>0.8</v>
          </cell>
          <cell r="M123">
            <v>1</v>
          </cell>
          <cell r="N123">
            <v>0.8</v>
          </cell>
          <cell r="O123">
            <v>0.6</v>
          </cell>
          <cell r="P123">
            <v>0.4</v>
          </cell>
          <cell r="Q123">
            <v>0.6</v>
          </cell>
          <cell r="R123">
            <v>0.4</v>
          </cell>
          <cell r="S123">
            <v>0.6</v>
          </cell>
          <cell r="BY123">
            <v>0.6</v>
          </cell>
          <cell r="CC123">
            <v>0.4</v>
          </cell>
          <cell r="CG123">
            <v>0.6</v>
          </cell>
          <cell r="CR123">
            <v>1</v>
          </cell>
        </row>
        <row r="124">
          <cell r="B124" t="str">
            <v>鬼岛</v>
          </cell>
          <cell r="T124">
            <v>0.6</v>
          </cell>
          <cell r="AB124">
            <v>0.6</v>
          </cell>
          <cell r="AJ124">
            <v>0.8</v>
          </cell>
          <cell r="AV124">
            <v>0.6</v>
          </cell>
          <cell r="BH124">
            <v>0.8</v>
          </cell>
          <cell r="BM124">
            <v>0.8</v>
          </cell>
          <cell r="BS124">
            <v>0.6</v>
          </cell>
          <cell r="BY124">
            <v>0.6</v>
          </cell>
          <cell r="BZ124">
            <v>0.6</v>
          </cell>
          <cell r="CW124">
            <v>0.6</v>
          </cell>
          <cell r="CX124">
            <v>0.6</v>
          </cell>
          <cell r="CY124">
            <v>0.6</v>
          </cell>
          <cell r="DO124">
            <v>0.6</v>
          </cell>
          <cell r="DR124">
            <v>0.8</v>
          </cell>
          <cell r="DT124">
            <v>1</v>
          </cell>
          <cell r="DU124">
            <v>1</v>
          </cell>
          <cell r="DV124">
            <v>0.8</v>
          </cell>
          <cell r="DW124">
            <v>0.8</v>
          </cell>
        </row>
        <row r="125">
          <cell r="B125" t="str">
            <v>魔法少女</v>
          </cell>
          <cell r="J125">
            <v>1</v>
          </cell>
          <cell r="BX125">
            <v>0.5</v>
          </cell>
          <cell r="CE125">
            <v>0.5</v>
          </cell>
          <cell r="DF125">
            <v>0.5</v>
          </cell>
          <cell r="EP125">
            <v>1</v>
          </cell>
          <cell r="EQ125">
            <v>1</v>
          </cell>
        </row>
        <row r="126">
          <cell r="B126" t="str">
            <v>万圣节归来</v>
          </cell>
          <cell r="V126">
            <v>0.5</v>
          </cell>
          <cell r="DV126">
            <v>0.5</v>
          </cell>
          <cell r="DZ126">
            <v>0.5</v>
          </cell>
          <cell r="ER126">
            <v>1</v>
          </cell>
          <cell r="ES126">
            <v>0.5</v>
          </cell>
          <cell r="ET126">
            <v>0.5</v>
          </cell>
        </row>
      </sheetData>
      <sheetData sheetId="7"/>
      <sheetData sheetId="8"/>
      <sheetData sheetId="9">
        <row r="33">
          <cell r="A33" t="str">
            <v>不使用技能</v>
          </cell>
          <cell r="B33">
            <v>0</v>
          </cell>
        </row>
        <row r="34">
          <cell r="A34" t="str">
            <v>Lv1</v>
          </cell>
          <cell r="B34">
            <v>1</v>
          </cell>
        </row>
        <row r="35">
          <cell r="A35" t="str">
            <v>Lv2</v>
          </cell>
          <cell r="B35">
            <v>2</v>
          </cell>
        </row>
        <row r="36">
          <cell r="A36" t="str">
            <v>Lv3</v>
          </cell>
          <cell r="B36">
            <v>3</v>
          </cell>
        </row>
        <row r="37">
          <cell r="A37" t="str">
            <v>Lv4</v>
          </cell>
          <cell r="B37">
            <v>4</v>
          </cell>
        </row>
        <row r="38">
          <cell r="A38" t="str">
            <v>Lv5</v>
          </cell>
          <cell r="B38">
            <v>5</v>
          </cell>
        </row>
        <row r="39">
          <cell r="A39" t="str">
            <v>Lv6</v>
          </cell>
          <cell r="B39">
            <v>6</v>
          </cell>
        </row>
        <row r="40">
          <cell r="A40" t="str">
            <v>Lv7</v>
          </cell>
          <cell r="B40">
            <v>7</v>
          </cell>
        </row>
        <row r="41">
          <cell r="A41" t="str">
            <v>Lv8</v>
          </cell>
          <cell r="B41">
            <v>8</v>
          </cell>
        </row>
        <row r="42">
          <cell r="A42" t="str">
            <v>Lv9</v>
          </cell>
          <cell r="B42">
            <v>9</v>
          </cell>
        </row>
        <row r="43">
          <cell r="A43" t="str">
            <v>Lv10</v>
          </cell>
          <cell r="B43">
            <v>10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4"/>
  <sheetViews>
    <sheetView tabSelected="1" workbookViewId="0">
      <selection activeCell="B2" sqref="B2"/>
    </sheetView>
  </sheetViews>
  <sheetFormatPr defaultRowHeight="14.4" x14ac:dyDescent="0.25"/>
  <cols>
    <col min="1" max="1" width="6.88671875" customWidth="1"/>
    <col min="2" max="2" width="70.21875" customWidth="1"/>
    <col min="6" max="6" width="16.44140625" customWidth="1"/>
    <col min="7" max="7" width="25.21875" customWidth="1"/>
    <col min="8" max="8" width="13.88671875" customWidth="1"/>
    <col min="9" max="9" width="16.5546875" customWidth="1"/>
    <col min="20" max="20" width="17" customWidth="1"/>
    <col min="21" max="21" width="23.21875" customWidth="1"/>
    <col min="22" max="22" width="19.21875" customWidth="1"/>
    <col min="23" max="23" width="17.33203125" customWidth="1"/>
    <col min="24" max="24" width="17" customWidth="1"/>
    <col min="25" max="25" width="16.33203125" customWidth="1"/>
    <col min="26" max="26" width="19.21875" customWidth="1"/>
    <col min="27" max="27" width="14.21875" customWidth="1"/>
    <col min="30" max="30" width="15.6640625" customWidth="1"/>
    <col min="36" max="36" width="17.6640625" customWidth="1"/>
    <col min="37" max="37" width="22.88671875" customWidth="1"/>
    <col min="41" max="41" width="13.33203125" customWidth="1"/>
  </cols>
  <sheetData>
    <row r="1" spans="1:42" ht="16.8" thickBot="1" x14ac:dyDescent="0.3">
      <c r="A1" s="73" t="s">
        <v>0</v>
      </c>
      <c r="B1" s="74"/>
      <c r="C1" s="75" t="s">
        <v>1</v>
      </c>
      <c r="D1" s="75"/>
      <c r="E1" s="75"/>
      <c r="F1" s="75"/>
      <c r="G1" s="75"/>
      <c r="H1" s="75"/>
      <c r="I1" s="75"/>
      <c r="J1" s="76" t="s">
        <v>2</v>
      </c>
      <c r="K1" s="76"/>
      <c r="L1" s="76"/>
      <c r="M1" s="76"/>
      <c r="N1" s="76"/>
      <c r="O1" s="76"/>
      <c r="P1" s="76"/>
      <c r="Q1" s="76"/>
      <c r="R1" s="76"/>
      <c r="S1" s="76"/>
      <c r="T1" s="77" t="s">
        <v>3</v>
      </c>
      <c r="U1" s="77"/>
      <c r="V1" s="1" t="s">
        <v>4</v>
      </c>
      <c r="W1" s="78" t="s">
        <v>5</v>
      </c>
      <c r="X1" s="78" t="s">
        <v>9</v>
      </c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80" t="s">
        <v>10</v>
      </c>
      <c r="AJ1" s="80"/>
      <c r="AK1" s="80"/>
      <c r="AL1" s="77" t="s">
        <v>11</v>
      </c>
      <c r="AM1" s="77"/>
      <c r="AN1" s="77"/>
      <c r="AO1" s="77"/>
      <c r="AP1" s="77"/>
    </row>
    <row r="2" spans="1:42" ht="15.6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79" t="s">
        <v>21</v>
      </c>
      <c r="K2" s="79"/>
      <c r="L2" s="79"/>
      <c r="M2" s="79"/>
      <c r="N2" s="79"/>
      <c r="O2" s="75" t="s">
        <v>22</v>
      </c>
      <c r="P2" s="75"/>
      <c r="Q2" s="75"/>
      <c r="R2" s="75"/>
      <c r="S2" s="75"/>
      <c r="T2" s="75" t="s">
        <v>19</v>
      </c>
      <c r="U2" s="75" t="s">
        <v>23</v>
      </c>
      <c r="V2" s="75" t="s">
        <v>24</v>
      </c>
      <c r="W2" s="78"/>
      <c r="X2" s="78" t="s">
        <v>30</v>
      </c>
      <c r="Y2" s="78"/>
      <c r="Z2" s="78" t="s">
        <v>31</v>
      </c>
      <c r="AA2" s="78" t="s">
        <v>32</v>
      </c>
      <c r="AB2" s="78"/>
      <c r="AC2" s="78"/>
      <c r="AD2" s="78"/>
      <c r="AE2" s="78"/>
      <c r="AF2" s="78"/>
      <c r="AG2" s="78"/>
      <c r="AH2" s="78"/>
      <c r="AI2" s="3" t="s">
        <v>33</v>
      </c>
      <c r="AJ2" s="4"/>
      <c r="AK2" s="75" t="s">
        <v>34</v>
      </c>
      <c r="AL2" s="75" t="s">
        <v>35</v>
      </c>
      <c r="AM2" s="75" t="s">
        <v>36</v>
      </c>
      <c r="AN2" s="79" t="s">
        <v>37</v>
      </c>
      <c r="AO2" s="79" t="s">
        <v>38</v>
      </c>
      <c r="AP2" s="79" t="s">
        <v>39</v>
      </c>
    </row>
    <row r="3" spans="1:42" ht="15.6" x14ac:dyDescent="0.25">
      <c r="A3" s="2"/>
      <c r="B3" s="2"/>
      <c r="C3" s="2"/>
      <c r="D3" s="2"/>
      <c r="E3" s="2"/>
      <c r="F3" s="2"/>
      <c r="G3" s="2"/>
      <c r="H3" s="2"/>
      <c r="I3" s="2"/>
      <c r="J3" s="5" t="s">
        <v>40</v>
      </c>
      <c r="K3" s="5" t="s">
        <v>41</v>
      </c>
      <c r="L3" s="5" t="s">
        <v>42</v>
      </c>
      <c r="M3" s="5" t="s">
        <v>43</v>
      </c>
      <c r="N3" s="5" t="s">
        <v>44</v>
      </c>
      <c r="O3" s="5">
        <v>1</v>
      </c>
      <c r="P3" s="5">
        <v>2</v>
      </c>
      <c r="Q3" s="5">
        <v>3</v>
      </c>
      <c r="R3" s="5">
        <v>4</v>
      </c>
      <c r="S3" s="5">
        <v>5</v>
      </c>
      <c r="T3" s="75"/>
      <c r="U3" s="75"/>
      <c r="V3" s="75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3"/>
      <c r="AJ3" s="6"/>
      <c r="AK3" s="75"/>
      <c r="AL3" s="75"/>
      <c r="AM3" s="75"/>
      <c r="AN3" s="79"/>
      <c r="AO3" s="79"/>
      <c r="AP3" s="79"/>
    </row>
    <row r="4" spans="1:42" ht="15.6" x14ac:dyDescent="0.25">
      <c r="A4" s="2">
        <v>-1</v>
      </c>
      <c r="B4" s="2" t="s">
        <v>65</v>
      </c>
      <c r="C4" s="5" t="str">
        <f>[1]Main!K8</f>
        <v>礼装ATK加成</v>
      </c>
      <c r="D4" s="2"/>
      <c r="E4" s="2">
        <f>[1]Main!K10</f>
        <v>0</v>
      </c>
      <c r="F4" s="2"/>
      <c r="G4" s="2"/>
      <c r="H4" s="2"/>
      <c r="I4" s="2"/>
      <c r="J4" s="5"/>
      <c r="K4" s="5"/>
      <c r="L4" s="5"/>
      <c r="M4" s="5"/>
      <c r="N4" s="5"/>
      <c r="O4" s="5"/>
      <c r="P4" s="5"/>
      <c r="Q4" s="5"/>
      <c r="R4" s="5"/>
      <c r="S4" s="5"/>
      <c r="T4" s="2"/>
      <c r="U4" s="2"/>
      <c r="V4" s="2"/>
      <c r="W4" s="7"/>
      <c r="X4" s="8" t="s">
        <v>66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6">
        <v>0</v>
      </c>
      <c r="AJ4" s="6"/>
      <c r="AK4" s="7"/>
      <c r="AL4" s="7"/>
      <c r="AM4" s="5"/>
      <c r="AN4" s="5"/>
      <c r="AO4" s="5"/>
      <c r="AP4" s="5"/>
    </row>
    <row r="5" spans="1:42" ht="15.6" x14ac:dyDescent="0.25">
      <c r="A5" s="9" t="s">
        <v>67</v>
      </c>
      <c r="B5" s="2" t="s">
        <v>68</v>
      </c>
      <c r="C5" s="2" t="s">
        <v>69</v>
      </c>
      <c r="D5" s="2"/>
      <c r="E5" s="2" t="s">
        <v>70</v>
      </c>
      <c r="F5" s="2"/>
      <c r="G5" s="2"/>
      <c r="H5" s="2"/>
      <c r="I5" s="2"/>
      <c r="J5" s="5"/>
      <c r="K5" s="5"/>
      <c r="L5" s="5"/>
      <c r="M5" s="5"/>
      <c r="N5" s="5"/>
      <c r="O5" s="5"/>
      <c r="P5" s="5"/>
      <c r="Q5" s="5"/>
      <c r="R5" s="5"/>
      <c r="S5" s="5"/>
      <c r="T5" s="2"/>
      <c r="U5" s="2"/>
      <c r="V5" s="2"/>
      <c r="W5" s="7"/>
      <c r="X5" s="10" t="s">
        <v>71</v>
      </c>
      <c r="Y5" s="10" t="s">
        <v>72</v>
      </c>
      <c r="Z5" s="10" t="s">
        <v>73</v>
      </c>
      <c r="AA5" s="10" t="s">
        <v>74</v>
      </c>
      <c r="AB5" s="10" t="s">
        <v>75</v>
      </c>
      <c r="AC5" s="10" t="s">
        <v>76</v>
      </c>
      <c r="AD5" s="8"/>
      <c r="AE5" s="8"/>
      <c r="AF5" s="8"/>
      <c r="AG5" s="8"/>
      <c r="AH5" s="8"/>
      <c r="AI5" s="6">
        <v>0</v>
      </c>
      <c r="AJ5" s="6"/>
      <c r="AK5" s="7"/>
      <c r="AL5" s="7"/>
      <c r="AM5" s="5"/>
      <c r="AN5" s="5"/>
      <c r="AO5" s="5"/>
      <c r="AP5" s="5"/>
    </row>
    <row r="6" spans="1:42" ht="15.6" x14ac:dyDescent="0.25">
      <c r="A6" s="9" t="s">
        <v>77</v>
      </c>
      <c r="B6" s="2" t="s">
        <v>78</v>
      </c>
      <c r="C6" s="2" t="s">
        <v>79</v>
      </c>
      <c r="D6" s="2"/>
      <c r="E6" s="2" t="s">
        <v>80</v>
      </c>
      <c r="F6" s="2"/>
      <c r="G6" s="2"/>
      <c r="H6" s="2"/>
      <c r="I6" s="2"/>
      <c r="J6" s="5"/>
      <c r="K6" s="5"/>
      <c r="L6" s="5"/>
      <c r="M6" s="5"/>
      <c r="N6" s="5"/>
      <c r="O6" s="5"/>
      <c r="P6" s="5"/>
      <c r="Q6" s="5"/>
      <c r="R6" s="5"/>
      <c r="S6" s="5"/>
      <c r="T6" s="2"/>
      <c r="U6" s="2"/>
      <c r="V6" s="2"/>
      <c r="W6" s="7"/>
      <c r="X6" s="10" t="s">
        <v>81</v>
      </c>
      <c r="Y6" s="10" t="s">
        <v>82</v>
      </c>
      <c r="Z6" s="10" t="s">
        <v>83</v>
      </c>
      <c r="AA6" s="10" t="s">
        <v>84</v>
      </c>
      <c r="AB6" s="10" t="s">
        <v>85</v>
      </c>
      <c r="AC6" s="10" t="s">
        <v>86</v>
      </c>
      <c r="AD6" s="10" t="s">
        <v>87</v>
      </c>
      <c r="AE6" s="10" t="s">
        <v>88</v>
      </c>
      <c r="AF6" s="8"/>
      <c r="AG6" s="8"/>
      <c r="AH6" s="8"/>
      <c r="AI6" s="6">
        <v>1</v>
      </c>
      <c r="AJ6" s="6"/>
      <c r="AK6" s="7"/>
      <c r="AL6" s="7"/>
      <c r="AM6" s="5"/>
      <c r="AN6" s="5"/>
      <c r="AO6" s="5"/>
      <c r="AP6" s="5"/>
    </row>
    <row r="7" spans="1:42" ht="15.6" x14ac:dyDescent="0.25">
      <c r="A7" s="9" t="s">
        <v>89</v>
      </c>
      <c r="B7" s="2" t="s">
        <v>90</v>
      </c>
      <c r="C7" s="2" t="s">
        <v>91</v>
      </c>
      <c r="D7" s="2"/>
      <c r="E7" s="2" t="s">
        <v>92</v>
      </c>
      <c r="F7" s="2"/>
      <c r="G7" s="2"/>
      <c r="H7" s="2"/>
      <c r="I7" s="2"/>
      <c r="J7" s="5"/>
      <c r="K7" s="5"/>
      <c r="L7" s="5"/>
      <c r="M7" s="5"/>
      <c r="N7" s="5"/>
      <c r="O7" s="5"/>
      <c r="P7" s="5"/>
      <c r="Q7" s="5"/>
      <c r="R7" s="5"/>
      <c r="S7" s="5"/>
      <c r="T7" s="2"/>
      <c r="U7" s="2"/>
      <c r="V7" s="2"/>
      <c r="W7" s="7"/>
      <c r="X7" s="10" t="s">
        <v>71</v>
      </c>
      <c r="Y7" s="10" t="s">
        <v>93</v>
      </c>
      <c r="Z7" s="10" t="s">
        <v>73</v>
      </c>
      <c r="AA7" s="10" t="s">
        <v>74</v>
      </c>
      <c r="AB7" s="10" t="s">
        <v>94</v>
      </c>
      <c r="AC7" s="10" t="s">
        <v>95</v>
      </c>
      <c r="AD7" s="10" t="s">
        <v>96</v>
      </c>
      <c r="AE7" s="10"/>
      <c r="AF7" s="8"/>
      <c r="AG7" s="8"/>
      <c r="AH7" s="8"/>
      <c r="AI7" s="6"/>
      <c r="AJ7" s="6"/>
      <c r="AK7" s="7"/>
      <c r="AL7" s="7"/>
      <c r="AM7" s="5"/>
      <c r="AN7" s="5"/>
      <c r="AO7" s="5"/>
      <c r="AP7" s="5"/>
    </row>
    <row r="8" spans="1:42" ht="15.6" x14ac:dyDescent="0.25">
      <c r="A8" s="9" t="s">
        <v>97</v>
      </c>
      <c r="B8" s="2" t="s">
        <v>98</v>
      </c>
      <c r="C8" s="2" t="s">
        <v>99</v>
      </c>
      <c r="D8" s="2"/>
      <c r="E8" s="2" t="s">
        <v>100</v>
      </c>
      <c r="F8" s="2"/>
      <c r="G8" s="2"/>
      <c r="H8" s="2"/>
      <c r="I8" s="2"/>
      <c r="J8" s="5"/>
      <c r="K8" s="5"/>
      <c r="L8" s="5"/>
      <c r="M8" s="5"/>
      <c r="N8" s="5"/>
      <c r="O8" s="5"/>
      <c r="P8" s="5"/>
      <c r="Q8" s="5"/>
      <c r="R8" s="5"/>
      <c r="S8" s="5"/>
      <c r="T8" s="2"/>
      <c r="U8" s="2"/>
      <c r="V8" s="2"/>
      <c r="W8" s="7"/>
      <c r="X8" s="10" t="s">
        <v>71</v>
      </c>
      <c r="Y8" s="10" t="s">
        <v>72</v>
      </c>
      <c r="Z8" s="10" t="s">
        <v>73</v>
      </c>
      <c r="AA8" s="10" t="s">
        <v>101</v>
      </c>
      <c r="AB8" s="10" t="s">
        <v>102</v>
      </c>
      <c r="AC8" s="10" t="s">
        <v>94</v>
      </c>
      <c r="AD8" s="10" t="s">
        <v>95</v>
      </c>
      <c r="AE8" s="10" t="s">
        <v>103</v>
      </c>
      <c r="AF8" s="8"/>
      <c r="AG8" s="8"/>
      <c r="AH8" s="8"/>
      <c r="AI8" s="6"/>
      <c r="AJ8" s="6"/>
      <c r="AK8" s="7"/>
      <c r="AL8" s="7"/>
      <c r="AM8" s="5"/>
      <c r="AN8" s="5"/>
      <c r="AO8" s="5"/>
      <c r="AP8" s="5"/>
    </row>
    <row r="9" spans="1:42" ht="15.6" x14ac:dyDescent="0.25">
      <c r="A9" s="9" t="s">
        <v>104</v>
      </c>
      <c r="B9" s="2" t="s">
        <v>105</v>
      </c>
      <c r="C9" s="2" t="s">
        <v>99</v>
      </c>
      <c r="D9" s="2"/>
      <c r="E9" s="2" t="s">
        <v>92</v>
      </c>
      <c r="F9" s="2"/>
      <c r="G9" s="2"/>
      <c r="H9" s="2"/>
      <c r="I9" s="2"/>
      <c r="J9" s="5"/>
      <c r="K9" s="5"/>
      <c r="L9" s="5"/>
      <c r="M9" s="5"/>
      <c r="N9" s="5"/>
      <c r="O9" s="5"/>
      <c r="P9" s="5"/>
      <c r="Q9" s="5"/>
      <c r="R9" s="5"/>
      <c r="S9" s="5"/>
      <c r="T9" s="2"/>
      <c r="U9" s="2"/>
      <c r="V9" s="2"/>
      <c r="W9" s="7"/>
      <c r="X9" s="10" t="s">
        <v>71</v>
      </c>
      <c r="Y9" s="10" t="s">
        <v>93</v>
      </c>
      <c r="Z9" s="10" t="s">
        <v>73</v>
      </c>
      <c r="AA9" s="10" t="s">
        <v>84</v>
      </c>
      <c r="AB9" s="10" t="s">
        <v>85</v>
      </c>
      <c r="AC9" s="10" t="s">
        <v>106</v>
      </c>
      <c r="AD9" s="10" t="s">
        <v>102</v>
      </c>
      <c r="AE9" s="10" t="s">
        <v>94</v>
      </c>
      <c r="AF9" s="10" t="s">
        <v>95</v>
      </c>
      <c r="AG9" s="10" t="s">
        <v>96</v>
      </c>
      <c r="AH9" s="8"/>
      <c r="AI9" s="6"/>
      <c r="AJ9" s="6"/>
      <c r="AK9" s="7"/>
      <c r="AL9" s="7"/>
      <c r="AM9" s="5"/>
      <c r="AN9" s="5"/>
      <c r="AO9" s="5"/>
      <c r="AP9" s="5"/>
    </row>
    <row r="10" spans="1:42" ht="15.6" x14ac:dyDescent="0.25">
      <c r="A10" s="2">
        <v>1</v>
      </c>
      <c r="B10" s="2" t="s">
        <v>107</v>
      </c>
      <c r="C10" s="2" t="s">
        <v>108</v>
      </c>
      <c r="D10" s="2">
        <v>3</v>
      </c>
      <c r="E10" s="2" t="s">
        <v>100</v>
      </c>
      <c r="F10" s="2">
        <v>0</v>
      </c>
      <c r="G10" s="2" t="str">
        <f>IF([1]Cal!$J$3&lt;17,"假象宝具 拟拟展开/人理之础","いまは遙か理想の城")</f>
        <v>假象宝具 拟拟展开/人理之础</v>
      </c>
      <c r="H10" s="2" t="s">
        <v>109</v>
      </c>
      <c r="I10" s="2" t="s">
        <v>110</v>
      </c>
      <c r="J10" s="5"/>
      <c r="K10" s="5"/>
      <c r="L10" s="5"/>
      <c r="M10" s="5"/>
      <c r="N10" s="5"/>
      <c r="O10" s="2"/>
      <c r="P10" s="2"/>
      <c r="Q10" s="2"/>
      <c r="R10" s="2"/>
      <c r="S10" s="2"/>
      <c r="T10" s="2"/>
      <c r="U10" s="2"/>
      <c r="V10" s="2"/>
      <c r="W10" s="7">
        <v>0</v>
      </c>
      <c r="X10" s="10" t="s">
        <v>112</v>
      </c>
      <c r="Y10" s="10" t="s">
        <v>113</v>
      </c>
      <c r="Z10" s="10" t="s">
        <v>83</v>
      </c>
      <c r="AA10" s="10" t="s">
        <v>84</v>
      </c>
      <c r="AB10" s="10" t="s">
        <v>101</v>
      </c>
      <c r="AC10" s="10" t="s">
        <v>76</v>
      </c>
      <c r="AD10" s="10" t="s">
        <v>95</v>
      </c>
      <c r="AE10" s="10" t="s">
        <v>114</v>
      </c>
      <c r="AF10" s="10"/>
      <c r="AG10" s="10"/>
      <c r="AH10" s="10"/>
      <c r="AI10" s="6">
        <v>0</v>
      </c>
      <c r="AJ10" s="6"/>
      <c r="AK10" s="7"/>
      <c r="AL10" s="7"/>
      <c r="AM10" s="11"/>
      <c r="AN10" s="11"/>
      <c r="AO10" s="11">
        <v>1</v>
      </c>
      <c r="AP10" s="11"/>
    </row>
    <row r="11" spans="1:42" ht="15.6" x14ac:dyDescent="0.25">
      <c r="A11" s="2">
        <v>2</v>
      </c>
      <c r="B11" s="2" t="s">
        <v>115</v>
      </c>
      <c r="C11" s="2" t="s">
        <v>116</v>
      </c>
      <c r="D11" s="2">
        <v>5</v>
      </c>
      <c r="E11" s="2" t="s">
        <v>100</v>
      </c>
      <c r="F11" s="2">
        <v>0</v>
      </c>
      <c r="G11" s="2" t="s">
        <v>117</v>
      </c>
      <c r="H11" s="2" t="s">
        <v>118</v>
      </c>
      <c r="I11" s="2" t="s">
        <v>119</v>
      </c>
      <c r="J11" s="5">
        <v>4</v>
      </c>
      <c r="K11" s="5">
        <v>5</v>
      </c>
      <c r="L11" s="5">
        <v>5.5</v>
      </c>
      <c r="M11" s="5">
        <v>5.75</v>
      </c>
      <c r="N11" s="5">
        <v>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f t="shared" ref="T11:T17" si="0">IF(H11="红",1.5,IF(H11="蓝",1,0.8))</f>
        <v>1.5</v>
      </c>
      <c r="U11" s="5">
        <v>0</v>
      </c>
      <c r="V11" s="8">
        <v>0</v>
      </c>
      <c r="W11" s="7">
        <v>0</v>
      </c>
      <c r="X11" s="10" t="s">
        <v>112</v>
      </c>
      <c r="Y11" s="10" t="s">
        <v>113</v>
      </c>
      <c r="Z11" s="10" t="s">
        <v>83</v>
      </c>
      <c r="AA11" s="10" t="s">
        <v>84</v>
      </c>
      <c r="AB11" s="10" t="s">
        <v>85</v>
      </c>
      <c r="AC11" s="10" t="s">
        <v>120</v>
      </c>
      <c r="AD11" s="10" t="s">
        <v>75</v>
      </c>
      <c r="AE11" s="10" t="s">
        <v>94</v>
      </c>
      <c r="AF11" s="10" t="s">
        <v>95</v>
      </c>
      <c r="AG11" s="10" t="s">
        <v>96</v>
      </c>
      <c r="AH11" s="10" t="s">
        <v>121</v>
      </c>
      <c r="AI11" s="6">
        <v>0</v>
      </c>
      <c r="AJ11" s="12" t="s">
        <v>111</v>
      </c>
      <c r="AK11" s="7"/>
      <c r="AL11" s="7"/>
      <c r="AM11" s="11">
        <v>0.6</v>
      </c>
      <c r="AN11" s="11"/>
      <c r="AO11" s="11"/>
      <c r="AP11" s="11"/>
    </row>
    <row r="12" spans="1:42" ht="15.6" x14ac:dyDescent="0.25">
      <c r="A12" s="2">
        <v>3</v>
      </c>
      <c r="B12" s="2" t="s">
        <v>122</v>
      </c>
      <c r="C12" s="2" t="s">
        <v>116</v>
      </c>
      <c r="D12" s="2">
        <v>4</v>
      </c>
      <c r="E12" s="2" t="s">
        <v>70</v>
      </c>
      <c r="F12" s="2">
        <v>0</v>
      </c>
      <c r="G12" s="2" t="s">
        <v>117</v>
      </c>
      <c r="H12" s="2" t="s">
        <v>118</v>
      </c>
      <c r="I12" s="2" t="s">
        <v>119</v>
      </c>
      <c r="J12" s="5">
        <v>4.5</v>
      </c>
      <c r="K12" s="5">
        <v>5.5</v>
      </c>
      <c r="L12" s="5">
        <v>6</v>
      </c>
      <c r="M12" s="5">
        <v>6.25</v>
      </c>
      <c r="N12" s="5">
        <v>6.5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f t="shared" si="0"/>
        <v>1.5</v>
      </c>
      <c r="U12" s="5">
        <v>0</v>
      </c>
      <c r="V12" s="8">
        <v>0</v>
      </c>
      <c r="W12" s="7">
        <v>0</v>
      </c>
      <c r="X12" s="10" t="s">
        <v>112</v>
      </c>
      <c r="Y12" s="10" t="s">
        <v>123</v>
      </c>
      <c r="Z12" s="10" t="s">
        <v>83</v>
      </c>
      <c r="AA12" s="10" t="s">
        <v>85</v>
      </c>
      <c r="AB12" s="10" t="s">
        <v>120</v>
      </c>
      <c r="AC12" s="10" t="s">
        <v>75</v>
      </c>
      <c r="AD12" s="10" t="s">
        <v>94</v>
      </c>
      <c r="AE12" s="10" t="s">
        <v>121</v>
      </c>
      <c r="AF12" s="10"/>
      <c r="AG12" s="10"/>
      <c r="AH12" s="10"/>
      <c r="AI12" s="6">
        <v>0</v>
      </c>
      <c r="AJ12" s="12" t="s">
        <v>111</v>
      </c>
      <c r="AK12" s="7"/>
      <c r="AL12" s="7"/>
      <c r="AM12" s="11">
        <v>0.8</v>
      </c>
      <c r="AN12" s="11"/>
      <c r="AO12" s="11"/>
      <c r="AP12" s="11"/>
    </row>
    <row r="13" spans="1:42" ht="46.8" x14ac:dyDescent="0.25">
      <c r="A13" s="2">
        <v>4</v>
      </c>
      <c r="B13" s="2" t="s">
        <v>124</v>
      </c>
      <c r="C13" s="2" t="s">
        <v>116</v>
      </c>
      <c r="D13" s="2">
        <v>4</v>
      </c>
      <c r="E13" s="2" t="s">
        <v>100</v>
      </c>
      <c r="F13" s="2">
        <v>1</v>
      </c>
      <c r="G13" s="2" t="s">
        <v>610</v>
      </c>
      <c r="H13" s="2" t="s">
        <v>118</v>
      </c>
      <c r="I13" s="2" t="s">
        <v>119</v>
      </c>
      <c r="J13" s="5">
        <v>3</v>
      </c>
      <c r="K13" s="5">
        <v>4.5</v>
      </c>
      <c r="L13" s="5">
        <v>5.25</v>
      </c>
      <c r="M13" s="5">
        <v>5.625</v>
      </c>
      <c r="N13" s="5">
        <v>6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f t="shared" si="0"/>
        <v>1.5</v>
      </c>
      <c r="U13" s="5">
        <v>0</v>
      </c>
      <c r="V13" s="8">
        <v>0</v>
      </c>
      <c r="W13" s="7">
        <v>0</v>
      </c>
      <c r="X13" s="10" t="s">
        <v>112</v>
      </c>
      <c r="Y13" s="10" t="s">
        <v>113</v>
      </c>
      <c r="Z13" s="10" t="s">
        <v>83</v>
      </c>
      <c r="AA13" s="10" t="s">
        <v>84</v>
      </c>
      <c r="AB13" s="10" t="s">
        <v>85</v>
      </c>
      <c r="AC13" s="10" t="s">
        <v>120</v>
      </c>
      <c r="AD13" s="10" t="s">
        <v>75</v>
      </c>
      <c r="AE13" s="10" t="s">
        <v>94</v>
      </c>
      <c r="AF13" s="10" t="s">
        <v>95</v>
      </c>
      <c r="AG13" s="10" t="s">
        <v>96</v>
      </c>
      <c r="AH13" s="10" t="s">
        <v>121</v>
      </c>
      <c r="AI13" s="6">
        <v>0</v>
      </c>
      <c r="AJ13" s="12" t="s">
        <v>125</v>
      </c>
      <c r="AK13" s="7"/>
      <c r="AL13" s="7"/>
      <c r="AM13" s="11">
        <v>1</v>
      </c>
      <c r="AN13" s="11"/>
      <c r="AO13" s="11"/>
      <c r="AP13" s="11"/>
    </row>
    <row r="14" spans="1:42" ht="15.6" x14ac:dyDescent="0.25">
      <c r="A14" s="2">
        <v>5</v>
      </c>
      <c r="B14" s="2" t="s">
        <v>612</v>
      </c>
      <c r="C14" s="2" t="s">
        <v>116</v>
      </c>
      <c r="D14" s="2">
        <v>4</v>
      </c>
      <c r="E14" s="2" t="s">
        <v>70</v>
      </c>
      <c r="F14" s="2">
        <v>0</v>
      </c>
      <c r="G14" s="2" t="s">
        <v>127</v>
      </c>
      <c r="H14" s="2" t="s">
        <v>109</v>
      </c>
      <c r="I14" s="2" t="s">
        <v>119</v>
      </c>
      <c r="J14" s="5">
        <v>6</v>
      </c>
      <c r="K14" s="5">
        <v>7.5</v>
      </c>
      <c r="L14" s="5">
        <v>8.25</v>
      </c>
      <c r="M14" s="5">
        <v>8.6259999999999994</v>
      </c>
      <c r="N14" s="5">
        <v>9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f t="shared" si="0"/>
        <v>1</v>
      </c>
      <c r="U14" s="5">
        <v>0</v>
      </c>
      <c r="V14" s="8">
        <v>0</v>
      </c>
      <c r="W14" s="7">
        <v>0</v>
      </c>
      <c r="X14" s="10" t="s">
        <v>81</v>
      </c>
      <c r="Y14" s="10" t="s">
        <v>113</v>
      </c>
      <c r="Z14" s="10" t="s">
        <v>83</v>
      </c>
      <c r="AA14" s="10" t="s">
        <v>84</v>
      </c>
      <c r="AB14" s="10" t="s">
        <v>85</v>
      </c>
      <c r="AC14" s="10" t="s">
        <v>128</v>
      </c>
      <c r="AD14" s="10" t="s">
        <v>75</v>
      </c>
      <c r="AE14" s="10" t="s">
        <v>94</v>
      </c>
      <c r="AF14" s="10"/>
      <c r="AG14" s="10"/>
      <c r="AH14" s="10"/>
      <c r="AI14" s="6">
        <v>0</v>
      </c>
      <c r="AJ14" s="12" t="s">
        <v>111</v>
      </c>
      <c r="AK14" s="7"/>
      <c r="AL14" s="7"/>
      <c r="AM14" s="11">
        <v>0.8</v>
      </c>
      <c r="AN14" s="11"/>
      <c r="AO14" s="11"/>
      <c r="AP14" s="11"/>
    </row>
    <row r="15" spans="1:42" ht="78" x14ac:dyDescent="0.25">
      <c r="A15" s="2">
        <v>6</v>
      </c>
      <c r="B15" s="2" t="s">
        <v>611</v>
      </c>
      <c r="C15" s="2" t="s">
        <v>116</v>
      </c>
      <c r="D15" s="2">
        <v>4</v>
      </c>
      <c r="E15" s="2" t="s">
        <v>100</v>
      </c>
      <c r="F15" s="2">
        <v>0</v>
      </c>
      <c r="G15" s="2" t="s">
        <v>130</v>
      </c>
      <c r="H15" s="2" t="s">
        <v>118</v>
      </c>
      <c r="I15" s="2" t="s">
        <v>119</v>
      </c>
      <c r="J15" s="5">
        <v>3</v>
      </c>
      <c r="K15" s="5">
        <v>4</v>
      </c>
      <c r="L15" s="5">
        <v>4.5</v>
      </c>
      <c r="M15" s="5">
        <v>4.75</v>
      </c>
      <c r="N15" s="5">
        <v>5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f t="shared" si="0"/>
        <v>1.5</v>
      </c>
      <c r="U15" s="5">
        <v>0</v>
      </c>
      <c r="V15" s="8">
        <v>0</v>
      </c>
      <c r="W15" s="7">
        <v>0</v>
      </c>
      <c r="X15" s="10" t="s">
        <v>81</v>
      </c>
      <c r="Y15" s="10" t="s">
        <v>113</v>
      </c>
      <c r="Z15" s="10" t="s">
        <v>131</v>
      </c>
      <c r="AA15" s="10" t="s">
        <v>84</v>
      </c>
      <c r="AB15" s="10" t="s">
        <v>85</v>
      </c>
      <c r="AC15" s="10" t="s">
        <v>120</v>
      </c>
      <c r="AD15" s="10" t="s">
        <v>94</v>
      </c>
      <c r="AE15" s="10" t="s">
        <v>132</v>
      </c>
      <c r="AF15" s="10" t="s">
        <v>96</v>
      </c>
      <c r="AG15" s="10" t="s">
        <v>133</v>
      </c>
      <c r="AH15" s="10"/>
      <c r="AI15" s="6">
        <v>0</v>
      </c>
      <c r="AJ15" s="6" t="s">
        <v>134</v>
      </c>
      <c r="AK15" s="7" t="str">
        <f>IF([1]Cal!$J$3&lt;21,"","（该强化已纳入计算）")</f>
        <v/>
      </c>
      <c r="AL15" s="7"/>
      <c r="AM15" s="11">
        <v>0.6</v>
      </c>
      <c r="AN15" s="11"/>
      <c r="AO15" s="11"/>
      <c r="AP15" s="11"/>
    </row>
    <row r="16" spans="1:42" ht="15.6" x14ac:dyDescent="0.25">
      <c r="A16" s="2">
        <v>7</v>
      </c>
      <c r="B16" s="2" t="s">
        <v>135</v>
      </c>
      <c r="C16" s="2" t="s">
        <v>116</v>
      </c>
      <c r="D16" s="2">
        <v>3</v>
      </c>
      <c r="E16" s="2" t="s">
        <v>70</v>
      </c>
      <c r="F16" s="2">
        <v>1</v>
      </c>
      <c r="G16" s="2" t="s">
        <v>136</v>
      </c>
      <c r="H16" s="2" t="s">
        <v>137</v>
      </c>
      <c r="I16" s="2" t="s">
        <v>138</v>
      </c>
      <c r="J16" s="5">
        <v>12</v>
      </c>
      <c r="K16" s="5">
        <v>16</v>
      </c>
      <c r="L16" s="5">
        <v>18</v>
      </c>
      <c r="M16" s="5">
        <v>19</v>
      </c>
      <c r="N16" s="5">
        <v>20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f t="shared" si="0"/>
        <v>0.8</v>
      </c>
      <c r="U16" s="5">
        <v>0.08</v>
      </c>
      <c r="V16" s="8">
        <v>125</v>
      </c>
      <c r="W16" s="7">
        <v>0</v>
      </c>
      <c r="X16" s="10" t="s">
        <v>139</v>
      </c>
      <c r="Y16" s="10" t="s">
        <v>82</v>
      </c>
      <c r="Z16" s="10" t="s">
        <v>131</v>
      </c>
      <c r="AA16" s="10" t="s">
        <v>84</v>
      </c>
      <c r="AB16" s="10" t="s">
        <v>85</v>
      </c>
      <c r="AC16" s="10" t="s">
        <v>106</v>
      </c>
      <c r="AD16" s="10" t="s">
        <v>128</v>
      </c>
      <c r="AE16" s="10" t="s">
        <v>94</v>
      </c>
      <c r="AF16" s="10" t="s">
        <v>133</v>
      </c>
      <c r="AG16" s="10"/>
      <c r="AH16" s="10"/>
      <c r="AI16" s="6">
        <v>0</v>
      </c>
      <c r="AJ16" s="12" t="s">
        <v>111</v>
      </c>
      <c r="AK16" s="7"/>
      <c r="AL16" s="7"/>
      <c r="AM16" s="11">
        <v>0.4</v>
      </c>
      <c r="AN16" s="11"/>
      <c r="AO16" s="11"/>
      <c r="AP16" s="11"/>
    </row>
    <row r="17" spans="1:42" ht="62.4" x14ac:dyDescent="0.25">
      <c r="A17" s="2">
        <v>8</v>
      </c>
      <c r="B17" s="2" t="s">
        <v>140</v>
      </c>
      <c r="C17" s="2" t="s">
        <v>116</v>
      </c>
      <c r="D17" s="2">
        <v>5</v>
      </c>
      <c r="E17" s="2" t="s">
        <v>70</v>
      </c>
      <c r="F17" s="2">
        <v>0</v>
      </c>
      <c r="G17" s="2" t="s">
        <v>141</v>
      </c>
      <c r="H17" s="2" t="s">
        <v>118</v>
      </c>
      <c r="I17" s="2" t="s">
        <v>119</v>
      </c>
      <c r="J17" s="5">
        <f>IF([1]Cal!$J$3&lt;2,3,4)</f>
        <v>3</v>
      </c>
      <c r="K17" s="5">
        <f>IF([1]Cal!$J$3&lt;2,4,5)</f>
        <v>4</v>
      </c>
      <c r="L17" s="5">
        <f>IF([1]Cal!$J$3&lt;2,4.5,5.5)</f>
        <v>4.5</v>
      </c>
      <c r="M17" s="5">
        <f>IF([1]Cal!$J$3&lt;2,4.75,5.75)</f>
        <v>4.75</v>
      </c>
      <c r="N17" s="5">
        <f>IF([1]Cal!$J$3&lt;2,5,6)</f>
        <v>5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f t="shared" si="0"/>
        <v>1.5</v>
      </c>
      <c r="U17" s="5">
        <v>0</v>
      </c>
      <c r="V17" s="8">
        <v>175</v>
      </c>
      <c r="W17" s="7">
        <v>0</v>
      </c>
      <c r="X17" s="10" t="s">
        <v>81</v>
      </c>
      <c r="Y17" s="10" t="s">
        <v>113</v>
      </c>
      <c r="Z17" s="10" t="s">
        <v>83</v>
      </c>
      <c r="AA17" s="10" t="s">
        <v>84</v>
      </c>
      <c r="AB17" s="10" t="s">
        <v>85</v>
      </c>
      <c r="AC17" s="10" t="s">
        <v>106</v>
      </c>
      <c r="AD17" s="10" t="s">
        <v>94</v>
      </c>
      <c r="AE17" s="10"/>
      <c r="AF17" s="10"/>
      <c r="AG17" s="10"/>
      <c r="AH17" s="10"/>
      <c r="AI17" s="6">
        <v>0</v>
      </c>
      <c r="AJ17" s="6" t="s">
        <v>142</v>
      </c>
      <c r="AK17" s="7" t="str">
        <f>IF([1]Cal!$J$3&lt;2,"","（该强化已纳入计算）")</f>
        <v/>
      </c>
      <c r="AL17" s="7"/>
      <c r="AM17" s="11">
        <v>0.6</v>
      </c>
      <c r="AN17" s="11"/>
      <c r="AO17" s="11"/>
      <c r="AP17" s="11"/>
    </row>
    <row r="18" spans="1:42" ht="15.6" x14ac:dyDescent="0.25">
      <c r="A18" s="2">
        <v>9</v>
      </c>
      <c r="B18" s="2" t="s">
        <v>143</v>
      </c>
      <c r="C18" s="2" t="s">
        <v>116</v>
      </c>
      <c r="D18" s="2">
        <v>3</v>
      </c>
      <c r="E18" s="2" t="s">
        <v>70</v>
      </c>
      <c r="F18" s="2">
        <v>1</v>
      </c>
      <c r="G18" s="2" t="s">
        <v>144</v>
      </c>
      <c r="H18" s="2" t="s">
        <v>109</v>
      </c>
      <c r="I18" s="2" t="s">
        <v>145</v>
      </c>
      <c r="J18" s="5"/>
      <c r="K18" s="5"/>
      <c r="L18" s="5"/>
      <c r="M18" s="5"/>
      <c r="N18" s="5"/>
      <c r="O18" s="2"/>
      <c r="P18" s="2"/>
      <c r="Q18" s="2"/>
      <c r="R18" s="2"/>
      <c r="S18" s="2"/>
      <c r="T18" s="2"/>
      <c r="U18" s="2"/>
      <c r="V18" s="2"/>
      <c r="W18" s="7">
        <v>0</v>
      </c>
      <c r="X18" s="10" t="s">
        <v>112</v>
      </c>
      <c r="Y18" s="10" t="s">
        <v>113</v>
      </c>
      <c r="Z18" s="10" t="s">
        <v>131</v>
      </c>
      <c r="AA18" s="10" t="s">
        <v>84</v>
      </c>
      <c r="AB18" s="10" t="s">
        <v>85</v>
      </c>
      <c r="AC18" s="10" t="s">
        <v>94</v>
      </c>
      <c r="AD18" s="10" t="s">
        <v>133</v>
      </c>
      <c r="AE18" s="10"/>
      <c r="AF18" s="10"/>
      <c r="AG18" s="10"/>
      <c r="AH18" s="10"/>
      <c r="AI18" s="6">
        <v>0</v>
      </c>
      <c r="AJ18" s="6"/>
      <c r="AK18" s="7"/>
      <c r="AL18" s="7"/>
      <c r="AM18" s="11">
        <v>0.4</v>
      </c>
      <c r="AN18" s="11"/>
      <c r="AO18" s="11"/>
      <c r="AP18" s="11"/>
    </row>
    <row r="19" spans="1:42" ht="15.6" x14ac:dyDescent="0.25">
      <c r="A19" s="2">
        <v>10</v>
      </c>
      <c r="B19" s="2" t="s">
        <v>146</v>
      </c>
      <c r="C19" s="2" t="s">
        <v>116</v>
      </c>
      <c r="D19" s="2">
        <v>4</v>
      </c>
      <c r="E19" s="2" t="s">
        <v>70</v>
      </c>
      <c r="F19" s="2">
        <v>0</v>
      </c>
      <c r="G19" s="2" t="s">
        <v>147</v>
      </c>
      <c r="H19" s="2" t="s">
        <v>109</v>
      </c>
      <c r="I19" s="2" t="s">
        <v>110</v>
      </c>
      <c r="J19" s="5"/>
      <c r="K19" s="5"/>
      <c r="L19" s="5"/>
      <c r="M19" s="5"/>
      <c r="N19" s="5"/>
      <c r="O19" s="2"/>
      <c r="P19" s="2"/>
      <c r="Q19" s="2"/>
      <c r="R19" s="2"/>
      <c r="S19" s="2"/>
      <c r="T19" s="2"/>
      <c r="U19" s="2"/>
      <c r="V19" s="2"/>
      <c r="W19" s="7">
        <v>0</v>
      </c>
      <c r="X19" s="10" t="s">
        <v>139</v>
      </c>
      <c r="Y19" s="10" t="s">
        <v>148</v>
      </c>
      <c r="Z19" s="10" t="s">
        <v>149</v>
      </c>
      <c r="AA19" s="10" t="s">
        <v>84</v>
      </c>
      <c r="AB19" s="10" t="s">
        <v>85</v>
      </c>
      <c r="AC19" s="10" t="s">
        <v>94</v>
      </c>
      <c r="AD19" s="10"/>
      <c r="AE19" s="10"/>
      <c r="AF19" s="10"/>
      <c r="AG19" s="10"/>
      <c r="AH19" s="10"/>
      <c r="AI19" s="6">
        <v>0</v>
      </c>
      <c r="AJ19" s="6"/>
      <c r="AK19" s="7"/>
      <c r="AL19" s="7"/>
      <c r="AM19" s="11">
        <v>0.6</v>
      </c>
      <c r="AN19" s="11"/>
      <c r="AO19" s="11"/>
      <c r="AP19" s="11"/>
    </row>
    <row r="20" spans="1:42" ht="78" x14ac:dyDescent="0.25">
      <c r="A20" s="2">
        <v>11</v>
      </c>
      <c r="B20" s="2" t="s">
        <v>150</v>
      </c>
      <c r="C20" s="2" t="s">
        <v>151</v>
      </c>
      <c r="D20" s="2">
        <v>4</v>
      </c>
      <c r="E20" s="2" t="s">
        <v>70</v>
      </c>
      <c r="F20" s="2">
        <v>0</v>
      </c>
      <c r="G20" s="2" t="s">
        <v>152</v>
      </c>
      <c r="H20" s="2" t="s">
        <v>118</v>
      </c>
      <c r="I20" s="2" t="s">
        <v>119</v>
      </c>
      <c r="J20" s="5">
        <v>4</v>
      </c>
      <c r="K20" s="5">
        <v>5</v>
      </c>
      <c r="L20" s="5">
        <v>5.5</v>
      </c>
      <c r="M20" s="5">
        <v>5.75</v>
      </c>
      <c r="N20" s="5">
        <v>6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f t="shared" ref="T20:T27" si="1">IF(H20="红",1.5,IF(H20="蓝",1,0.8))</f>
        <v>1.5</v>
      </c>
      <c r="U20" s="5">
        <v>0</v>
      </c>
      <c r="V20" s="8">
        <v>0</v>
      </c>
      <c r="W20" s="7">
        <v>0</v>
      </c>
      <c r="X20" s="10" t="s">
        <v>139</v>
      </c>
      <c r="Y20" s="10" t="s">
        <v>148</v>
      </c>
      <c r="Z20" s="10" t="s">
        <v>131</v>
      </c>
      <c r="AA20" s="10" t="s">
        <v>85</v>
      </c>
      <c r="AB20" s="10" t="s">
        <v>94</v>
      </c>
      <c r="AC20" s="10" t="s">
        <v>133</v>
      </c>
      <c r="AD20" s="10"/>
      <c r="AE20" s="10"/>
      <c r="AF20" s="10"/>
      <c r="AG20" s="10"/>
      <c r="AH20" s="10"/>
      <c r="AI20" s="6">
        <v>0</v>
      </c>
      <c r="AJ20" s="6" t="s">
        <v>153</v>
      </c>
      <c r="AK20" s="7" t="str">
        <f>IF([1]Cal!$J$3&lt;18,"","（该强化已纳入计算）")</f>
        <v/>
      </c>
      <c r="AL20" s="7"/>
      <c r="AM20" s="11"/>
      <c r="AN20" s="11">
        <v>0.6</v>
      </c>
      <c r="AO20" s="11"/>
      <c r="AP20" s="11"/>
    </row>
    <row r="21" spans="1:42" ht="109.2" x14ac:dyDescent="0.25">
      <c r="A21" s="2">
        <v>12</v>
      </c>
      <c r="B21" s="2" t="s">
        <v>154</v>
      </c>
      <c r="C21" s="2" t="s">
        <v>151</v>
      </c>
      <c r="D21" s="2">
        <v>5</v>
      </c>
      <c r="E21" s="2" t="s">
        <v>92</v>
      </c>
      <c r="F21" s="2">
        <v>0</v>
      </c>
      <c r="G21" s="2" t="s">
        <v>155</v>
      </c>
      <c r="H21" s="2" t="s">
        <v>118</v>
      </c>
      <c r="I21" s="2" t="s">
        <v>119</v>
      </c>
      <c r="J21" s="5">
        <f>IF([1]Cal!$J$3&lt;10,3,4)</f>
        <v>3</v>
      </c>
      <c r="K21" s="5">
        <f>IF([1]Cal!$J$3&lt;10,4,5)</f>
        <v>4</v>
      </c>
      <c r="L21" s="5">
        <f>IF([1]Cal!$J$3&lt;10,4.5,5.5)</f>
        <v>4.5</v>
      </c>
      <c r="M21" s="5">
        <f>IF([1]Cal!$J$3&lt;10,4.75,5.75)</f>
        <v>4.75</v>
      </c>
      <c r="N21" s="5">
        <f>IF([1]Cal!$J$3&lt;10,5,6)</f>
        <v>5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f t="shared" si="1"/>
        <v>1.5</v>
      </c>
      <c r="U21" s="5">
        <v>0</v>
      </c>
      <c r="V21" s="8">
        <v>175</v>
      </c>
      <c r="W21" s="7">
        <v>0</v>
      </c>
      <c r="X21" s="10" t="s">
        <v>81</v>
      </c>
      <c r="Y21" s="10" t="s">
        <v>113</v>
      </c>
      <c r="Z21" s="10" t="s">
        <v>131</v>
      </c>
      <c r="AA21" s="10" t="s">
        <v>85</v>
      </c>
      <c r="AB21" s="10" t="s">
        <v>106</v>
      </c>
      <c r="AC21" s="10" t="s">
        <v>94</v>
      </c>
      <c r="AD21" s="10" t="s">
        <v>95</v>
      </c>
      <c r="AE21" s="10" t="s">
        <v>96</v>
      </c>
      <c r="AF21" s="10"/>
      <c r="AG21" s="10"/>
      <c r="AH21" s="10"/>
      <c r="AI21" s="6">
        <v>0</v>
      </c>
      <c r="AJ21" s="6" t="s">
        <v>156</v>
      </c>
      <c r="AK21" s="7" t="str">
        <f>IF([1]Cal!$J$3&lt;10,"","（该强化已纳入计算）")</f>
        <v/>
      </c>
      <c r="AL21" s="7"/>
      <c r="AM21" s="11"/>
      <c r="AN21" s="11"/>
      <c r="AO21" s="11"/>
      <c r="AP21" s="11"/>
    </row>
    <row r="22" spans="1:42" ht="140.4" x14ac:dyDescent="0.25">
      <c r="A22" s="2">
        <v>13</v>
      </c>
      <c r="B22" s="2" t="s">
        <v>157</v>
      </c>
      <c r="C22" s="2" t="s">
        <v>151</v>
      </c>
      <c r="D22" s="2">
        <v>3</v>
      </c>
      <c r="E22" s="2" t="s">
        <v>70</v>
      </c>
      <c r="F22" s="2">
        <v>1</v>
      </c>
      <c r="G22" s="2" t="s">
        <v>158</v>
      </c>
      <c r="H22" s="2" t="s">
        <v>109</v>
      </c>
      <c r="I22" s="2" t="s">
        <v>138</v>
      </c>
      <c r="J22" s="5">
        <v>9</v>
      </c>
      <c r="K22" s="5">
        <v>12</v>
      </c>
      <c r="L22" s="5">
        <v>13.5</v>
      </c>
      <c r="M22" s="5">
        <v>14.25</v>
      </c>
      <c r="N22" s="5">
        <v>15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f t="shared" si="1"/>
        <v>1</v>
      </c>
      <c r="U22" s="5">
        <v>0</v>
      </c>
      <c r="V22" s="8">
        <v>0</v>
      </c>
      <c r="W22" s="7">
        <v>0</v>
      </c>
      <c r="X22" s="10" t="s">
        <v>139</v>
      </c>
      <c r="Y22" s="10" t="s">
        <v>113</v>
      </c>
      <c r="Z22" s="10" t="s">
        <v>131</v>
      </c>
      <c r="AA22" s="10" t="s">
        <v>85</v>
      </c>
      <c r="AB22" s="10" t="s">
        <v>94</v>
      </c>
      <c r="AC22" s="10" t="s">
        <v>133</v>
      </c>
      <c r="AD22" s="10"/>
      <c r="AE22" s="10"/>
      <c r="AF22" s="10"/>
      <c r="AG22" s="10"/>
      <c r="AH22" s="10"/>
      <c r="AI22" s="6">
        <v>0</v>
      </c>
      <c r="AJ22" s="12" t="s">
        <v>160</v>
      </c>
      <c r="AK22" s="7"/>
      <c r="AL22" s="7"/>
      <c r="AM22" s="11"/>
      <c r="AN22" s="11"/>
      <c r="AO22" s="11"/>
      <c r="AP22" s="11">
        <v>0.5</v>
      </c>
    </row>
    <row r="23" spans="1:42" ht="46.8" x14ac:dyDescent="0.25">
      <c r="A23" s="2">
        <v>14</v>
      </c>
      <c r="B23" s="2" t="s">
        <v>161</v>
      </c>
      <c r="C23" s="2" t="s">
        <v>151</v>
      </c>
      <c r="D23" s="2">
        <v>4</v>
      </c>
      <c r="E23" s="2" t="s">
        <v>100</v>
      </c>
      <c r="F23" s="2">
        <v>0</v>
      </c>
      <c r="G23" s="2" t="s">
        <v>162</v>
      </c>
      <c r="H23" s="2" t="s">
        <v>137</v>
      </c>
      <c r="I23" s="2" t="s">
        <v>119</v>
      </c>
      <c r="J23" s="5">
        <f>IF([1]Cal!$J$3&lt;6,6,8)</f>
        <v>6</v>
      </c>
      <c r="K23" s="5">
        <f>IF([1]Cal!$J$3&lt;6,8,10)</f>
        <v>8</v>
      </c>
      <c r="L23" s="5">
        <f>IF([1]Cal!$J$3&lt;6,9,11)</f>
        <v>9</v>
      </c>
      <c r="M23" s="5">
        <f>IF([1]Cal!$J$3&lt;6,9.5,11.5)</f>
        <v>9.5</v>
      </c>
      <c r="N23" s="5">
        <f>IF([1]Cal!$J$3&lt;6,10,12)</f>
        <v>10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f t="shared" si="1"/>
        <v>0.8</v>
      </c>
      <c r="U23" s="5">
        <v>0</v>
      </c>
      <c r="V23" s="8">
        <v>0</v>
      </c>
      <c r="W23" s="7">
        <v>0</v>
      </c>
      <c r="X23" s="10" t="s">
        <v>139</v>
      </c>
      <c r="Y23" s="10" t="s">
        <v>123</v>
      </c>
      <c r="Z23" s="10" t="s">
        <v>83</v>
      </c>
      <c r="AA23" s="10" t="s">
        <v>85</v>
      </c>
      <c r="AB23" s="10" t="s">
        <v>94</v>
      </c>
      <c r="AC23" s="10" t="s">
        <v>95</v>
      </c>
      <c r="AD23" s="10" t="s">
        <v>96</v>
      </c>
      <c r="AE23" s="10"/>
      <c r="AF23" s="10"/>
      <c r="AG23" s="10"/>
      <c r="AH23" s="10"/>
      <c r="AI23" s="6">
        <v>0</v>
      </c>
      <c r="AJ23" s="6" t="s">
        <v>163</v>
      </c>
      <c r="AK23" s="7" t="str">
        <f>IF([1]Cal!$J$3&lt;3,"","（该强化已纳入计算）")</f>
        <v/>
      </c>
      <c r="AL23" s="7"/>
      <c r="AM23" s="11"/>
      <c r="AN23" s="11"/>
      <c r="AO23" s="11"/>
      <c r="AP23" s="11"/>
    </row>
    <row r="24" spans="1:42" ht="78" x14ac:dyDescent="0.25">
      <c r="A24" s="2">
        <v>15</v>
      </c>
      <c r="B24" s="2" t="s">
        <v>164</v>
      </c>
      <c r="C24" s="2" t="s">
        <v>151</v>
      </c>
      <c r="D24" s="2">
        <v>3</v>
      </c>
      <c r="E24" s="2" t="s">
        <v>92</v>
      </c>
      <c r="F24" s="2">
        <v>1</v>
      </c>
      <c r="G24" s="2" t="s">
        <v>165</v>
      </c>
      <c r="H24" s="2" t="s">
        <v>109</v>
      </c>
      <c r="I24" s="2" t="s">
        <v>138</v>
      </c>
      <c r="J24" s="5">
        <v>12</v>
      </c>
      <c r="K24" s="5">
        <v>12</v>
      </c>
      <c r="L24" s="5">
        <v>12</v>
      </c>
      <c r="M24" s="5">
        <v>12</v>
      </c>
      <c r="N24" s="5">
        <v>12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f t="shared" si="1"/>
        <v>1</v>
      </c>
      <c r="U24" s="5">
        <v>0</v>
      </c>
      <c r="V24" s="8">
        <v>300</v>
      </c>
      <c r="W24" s="7">
        <v>0</v>
      </c>
      <c r="X24" s="10" t="s">
        <v>81</v>
      </c>
      <c r="Y24" s="10" t="s">
        <v>113</v>
      </c>
      <c r="Z24" s="10" t="s">
        <v>83</v>
      </c>
      <c r="AA24" s="10" t="s">
        <v>85</v>
      </c>
      <c r="AB24" s="10" t="s">
        <v>106</v>
      </c>
      <c r="AC24" s="10" t="s">
        <v>94</v>
      </c>
      <c r="AD24" s="10" t="s">
        <v>95</v>
      </c>
      <c r="AE24" s="10" t="s">
        <v>96</v>
      </c>
      <c r="AF24" s="10"/>
      <c r="AG24" s="10"/>
      <c r="AH24" s="10"/>
      <c r="AI24" s="6">
        <v>0</v>
      </c>
      <c r="AJ24" s="6" t="s">
        <v>166</v>
      </c>
      <c r="AK24" s="7" t="str">
        <f>IF([1]Cal!$J$3&lt;15,"","（该强化已纳入计算）")</f>
        <v/>
      </c>
      <c r="AL24" s="7"/>
      <c r="AM24" s="11"/>
      <c r="AN24" s="11"/>
      <c r="AO24" s="11"/>
      <c r="AP24" s="11"/>
    </row>
    <row r="25" spans="1:42" ht="62.4" x14ac:dyDescent="0.25">
      <c r="A25" s="2">
        <v>16</v>
      </c>
      <c r="B25" s="2" t="s">
        <v>167</v>
      </c>
      <c r="C25" s="2" t="s">
        <v>151</v>
      </c>
      <c r="D25" s="2">
        <v>1</v>
      </c>
      <c r="E25" s="2" t="s">
        <v>168</v>
      </c>
      <c r="F25" s="2">
        <v>1</v>
      </c>
      <c r="G25" s="2" t="s">
        <v>169</v>
      </c>
      <c r="H25" s="2" t="s">
        <v>118</v>
      </c>
      <c r="I25" s="2" t="s">
        <v>119</v>
      </c>
      <c r="J25" s="5">
        <f>IF([1]Cal!$J$3&lt;15,6,8)</f>
        <v>6</v>
      </c>
      <c r="K25" s="5">
        <f>IF([1]Cal!$J$3&lt;15,8,10)</f>
        <v>8</v>
      </c>
      <c r="L25" s="5">
        <f>IF([1]Cal!$J$3&lt;15,9,11)</f>
        <v>9</v>
      </c>
      <c r="M25" s="5">
        <f>IF([1]Cal!$J$3&lt;15,9.5,11.5)</f>
        <v>9.5</v>
      </c>
      <c r="N25" s="5">
        <f>IF([1]Cal!$J$3&lt;15,10,12)</f>
        <v>10</v>
      </c>
      <c r="O25" s="5">
        <v>0</v>
      </c>
      <c r="P25" s="5">
        <f>IF([1]Main!$J$5="与国服同步",100%,200%)</f>
        <v>2</v>
      </c>
      <c r="Q25" s="5">
        <f>IF([1]Main!$J$5="与国服同步",200%,400%)</f>
        <v>4</v>
      </c>
      <c r="R25" s="5">
        <f>IF([1]Main!$J$5="与国服同步",300%,600%)</f>
        <v>6</v>
      </c>
      <c r="S25" s="5">
        <f>IF([1]Main!$J$5="与国服同步",400%,800%)</f>
        <v>8</v>
      </c>
      <c r="T25" s="5">
        <f t="shared" si="1"/>
        <v>1.5</v>
      </c>
      <c r="U25" s="5">
        <v>0</v>
      </c>
      <c r="V25" s="8">
        <v>0</v>
      </c>
      <c r="W25" s="7">
        <v>0</v>
      </c>
      <c r="X25" s="10" t="s">
        <v>81</v>
      </c>
      <c r="Y25" s="10" t="s">
        <v>148</v>
      </c>
      <c r="Z25" s="10" t="s">
        <v>131</v>
      </c>
      <c r="AA25" s="10" t="s">
        <v>85</v>
      </c>
      <c r="AB25" s="10" t="s">
        <v>94</v>
      </c>
      <c r="AC25" s="10" t="s">
        <v>95</v>
      </c>
      <c r="AD25" s="10" t="s">
        <v>96</v>
      </c>
      <c r="AE25" s="10" t="s">
        <v>133</v>
      </c>
      <c r="AF25" s="10"/>
      <c r="AG25" s="10"/>
      <c r="AH25" s="10"/>
      <c r="AI25" s="6">
        <v>0</v>
      </c>
      <c r="AJ25" s="6" t="s">
        <v>170</v>
      </c>
      <c r="AK25" s="7" t="str">
        <f>IF([1]Cal!$J$3&lt;15,"","（该强化已纳入计算）")</f>
        <v/>
      </c>
      <c r="AL25" s="7"/>
      <c r="AM25" s="11"/>
      <c r="AN25" s="11"/>
      <c r="AO25" s="11"/>
      <c r="AP25" s="11"/>
    </row>
    <row r="26" spans="1:42" ht="15.6" x14ac:dyDescent="0.25">
      <c r="A26" s="2">
        <v>17</v>
      </c>
      <c r="B26" s="2" t="s">
        <v>171</v>
      </c>
      <c r="C26" s="2" t="s">
        <v>172</v>
      </c>
      <c r="D26" s="2">
        <v>3</v>
      </c>
      <c r="E26" s="2" t="s">
        <v>173</v>
      </c>
      <c r="F26" s="2">
        <v>1</v>
      </c>
      <c r="G26" s="2" t="s">
        <v>174</v>
      </c>
      <c r="H26" s="2" t="s">
        <v>137</v>
      </c>
      <c r="I26" s="2" t="s">
        <v>138</v>
      </c>
      <c r="J26" s="5">
        <v>12</v>
      </c>
      <c r="K26" s="5">
        <v>16</v>
      </c>
      <c r="L26" s="5">
        <v>18</v>
      </c>
      <c r="M26" s="5">
        <v>19</v>
      </c>
      <c r="N26" s="5">
        <v>20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f t="shared" si="1"/>
        <v>0.8</v>
      </c>
      <c r="U26" s="5">
        <v>0</v>
      </c>
      <c r="V26" s="8">
        <v>175</v>
      </c>
      <c r="W26" s="7">
        <v>0</v>
      </c>
      <c r="X26" s="10" t="s">
        <v>112</v>
      </c>
      <c r="Y26" s="10" t="s">
        <v>148</v>
      </c>
      <c r="Z26" s="10" t="s">
        <v>131</v>
      </c>
      <c r="AA26" s="10" t="s">
        <v>85</v>
      </c>
      <c r="AB26" s="10" t="s">
        <v>106</v>
      </c>
      <c r="AC26" s="10" t="s">
        <v>94</v>
      </c>
      <c r="AD26" s="10" t="s">
        <v>95</v>
      </c>
      <c r="AE26" s="10" t="s">
        <v>96</v>
      </c>
      <c r="AF26" s="10" t="s">
        <v>133</v>
      </c>
      <c r="AG26" s="10"/>
      <c r="AH26" s="10"/>
      <c r="AI26" s="6">
        <v>0</v>
      </c>
      <c r="AJ26" s="12" t="s">
        <v>111</v>
      </c>
      <c r="AK26" s="7"/>
      <c r="AL26" s="7"/>
      <c r="AM26" s="11"/>
      <c r="AN26" s="11"/>
      <c r="AO26" s="11"/>
      <c r="AP26" s="11"/>
    </row>
    <row r="27" spans="1:42" ht="62.4" x14ac:dyDescent="0.25">
      <c r="A27" s="2">
        <v>18</v>
      </c>
      <c r="B27" s="2" t="s">
        <v>175</v>
      </c>
      <c r="C27" s="2" t="s">
        <v>172</v>
      </c>
      <c r="D27" s="2">
        <v>4</v>
      </c>
      <c r="E27" s="2" t="s">
        <v>70</v>
      </c>
      <c r="F27" s="2">
        <v>0</v>
      </c>
      <c r="G27" s="2" t="s">
        <v>176</v>
      </c>
      <c r="H27" s="2" t="s">
        <v>118</v>
      </c>
      <c r="I27" s="2" t="s">
        <v>119</v>
      </c>
      <c r="J27" s="5">
        <v>3</v>
      </c>
      <c r="K27" s="5">
        <v>4</v>
      </c>
      <c r="L27" s="5">
        <v>4.5</v>
      </c>
      <c r="M27" s="5">
        <v>4.75</v>
      </c>
      <c r="N27" s="5">
        <v>5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f t="shared" si="1"/>
        <v>1.5</v>
      </c>
      <c r="U27" s="5">
        <v>0</v>
      </c>
      <c r="V27" s="8">
        <v>0</v>
      </c>
      <c r="W27" s="7">
        <v>0</v>
      </c>
      <c r="X27" s="10" t="s">
        <v>81</v>
      </c>
      <c r="Y27" s="10" t="s">
        <v>123</v>
      </c>
      <c r="Z27" s="10" t="s">
        <v>83</v>
      </c>
      <c r="AA27" s="10" t="s">
        <v>85</v>
      </c>
      <c r="AB27" s="10" t="s">
        <v>120</v>
      </c>
      <c r="AC27" s="10" t="s">
        <v>94</v>
      </c>
      <c r="AD27" s="10"/>
      <c r="AE27" s="10"/>
      <c r="AF27" s="10"/>
      <c r="AG27" s="10"/>
      <c r="AH27" s="10"/>
      <c r="AI27" s="6">
        <v>0</v>
      </c>
      <c r="AJ27" s="6" t="s">
        <v>177</v>
      </c>
      <c r="AK27" s="7" t="str">
        <f>IF([1]Cal!$J$3&lt;21,"","（该强化已纳入计算）")</f>
        <v/>
      </c>
      <c r="AL27" s="7"/>
      <c r="AM27" s="11"/>
      <c r="AN27" s="11"/>
      <c r="AO27" s="11"/>
      <c r="AP27" s="11"/>
    </row>
    <row r="28" spans="1:42" ht="15.6" x14ac:dyDescent="0.25">
      <c r="A28" s="2">
        <v>19</v>
      </c>
      <c r="B28" s="2" t="s">
        <v>178</v>
      </c>
      <c r="C28" s="2" t="s">
        <v>172</v>
      </c>
      <c r="D28" s="2">
        <v>2</v>
      </c>
      <c r="E28" s="2" t="s">
        <v>70</v>
      </c>
      <c r="F28" s="2">
        <v>1</v>
      </c>
      <c r="G28" s="2" t="s">
        <v>179</v>
      </c>
      <c r="H28" s="2" t="s">
        <v>109</v>
      </c>
      <c r="I28" s="2" t="s">
        <v>110</v>
      </c>
      <c r="J28" s="5"/>
      <c r="K28" s="5"/>
      <c r="L28" s="5"/>
      <c r="M28" s="5"/>
      <c r="N28" s="5"/>
      <c r="O28" s="2"/>
      <c r="P28" s="2"/>
      <c r="Q28" s="2"/>
      <c r="R28" s="2"/>
      <c r="S28" s="2"/>
      <c r="T28" s="2"/>
      <c r="U28" s="2"/>
      <c r="V28" s="2"/>
      <c r="W28" s="7">
        <v>0</v>
      </c>
      <c r="X28" s="10" t="s">
        <v>81</v>
      </c>
      <c r="Y28" s="10" t="s">
        <v>113</v>
      </c>
      <c r="Z28" s="10" t="s">
        <v>131</v>
      </c>
      <c r="AA28" s="10" t="s">
        <v>85</v>
      </c>
      <c r="AB28" s="10" t="s">
        <v>94</v>
      </c>
      <c r="AC28" s="10" t="s">
        <v>133</v>
      </c>
      <c r="AD28" s="10"/>
      <c r="AE28" s="10"/>
      <c r="AF28" s="10"/>
      <c r="AG28" s="10"/>
      <c r="AH28" s="10"/>
      <c r="AI28" s="6">
        <v>0</v>
      </c>
      <c r="AJ28" s="6"/>
      <c r="AK28" s="7"/>
      <c r="AL28" s="7"/>
      <c r="AM28" s="11"/>
      <c r="AN28" s="11">
        <v>0.6</v>
      </c>
      <c r="AO28" s="11"/>
      <c r="AP28" s="11"/>
    </row>
    <row r="29" spans="1:42" ht="62.4" x14ac:dyDescent="0.25">
      <c r="A29" s="2">
        <v>20</v>
      </c>
      <c r="B29" s="2" t="s">
        <v>180</v>
      </c>
      <c r="C29" s="2" t="s">
        <v>172</v>
      </c>
      <c r="D29" s="2">
        <v>3</v>
      </c>
      <c r="E29" s="2" t="s">
        <v>173</v>
      </c>
      <c r="F29" s="2">
        <v>1</v>
      </c>
      <c r="G29" s="2" t="s">
        <v>181</v>
      </c>
      <c r="H29" s="2" t="s">
        <v>137</v>
      </c>
      <c r="I29" s="2" t="s">
        <v>138</v>
      </c>
      <c r="J29" s="5">
        <v>12</v>
      </c>
      <c r="K29" s="5">
        <v>16</v>
      </c>
      <c r="L29" s="5">
        <v>18</v>
      </c>
      <c r="M29" s="5">
        <v>19</v>
      </c>
      <c r="N29" s="5">
        <v>20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f>IF(H29="红",1.5,IF(H29="蓝",1,0.8))</f>
        <v>0.8</v>
      </c>
      <c r="U29" s="5">
        <v>0</v>
      </c>
      <c r="V29" s="8">
        <v>175</v>
      </c>
      <c r="W29" s="7">
        <v>0</v>
      </c>
      <c r="X29" s="10" t="s">
        <v>112</v>
      </c>
      <c r="Y29" s="10" t="s">
        <v>148</v>
      </c>
      <c r="Z29" s="10" t="s">
        <v>131</v>
      </c>
      <c r="AA29" s="10" t="s">
        <v>85</v>
      </c>
      <c r="AB29" s="10" t="s">
        <v>106</v>
      </c>
      <c r="AC29" s="10" t="s">
        <v>94</v>
      </c>
      <c r="AD29" s="10" t="s">
        <v>95</v>
      </c>
      <c r="AE29" s="10" t="s">
        <v>96</v>
      </c>
      <c r="AF29" s="10"/>
      <c r="AG29" s="10"/>
      <c r="AH29" s="10"/>
      <c r="AI29" s="6">
        <v>0</v>
      </c>
      <c r="AJ29" s="6" t="s">
        <v>183</v>
      </c>
      <c r="AK29" s="7" t="str">
        <f>IF([1]Cal!$J$3&lt;21,"","（该强化已纳入计算）")</f>
        <v/>
      </c>
      <c r="AL29" s="7"/>
      <c r="AM29" s="11"/>
      <c r="AN29" s="11"/>
      <c r="AO29" s="11"/>
      <c r="AP29" s="11"/>
    </row>
    <row r="30" spans="1:42" ht="15.6" x14ac:dyDescent="0.25">
      <c r="A30" s="2">
        <v>21</v>
      </c>
      <c r="B30" s="2" t="s">
        <v>184</v>
      </c>
      <c r="C30" s="2" t="s">
        <v>172</v>
      </c>
      <c r="D30" s="2">
        <v>2</v>
      </c>
      <c r="E30" s="2" t="s">
        <v>70</v>
      </c>
      <c r="F30" s="2">
        <v>1</v>
      </c>
      <c r="G30" s="2" t="s">
        <v>185</v>
      </c>
      <c r="H30" s="2" t="s">
        <v>118</v>
      </c>
      <c r="I30" s="2" t="s">
        <v>110</v>
      </c>
      <c r="J30" s="5"/>
      <c r="K30" s="5"/>
      <c r="L30" s="5"/>
      <c r="M30" s="5"/>
      <c r="N30" s="5"/>
      <c r="O30" s="2"/>
      <c r="P30" s="2"/>
      <c r="Q30" s="2"/>
      <c r="R30" s="2"/>
      <c r="S30" s="2"/>
      <c r="T30" s="2"/>
      <c r="U30" s="2"/>
      <c r="V30" s="2"/>
      <c r="W30" s="7">
        <v>0</v>
      </c>
      <c r="X30" s="10" t="s">
        <v>112</v>
      </c>
      <c r="Y30" s="10" t="s">
        <v>148</v>
      </c>
      <c r="Z30" s="10" t="s">
        <v>131</v>
      </c>
      <c r="AA30" s="10" t="s">
        <v>85</v>
      </c>
      <c r="AB30" s="10" t="s">
        <v>94</v>
      </c>
      <c r="AC30" s="10"/>
      <c r="AD30" s="10"/>
      <c r="AE30" s="10"/>
      <c r="AF30" s="10"/>
      <c r="AG30" s="10"/>
      <c r="AH30" s="10"/>
      <c r="AI30" s="6">
        <v>0</v>
      </c>
      <c r="AJ30" s="6"/>
      <c r="AK30" s="7"/>
      <c r="AL30" s="7"/>
      <c r="AM30" s="11"/>
      <c r="AN30" s="11"/>
      <c r="AO30" s="11"/>
      <c r="AP30" s="11"/>
    </row>
    <row r="31" spans="1:42" ht="78" x14ac:dyDescent="0.25">
      <c r="A31" s="2">
        <v>22</v>
      </c>
      <c r="B31" s="2" t="s">
        <v>186</v>
      </c>
      <c r="C31" s="2" t="s">
        <v>172</v>
      </c>
      <c r="D31" s="2">
        <v>3</v>
      </c>
      <c r="E31" s="2" t="s">
        <v>80</v>
      </c>
      <c r="F31" s="2">
        <v>1</v>
      </c>
      <c r="G31" s="2" t="s">
        <v>187</v>
      </c>
      <c r="H31" s="2" t="s">
        <v>118</v>
      </c>
      <c r="I31" s="2" t="s">
        <v>119</v>
      </c>
      <c r="J31" s="5">
        <v>3</v>
      </c>
      <c r="K31" s="5">
        <v>4</v>
      </c>
      <c r="L31" s="5">
        <v>4.5</v>
      </c>
      <c r="M31" s="5">
        <v>4.75</v>
      </c>
      <c r="N31" s="5">
        <v>5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f>IF(H31="红",1.5,IF(H31="蓝",1,0.8))</f>
        <v>1.5</v>
      </c>
      <c r="U31" s="5">
        <v>0</v>
      </c>
      <c r="V31" s="8">
        <v>0</v>
      </c>
      <c r="W31" s="7">
        <v>0</v>
      </c>
      <c r="X31" s="10" t="s">
        <v>81</v>
      </c>
      <c r="Y31" s="10" t="s">
        <v>148</v>
      </c>
      <c r="Z31" s="10" t="s">
        <v>131</v>
      </c>
      <c r="AA31" s="10" t="s">
        <v>85</v>
      </c>
      <c r="AB31" s="10" t="s">
        <v>128</v>
      </c>
      <c r="AC31" s="10"/>
      <c r="AD31" s="10"/>
      <c r="AE31" s="10"/>
      <c r="AF31" s="10"/>
      <c r="AG31" s="10"/>
      <c r="AH31" s="10"/>
      <c r="AI31" s="6">
        <v>0</v>
      </c>
      <c r="AJ31" s="6" t="s">
        <v>188</v>
      </c>
      <c r="AK31" s="7" t="str">
        <f>IF([1]Cal!$J$3&lt;18,"","（该强化已纳入计算）")</f>
        <v/>
      </c>
      <c r="AL31" s="7"/>
      <c r="AM31" s="11"/>
      <c r="AN31" s="11"/>
      <c r="AO31" s="11"/>
      <c r="AP31" s="11"/>
    </row>
    <row r="32" spans="1:42" ht="15.6" x14ac:dyDescent="0.25">
      <c r="A32" s="2">
        <v>23</v>
      </c>
      <c r="B32" s="2" t="s">
        <v>189</v>
      </c>
      <c r="C32" s="2" t="s">
        <v>190</v>
      </c>
      <c r="D32" s="2">
        <v>3</v>
      </c>
      <c r="E32" s="2" t="s">
        <v>100</v>
      </c>
      <c r="F32" s="2">
        <v>1</v>
      </c>
      <c r="G32" s="2" t="s">
        <v>191</v>
      </c>
      <c r="H32" s="2" t="s">
        <v>137</v>
      </c>
      <c r="I32" s="2" t="s">
        <v>119</v>
      </c>
      <c r="J32" s="5">
        <v>6</v>
      </c>
      <c r="K32" s="5">
        <v>8</v>
      </c>
      <c r="L32" s="5">
        <v>9</v>
      </c>
      <c r="M32" s="5">
        <v>9.5</v>
      </c>
      <c r="N32" s="5">
        <v>10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f>IF(H32="红",1.5,IF(H32="蓝",1,0.8))</f>
        <v>0.8</v>
      </c>
      <c r="U32" s="5">
        <v>0.11</v>
      </c>
      <c r="V32" s="8">
        <v>95</v>
      </c>
      <c r="W32" s="7">
        <v>0</v>
      </c>
      <c r="X32" s="10" t="s">
        <v>81</v>
      </c>
      <c r="Y32" s="10" t="s">
        <v>113</v>
      </c>
      <c r="Z32" s="10" t="s">
        <v>83</v>
      </c>
      <c r="AA32" s="10" t="s">
        <v>84</v>
      </c>
      <c r="AB32" s="10" t="s">
        <v>85</v>
      </c>
      <c r="AC32" s="10" t="s">
        <v>106</v>
      </c>
      <c r="AD32" s="10" t="s">
        <v>94</v>
      </c>
      <c r="AE32" s="10" t="s">
        <v>95</v>
      </c>
      <c r="AF32" s="10" t="s">
        <v>96</v>
      </c>
      <c r="AG32" s="10"/>
      <c r="AH32" s="10"/>
      <c r="AI32" s="6">
        <v>0</v>
      </c>
      <c r="AJ32" s="12" t="s">
        <v>111</v>
      </c>
      <c r="AK32" s="7"/>
      <c r="AL32" s="7"/>
      <c r="AM32" s="11"/>
      <c r="AN32" s="11"/>
      <c r="AO32" s="11"/>
      <c r="AP32" s="11"/>
    </row>
    <row r="33" spans="1:42" ht="15.6" x14ac:dyDescent="0.25">
      <c r="A33" s="2">
        <v>24</v>
      </c>
      <c r="B33" s="2" t="s">
        <v>192</v>
      </c>
      <c r="C33" s="2" t="s">
        <v>190</v>
      </c>
      <c r="D33" s="2">
        <v>2</v>
      </c>
      <c r="E33" s="2" t="s">
        <v>70</v>
      </c>
      <c r="F33" s="2">
        <v>1</v>
      </c>
      <c r="G33" s="2" t="s">
        <v>193</v>
      </c>
      <c r="H33" s="2" t="s">
        <v>109</v>
      </c>
      <c r="I33" s="2" t="s">
        <v>138</v>
      </c>
      <c r="J33" s="5">
        <v>9</v>
      </c>
      <c r="K33" s="5">
        <v>12</v>
      </c>
      <c r="L33" s="5">
        <v>13.5</v>
      </c>
      <c r="M33" s="5">
        <v>14.25</v>
      </c>
      <c r="N33" s="5">
        <v>15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f>IF(H33="红",1.5,IF(H33="蓝",1,0.8))</f>
        <v>1</v>
      </c>
      <c r="U33" s="5">
        <v>0</v>
      </c>
      <c r="V33" s="8">
        <v>0</v>
      </c>
      <c r="W33" s="7">
        <v>0</v>
      </c>
      <c r="X33" s="10" t="s">
        <v>112</v>
      </c>
      <c r="Y33" s="10" t="s">
        <v>113</v>
      </c>
      <c r="Z33" s="10" t="s">
        <v>131</v>
      </c>
      <c r="AA33" s="10" t="s">
        <v>84</v>
      </c>
      <c r="AB33" s="10" t="s">
        <v>85</v>
      </c>
      <c r="AC33" s="10" t="s">
        <v>94</v>
      </c>
      <c r="AD33" s="10" t="s">
        <v>133</v>
      </c>
      <c r="AE33" s="10"/>
      <c r="AF33" s="10"/>
      <c r="AG33" s="10"/>
      <c r="AH33" s="10"/>
      <c r="AI33" s="6">
        <v>0</v>
      </c>
      <c r="AJ33" s="12" t="s">
        <v>111</v>
      </c>
      <c r="AK33" s="7"/>
      <c r="AL33" s="7"/>
      <c r="AM33" s="11"/>
      <c r="AN33" s="11"/>
      <c r="AO33" s="11"/>
      <c r="AP33" s="11"/>
    </row>
    <row r="34" spans="1:42" ht="15.6" x14ac:dyDescent="0.25">
      <c r="A34" s="2">
        <v>25</v>
      </c>
      <c r="B34" s="2" t="s">
        <v>194</v>
      </c>
      <c r="C34" s="2" t="s">
        <v>190</v>
      </c>
      <c r="D34" s="2">
        <v>2</v>
      </c>
      <c r="E34" s="2" t="s">
        <v>70</v>
      </c>
      <c r="F34" s="2">
        <v>1</v>
      </c>
      <c r="G34" s="2" t="s">
        <v>195</v>
      </c>
      <c r="H34" s="2" t="s">
        <v>118</v>
      </c>
      <c r="I34" s="2" t="s">
        <v>119</v>
      </c>
      <c r="J34" s="5">
        <v>3</v>
      </c>
      <c r="K34" s="5">
        <v>4</v>
      </c>
      <c r="L34" s="5">
        <v>4.5</v>
      </c>
      <c r="M34" s="5">
        <v>4.75</v>
      </c>
      <c r="N34" s="5">
        <v>5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f>IF(H34="红",1.5,IF(H34="蓝",1,0.8))</f>
        <v>1.5</v>
      </c>
      <c r="U34" s="5">
        <v>0</v>
      </c>
      <c r="V34" s="8">
        <v>0</v>
      </c>
      <c r="W34" s="7">
        <v>0</v>
      </c>
      <c r="X34" s="10" t="s">
        <v>81</v>
      </c>
      <c r="Y34" s="10" t="s">
        <v>123</v>
      </c>
      <c r="Z34" s="10" t="s">
        <v>131</v>
      </c>
      <c r="AA34" s="10" t="s">
        <v>85</v>
      </c>
      <c r="AB34" s="10" t="s">
        <v>94</v>
      </c>
      <c r="AC34" s="10"/>
      <c r="AD34" s="10"/>
      <c r="AE34" s="10"/>
      <c r="AF34" s="10"/>
      <c r="AG34" s="10"/>
      <c r="AH34" s="10"/>
      <c r="AI34" s="6">
        <v>0</v>
      </c>
      <c r="AJ34" s="12" t="s">
        <v>111</v>
      </c>
      <c r="AK34" s="7"/>
      <c r="AL34" s="7"/>
      <c r="AM34" s="11"/>
      <c r="AN34" s="11"/>
      <c r="AO34" s="11"/>
      <c r="AP34" s="11"/>
    </row>
    <row r="35" spans="1:42" ht="15.6" x14ac:dyDescent="0.25">
      <c r="A35" s="2">
        <v>26</v>
      </c>
      <c r="B35" s="2" t="s">
        <v>196</v>
      </c>
      <c r="C35" s="2" t="s">
        <v>190</v>
      </c>
      <c r="D35" s="2">
        <v>3</v>
      </c>
      <c r="E35" s="2" t="s">
        <v>70</v>
      </c>
      <c r="F35" s="2">
        <v>1</v>
      </c>
      <c r="G35" s="2" t="s">
        <v>197</v>
      </c>
      <c r="H35" s="2" t="s">
        <v>109</v>
      </c>
      <c r="I35" s="2" t="s">
        <v>110</v>
      </c>
      <c r="J35" s="5"/>
      <c r="K35" s="5"/>
      <c r="L35" s="5"/>
      <c r="M35" s="5"/>
      <c r="N35" s="5"/>
      <c r="O35" s="2"/>
      <c r="P35" s="2"/>
      <c r="Q35" s="2"/>
      <c r="R35" s="2"/>
      <c r="S35" s="2"/>
      <c r="T35" s="5"/>
      <c r="U35" s="2"/>
      <c r="V35" s="2"/>
      <c r="W35" s="7">
        <v>0</v>
      </c>
      <c r="X35" s="10" t="s">
        <v>139</v>
      </c>
      <c r="Y35" s="10" t="s">
        <v>113</v>
      </c>
      <c r="Z35" s="10" t="s">
        <v>83</v>
      </c>
      <c r="AA35" s="10" t="s">
        <v>84</v>
      </c>
      <c r="AB35" s="10" t="s">
        <v>85</v>
      </c>
      <c r="AC35" s="10" t="s">
        <v>94</v>
      </c>
      <c r="AD35" s="10"/>
      <c r="AE35" s="10"/>
      <c r="AF35" s="10"/>
      <c r="AG35" s="10"/>
      <c r="AH35" s="10"/>
      <c r="AI35" s="6">
        <v>0</v>
      </c>
      <c r="AJ35" s="6"/>
      <c r="AK35" s="7"/>
      <c r="AL35" s="7"/>
      <c r="AM35" s="11"/>
      <c r="AN35" s="11"/>
      <c r="AO35" s="11"/>
      <c r="AP35" s="11"/>
    </row>
    <row r="36" spans="1:42" ht="15.6" x14ac:dyDescent="0.25">
      <c r="A36" s="2">
        <v>27</v>
      </c>
      <c r="B36" s="2" t="s">
        <v>198</v>
      </c>
      <c r="C36" s="2" t="s">
        <v>190</v>
      </c>
      <c r="D36" s="2">
        <v>3</v>
      </c>
      <c r="E36" s="2" t="s">
        <v>70</v>
      </c>
      <c r="F36" s="2">
        <v>1</v>
      </c>
      <c r="G36" s="2" t="s">
        <v>199</v>
      </c>
      <c r="H36" s="2" t="s">
        <v>137</v>
      </c>
      <c r="I36" s="2" t="s">
        <v>138</v>
      </c>
      <c r="J36" s="5">
        <v>16</v>
      </c>
      <c r="K36" s="5">
        <v>20</v>
      </c>
      <c r="L36" s="5">
        <v>22</v>
      </c>
      <c r="M36" s="5">
        <v>23</v>
      </c>
      <c r="N36" s="5">
        <v>24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f t="shared" ref="T36:T41" si="2">IF(H36="红",1.5,IF(H36="蓝",1,0.8))</f>
        <v>0.8</v>
      </c>
      <c r="U36" s="5">
        <v>0.11</v>
      </c>
      <c r="V36" s="8">
        <v>0</v>
      </c>
      <c r="W36" s="7">
        <v>0</v>
      </c>
      <c r="X36" s="10" t="s">
        <v>81</v>
      </c>
      <c r="Y36" s="10" t="s">
        <v>148</v>
      </c>
      <c r="Z36" s="10" t="s">
        <v>83</v>
      </c>
      <c r="AA36" s="10" t="s">
        <v>84</v>
      </c>
      <c r="AB36" s="10" t="s">
        <v>85</v>
      </c>
      <c r="AC36" s="10" t="s">
        <v>94</v>
      </c>
      <c r="AD36" s="10" t="s">
        <v>133</v>
      </c>
      <c r="AE36" s="10"/>
      <c r="AF36" s="10"/>
      <c r="AG36" s="10"/>
      <c r="AH36" s="10"/>
      <c r="AI36" s="6">
        <v>0</v>
      </c>
      <c r="AJ36" s="12" t="s">
        <v>111</v>
      </c>
      <c r="AK36" s="7"/>
      <c r="AL36" s="7"/>
      <c r="AM36" s="11"/>
      <c r="AN36" s="11">
        <v>0.8</v>
      </c>
      <c r="AO36" s="11"/>
      <c r="AP36" s="11"/>
    </row>
    <row r="37" spans="1:42" ht="140.4" x14ac:dyDescent="0.25">
      <c r="A37" s="2">
        <v>28</v>
      </c>
      <c r="B37" s="2" t="s">
        <v>200</v>
      </c>
      <c r="C37" s="2" t="s">
        <v>190</v>
      </c>
      <c r="D37" s="2">
        <v>3</v>
      </c>
      <c r="E37" s="2" t="s">
        <v>70</v>
      </c>
      <c r="F37" s="2">
        <v>1</v>
      </c>
      <c r="G37" s="2" t="s">
        <v>201</v>
      </c>
      <c r="H37" s="2" t="s">
        <v>137</v>
      </c>
      <c r="I37" s="2" t="s">
        <v>119</v>
      </c>
      <c r="J37" s="5">
        <f>IF([1]Cal!$J$3&lt;11,6,8)</f>
        <v>6</v>
      </c>
      <c r="K37" s="5">
        <f>IF([1]Cal!$J$3&lt;11,8,10)</f>
        <v>8</v>
      </c>
      <c r="L37" s="5">
        <f>IF([1]Cal!$J$3&lt;11,9,11)</f>
        <v>9</v>
      </c>
      <c r="M37" s="5">
        <f>IF([1]Cal!$J$3&lt;11,9.5,11.5)</f>
        <v>9.5</v>
      </c>
      <c r="N37" s="5">
        <f>IF([1]Cal!$J$3&lt;11,10,12)</f>
        <v>10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f t="shared" si="2"/>
        <v>0.8</v>
      </c>
      <c r="U37" s="5">
        <v>0.11</v>
      </c>
      <c r="V37" s="8">
        <v>100</v>
      </c>
      <c r="W37" s="7">
        <v>0</v>
      </c>
      <c r="X37" s="10" t="s">
        <v>139</v>
      </c>
      <c r="Y37" s="10" t="s">
        <v>113</v>
      </c>
      <c r="Z37" s="10" t="s">
        <v>131</v>
      </c>
      <c r="AA37" s="10" t="s">
        <v>84</v>
      </c>
      <c r="AB37" s="10" t="s">
        <v>85</v>
      </c>
      <c r="AC37" s="10" t="s">
        <v>106</v>
      </c>
      <c r="AD37" s="10" t="s">
        <v>94</v>
      </c>
      <c r="AE37" s="10"/>
      <c r="AF37" s="10"/>
      <c r="AG37" s="10"/>
      <c r="AH37" s="10"/>
      <c r="AI37" s="6">
        <v>0</v>
      </c>
      <c r="AJ37" s="6" t="s">
        <v>202</v>
      </c>
      <c r="AK37" s="6" t="str">
        <f>IF([1]Cal!$J$3&lt;11,"",IF([1]Cal!$J$3&lt;12,"（前者已纳入计算）","（该强化已纳入计算）"))</f>
        <v/>
      </c>
      <c r="AL37" s="7"/>
      <c r="AM37" s="11"/>
      <c r="AN37" s="11"/>
      <c r="AO37" s="11"/>
      <c r="AP37" s="11"/>
    </row>
    <row r="38" spans="1:42" ht="15.6" x14ac:dyDescent="0.25">
      <c r="A38" s="2">
        <v>29</v>
      </c>
      <c r="B38" s="2" t="s">
        <v>203</v>
      </c>
      <c r="C38" s="2" t="s">
        <v>190</v>
      </c>
      <c r="D38" s="2">
        <v>4</v>
      </c>
      <c r="E38" s="2" t="s">
        <v>70</v>
      </c>
      <c r="F38" s="2">
        <v>0</v>
      </c>
      <c r="G38" s="2" t="s">
        <v>204</v>
      </c>
      <c r="H38" s="2" t="s">
        <v>137</v>
      </c>
      <c r="I38" s="2" t="s">
        <v>119</v>
      </c>
      <c r="J38" s="5">
        <v>6</v>
      </c>
      <c r="K38" s="5">
        <v>8</v>
      </c>
      <c r="L38" s="5">
        <v>9</v>
      </c>
      <c r="M38" s="5">
        <v>9.5</v>
      </c>
      <c r="N38" s="5">
        <v>10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f t="shared" si="2"/>
        <v>0.8</v>
      </c>
      <c r="U38" s="5">
        <v>0.11</v>
      </c>
      <c r="V38" s="8">
        <v>0</v>
      </c>
      <c r="W38" s="7">
        <v>0</v>
      </c>
      <c r="X38" s="10" t="s">
        <v>112</v>
      </c>
      <c r="Y38" s="10" t="s">
        <v>113</v>
      </c>
      <c r="Z38" s="10" t="s">
        <v>83</v>
      </c>
      <c r="AA38" s="10" t="s">
        <v>84</v>
      </c>
      <c r="AB38" s="10" t="s">
        <v>85</v>
      </c>
      <c r="AC38" s="10" t="s">
        <v>94</v>
      </c>
      <c r="AD38" s="10"/>
      <c r="AE38" s="10"/>
      <c r="AF38" s="10"/>
      <c r="AG38" s="10"/>
      <c r="AH38" s="10"/>
      <c r="AI38" s="6">
        <v>0</v>
      </c>
      <c r="AJ38" s="12" t="s">
        <v>111</v>
      </c>
      <c r="AK38" s="7"/>
      <c r="AL38" s="7"/>
      <c r="AM38" s="11"/>
      <c r="AN38" s="11"/>
      <c r="AO38" s="11"/>
      <c r="AP38" s="11"/>
    </row>
    <row r="39" spans="1:42" ht="15.6" x14ac:dyDescent="0.25">
      <c r="A39" s="2">
        <v>30</v>
      </c>
      <c r="B39" s="2" t="s">
        <v>205</v>
      </c>
      <c r="C39" s="2" t="s">
        <v>190</v>
      </c>
      <c r="D39" s="2">
        <v>4</v>
      </c>
      <c r="E39" s="2" t="s">
        <v>70</v>
      </c>
      <c r="F39" s="2">
        <v>0</v>
      </c>
      <c r="G39" s="2" t="s">
        <v>206</v>
      </c>
      <c r="H39" s="2" t="s">
        <v>118</v>
      </c>
      <c r="I39" s="2" t="s">
        <v>119</v>
      </c>
      <c r="J39" s="5">
        <v>3</v>
      </c>
      <c r="K39" s="5">
        <v>4</v>
      </c>
      <c r="L39" s="5">
        <v>4.5</v>
      </c>
      <c r="M39" s="5">
        <v>4.75</v>
      </c>
      <c r="N39" s="5">
        <v>5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f t="shared" si="2"/>
        <v>1.5</v>
      </c>
      <c r="U39" s="5">
        <v>0</v>
      </c>
      <c r="V39" s="8">
        <v>150</v>
      </c>
      <c r="W39" s="7">
        <v>0</v>
      </c>
      <c r="X39" s="10" t="s">
        <v>112</v>
      </c>
      <c r="Y39" s="10" t="s">
        <v>113</v>
      </c>
      <c r="Z39" s="10" t="s">
        <v>83</v>
      </c>
      <c r="AA39" s="10" t="s">
        <v>84</v>
      </c>
      <c r="AB39" s="10" t="s">
        <v>85</v>
      </c>
      <c r="AC39" s="10" t="s">
        <v>106</v>
      </c>
      <c r="AD39" s="10" t="s">
        <v>94</v>
      </c>
      <c r="AE39" s="10"/>
      <c r="AF39" s="10"/>
      <c r="AG39" s="10"/>
      <c r="AH39" s="10"/>
      <c r="AI39" s="6">
        <v>0</v>
      </c>
      <c r="AJ39" s="12" t="s">
        <v>111</v>
      </c>
      <c r="AK39" s="7"/>
      <c r="AL39" s="7"/>
      <c r="AM39" s="11"/>
      <c r="AN39" s="11"/>
      <c r="AO39" s="11"/>
      <c r="AP39" s="11"/>
    </row>
    <row r="40" spans="1:42" ht="15.6" x14ac:dyDescent="0.25">
      <c r="A40" s="2">
        <v>31</v>
      </c>
      <c r="B40" s="2" t="s">
        <v>207</v>
      </c>
      <c r="C40" s="2" t="s">
        <v>208</v>
      </c>
      <c r="D40" s="2">
        <v>3</v>
      </c>
      <c r="E40" s="2" t="s">
        <v>100</v>
      </c>
      <c r="F40" s="2">
        <v>1</v>
      </c>
      <c r="G40" s="2" t="s">
        <v>209</v>
      </c>
      <c r="H40" s="2" t="s">
        <v>109</v>
      </c>
      <c r="I40" s="2" t="s">
        <v>138</v>
      </c>
      <c r="J40" s="5">
        <v>6</v>
      </c>
      <c r="K40" s="5">
        <v>7.5</v>
      </c>
      <c r="L40" s="5">
        <v>8.25</v>
      </c>
      <c r="M40" s="5">
        <v>8.625</v>
      </c>
      <c r="N40" s="5">
        <v>9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f t="shared" si="2"/>
        <v>1</v>
      </c>
      <c r="U40" s="5">
        <v>0.1</v>
      </c>
      <c r="V40" s="8">
        <v>0</v>
      </c>
      <c r="W40" s="7">
        <v>0</v>
      </c>
      <c r="X40" s="10" t="s">
        <v>139</v>
      </c>
      <c r="Y40" s="10" t="s">
        <v>123</v>
      </c>
      <c r="Z40" s="10" t="s">
        <v>83</v>
      </c>
      <c r="AA40" s="10" t="s">
        <v>85</v>
      </c>
      <c r="AB40" s="10" t="s">
        <v>94</v>
      </c>
      <c r="AC40" s="10" t="s">
        <v>95</v>
      </c>
      <c r="AD40" s="10" t="s">
        <v>96</v>
      </c>
      <c r="AE40" s="10"/>
      <c r="AF40" s="10"/>
      <c r="AG40" s="10"/>
      <c r="AH40" s="10"/>
      <c r="AI40" s="6">
        <v>0</v>
      </c>
      <c r="AJ40" s="12" t="s">
        <v>111</v>
      </c>
      <c r="AK40" s="7"/>
      <c r="AL40" s="7"/>
      <c r="AM40" s="11"/>
      <c r="AN40" s="11"/>
      <c r="AO40" s="11"/>
      <c r="AP40" s="11"/>
    </row>
    <row r="41" spans="1:42" ht="15.6" x14ac:dyDescent="0.25">
      <c r="A41" s="2">
        <v>32</v>
      </c>
      <c r="B41" s="2" t="s">
        <v>143</v>
      </c>
      <c r="C41" s="2" t="s">
        <v>208</v>
      </c>
      <c r="D41" s="2">
        <v>3</v>
      </c>
      <c r="E41" s="2" t="s">
        <v>70</v>
      </c>
      <c r="F41" s="2">
        <v>1</v>
      </c>
      <c r="G41" s="2" t="s">
        <v>210</v>
      </c>
      <c r="H41" s="2" t="s">
        <v>118</v>
      </c>
      <c r="I41" s="2" t="s">
        <v>119</v>
      </c>
      <c r="J41" s="5">
        <v>3</v>
      </c>
      <c r="K41" s="5">
        <v>4</v>
      </c>
      <c r="L41" s="5">
        <v>4.5</v>
      </c>
      <c r="M41" s="5">
        <v>4.75</v>
      </c>
      <c r="N41" s="5">
        <v>5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f t="shared" si="2"/>
        <v>1.5</v>
      </c>
      <c r="U41" s="5">
        <v>0</v>
      </c>
      <c r="V41" s="8">
        <v>0</v>
      </c>
      <c r="W41" s="7">
        <v>0</v>
      </c>
      <c r="X41" s="10" t="s">
        <v>81</v>
      </c>
      <c r="Y41" s="10" t="s">
        <v>123</v>
      </c>
      <c r="Z41" s="10" t="s">
        <v>131</v>
      </c>
      <c r="AA41" s="10" t="s">
        <v>85</v>
      </c>
      <c r="AB41" s="10" t="s">
        <v>94</v>
      </c>
      <c r="AC41" s="10"/>
      <c r="AD41" s="10"/>
      <c r="AE41" s="10"/>
      <c r="AF41" s="10"/>
      <c r="AG41" s="10"/>
      <c r="AH41" s="10"/>
      <c r="AI41" s="6">
        <v>0</v>
      </c>
      <c r="AJ41" s="12" t="s">
        <v>111</v>
      </c>
      <c r="AK41" s="7"/>
      <c r="AL41" s="7"/>
      <c r="AM41" s="11"/>
      <c r="AN41" s="11"/>
      <c r="AO41" s="11"/>
      <c r="AP41" s="11"/>
    </row>
    <row r="42" spans="1:42" ht="15.6" x14ac:dyDescent="0.25">
      <c r="A42" s="2">
        <v>33</v>
      </c>
      <c r="B42" s="2" t="s">
        <v>211</v>
      </c>
      <c r="C42" s="2" t="s">
        <v>208</v>
      </c>
      <c r="D42" s="2">
        <v>2</v>
      </c>
      <c r="E42" s="2" t="s">
        <v>70</v>
      </c>
      <c r="F42" s="2">
        <v>1</v>
      </c>
      <c r="G42" s="2" t="s">
        <v>212</v>
      </c>
      <c r="H42" s="2" t="s">
        <v>109</v>
      </c>
      <c r="I42" s="2" t="s">
        <v>110</v>
      </c>
      <c r="J42" s="5"/>
      <c r="K42" s="5"/>
      <c r="L42" s="5"/>
      <c r="M42" s="5"/>
      <c r="N42" s="5"/>
      <c r="O42" s="2"/>
      <c r="P42" s="2"/>
      <c r="Q42" s="2"/>
      <c r="R42" s="2"/>
      <c r="S42" s="2"/>
      <c r="T42" s="2"/>
      <c r="U42" s="2"/>
      <c r="V42" s="2"/>
      <c r="W42" s="7">
        <v>0</v>
      </c>
      <c r="X42" s="10" t="s">
        <v>112</v>
      </c>
      <c r="Y42" s="10" t="s">
        <v>148</v>
      </c>
      <c r="Z42" s="10" t="s">
        <v>131</v>
      </c>
      <c r="AA42" s="10" t="s">
        <v>85</v>
      </c>
      <c r="AB42" s="10" t="s">
        <v>94</v>
      </c>
      <c r="AC42" s="10"/>
      <c r="AD42" s="10"/>
      <c r="AE42" s="10"/>
      <c r="AF42" s="10"/>
      <c r="AG42" s="10"/>
      <c r="AH42" s="10"/>
      <c r="AI42" s="6">
        <v>0</v>
      </c>
      <c r="AJ42" s="6"/>
      <c r="AK42" s="7"/>
      <c r="AL42" s="7"/>
      <c r="AM42" s="11"/>
      <c r="AN42" s="11"/>
      <c r="AO42" s="11"/>
      <c r="AP42" s="11"/>
    </row>
    <row r="43" spans="1:42" ht="15.6" x14ac:dyDescent="0.25">
      <c r="A43" s="2">
        <v>34</v>
      </c>
      <c r="B43" s="2" t="s">
        <v>213</v>
      </c>
      <c r="C43" s="2" t="s">
        <v>208</v>
      </c>
      <c r="D43" s="2">
        <v>2</v>
      </c>
      <c r="E43" s="2" t="s">
        <v>70</v>
      </c>
      <c r="F43" s="2">
        <v>1</v>
      </c>
      <c r="G43" s="2" t="s">
        <v>214</v>
      </c>
      <c r="H43" s="2" t="s">
        <v>118</v>
      </c>
      <c r="I43" s="2" t="s">
        <v>119</v>
      </c>
      <c r="J43" s="5">
        <v>3</v>
      </c>
      <c r="K43" s="5">
        <v>4</v>
      </c>
      <c r="L43" s="5">
        <v>4.5</v>
      </c>
      <c r="M43" s="5">
        <v>4.75</v>
      </c>
      <c r="N43" s="5">
        <v>5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f>IF(H43="红",1.5,IF(H43="蓝",1,0.8))</f>
        <v>1.5</v>
      </c>
      <c r="U43" s="5">
        <v>0</v>
      </c>
      <c r="V43" s="8">
        <v>0</v>
      </c>
      <c r="W43" s="7">
        <v>0</v>
      </c>
      <c r="X43" s="10" t="s">
        <v>139</v>
      </c>
      <c r="Y43" s="10" t="s">
        <v>148</v>
      </c>
      <c r="Z43" s="10" t="s">
        <v>131</v>
      </c>
      <c r="AA43" s="10" t="s">
        <v>85</v>
      </c>
      <c r="AB43" s="10" t="s">
        <v>94</v>
      </c>
      <c r="AC43" s="10"/>
      <c r="AD43" s="10"/>
      <c r="AE43" s="10"/>
      <c r="AF43" s="10"/>
      <c r="AG43" s="10"/>
      <c r="AH43" s="10"/>
      <c r="AI43" s="6">
        <v>0</v>
      </c>
      <c r="AJ43" s="12" t="s">
        <v>111</v>
      </c>
      <c r="AK43" s="7"/>
      <c r="AL43" s="7"/>
      <c r="AM43" s="11"/>
      <c r="AN43" s="11"/>
      <c r="AO43" s="11"/>
      <c r="AP43" s="11"/>
    </row>
    <row r="44" spans="1:42" ht="15.6" x14ac:dyDescent="0.25">
      <c r="A44" s="2">
        <v>35</v>
      </c>
      <c r="B44" s="2" t="s">
        <v>215</v>
      </c>
      <c r="C44" s="2" t="s">
        <v>208</v>
      </c>
      <c r="D44" s="2">
        <v>3</v>
      </c>
      <c r="E44" s="2" t="s">
        <v>100</v>
      </c>
      <c r="F44" s="2">
        <v>1</v>
      </c>
      <c r="G44" s="2" t="s">
        <v>216</v>
      </c>
      <c r="H44" s="2" t="s">
        <v>118</v>
      </c>
      <c r="I44" s="2" t="s">
        <v>119</v>
      </c>
      <c r="J44" s="5">
        <v>4</v>
      </c>
      <c r="K44" s="5">
        <v>5</v>
      </c>
      <c r="L44" s="5">
        <v>5.5</v>
      </c>
      <c r="M44" s="5">
        <v>5.75</v>
      </c>
      <c r="N44" s="5">
        <v>6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f>IF(H44="红",1.5,IF(H44="蓝",1,0.8))</f>
        <v>1.5</v>
      </c>
      <c r="U44" s="5">
        <v>0</v>
      </c>
      <c r="V44" s="8">
        <v>0</v>
      </c>
      <c r="W44" s="7">
        <v>0</v>
      </c>
      <c r="X44" s="10" t="s">
        <v>81</v>
      </c>
      <c r="Y44" s="10" t="s">
        <v>123</v>
      </c>
      <c r="Z44" s="10" t="s">
        <v>131</v>
      </c>
      <c r="AA44" s="10" t="s">
        <v>85</v>
      </c>
      <c r="AB44" s="10" t="s">
        <v>94</v>
      </c>
      <c r="AC44" s="10" t="s">
        <v>95</v>
      </c>
      <c r="AD44" s="10" t="s">
        <v>96</v>
      </c>
      <c r="AE44" s="10"/>
      <c r="AF44" s="10"/>
      <c r="AG44" s="10"/>
      <c r="AH44" s="10"/>
      <c r="AI44" s="6">
        <v>0</v>
      </c>
      <c r="AJ44" s="12" t="s">
        <v>111</v>
      </c>
      <c r="AK44" s="7"/>
      <c r="AL44" s="7"/>
      <c r="AM44" s="11"/>
      <c r="AN44" s="11"/>
      <c r="AO44" s="11"/>
      <c r="AP44" s="11"/>
    </row>
    <row r="45" spans="1:42" ht="15.6" x14ac:dyDescent="0.25">
      <c r="A45" s="2">
        <v>36</v>
      </c>
      <c r="B45" s="2" t="s">
        <v>217</v>
      </c>
      <c r="C45" s="2" t="s">
        <v>208</v>
      </c>
      <c r="D45" s="2">
        <v>1</v>
      </c>
      <c r="E45" s="2" t="s">
        <v>80</v>
      </c>
      <c r="F45" s="2">
        <v>1</v>
      </c>
      <c r="G45" s="2" t="s">
        <v>218</v>
      </c>
      <c r="H45" s="2" t="s">
        <v>109</v>
      </c>
      <c r="I45" s="2" t="s">
        <v>110</v>
      </c>
      <c r="J45" s="5"/>
      <c r="K45" s="5"/>
      <c r="L45" s="5"/>
      <c r="M45" s="5"/>
      <c r="N45" s="5"/>
      <c r="O45" s="2"/>
      <c r="P45" s="2"/>
      <c r="Q45" s="2"/>
      <c r="R45" s="2"/>
      <c r="S45" s="2"/>
      <c r="T45" s="2"/>
      <c r="U45" s="2"/>
      <c r="V45" s="2"/>
      <c r="W45" s="7">
        <v>0</v>
      </c>
      <c r="X45" s="10" t="s">
        <v>139</v>
      </c>
      <c r="Y45" s="10" t="s">
        <v>113</v>
      </c>
      <c r="Z45" s="10" t="s">
        <v>131</v>
      </c>
      <c r="AA45" s="10" t="s">
        <v>85</v>
      </c>
      <c r="AB45" s="10" t="s">
        <v>133</v>
      </c>
      <c r="AC45" s="10"/>
      <c r="AD45" s="10"/>
      <c r="AE45" s="10"/>
      <c r="AF45" s="10"/>
      <c r="AG45" s="10"/>
      <c r="AH45" s="10"/>
      <c r="AI45" s="6">
        <v>0</v>
      </c>
      <c r="AJ45" s="6"/>
      <c r="AK45" s="7"/>
      <c r="AL45" s="7"/>
      <c r="AM45" s="11"/>
      <c r="AN45" s="11"/>
      <c r="AO45" s="11"/>
      <c r="AP45" s="11"/>
    </row>
    <row r="46" spans="1:42" ht="15.6" x14ac:dyDescent="0.25">
      <c r="A46" s="2">
        <v>37</v>
      </c>
      <c r="B46" s="2" t="s">
        <v>219</v>
      </c>
      <c r="C46" s="2" t="s">
        <v>208</v>
      </c>
      <c r="D46" s="2">
        <v>5</v>
      </c>
      <c r="E46" s="2" t="s">
        <v>70</v>
      </c>
      <c r="F46" s="2">
        <v>0</v>
      </c>
      <c r="G46" s="2" t="s">
        <v>220</v>
      </c>
      <c r="H46" s="2" t="s">
        <v>109</v>
      </c>
      <c r="I46" s="2" t="s">
        <v>110</v>
      </c>
      <c r="J46" s="5"/>
      <c r="K46" s="5"/>
      <c r="L46" s="5"/>
      <c r="M46" s="5"/>
      <c r="N46" s="5"/>
      <c r="O46" s="2"/>
      <c r="P46" s="2"/>
      <c r="Q46" s="2"/>
      <c r="R46" s="2"/>
      <c r="S46" s="2"/>
      <c r="T46" s="2"/>
      <c r="U46" s="2"/>
      <c r="V46" s="2"/>
      <c r="W46" s="7">
        <v>0</v>
      </c>
      <c r="X46" s="10" t="s">
        <v>139</v>
      </c>
      <c r="Y46" s="10" t="s">
        <v>113</v>
      </c>
      <c r="Z46" s="10" t="s">
        <v>131</v>
      </c>
      <c r="AA46" s="10" t="s">
        <v>85</v>
      </c>
      <c r="AB46" s="10" t="s">
        <v>94</v>
      </c>
      <c r="AC46" s="10" t="s">
        <v>133</v>
      </c>
      <c r="AD46" s="10" t="s">
        <v>221</v>
      </c>
      <c r="AE46" s="10"/>
      <c r="AF46" s="10"/>
      <c r="AG46" s="10"/>
      <c r="AH46" s="10"/>
      <c r="AI46" s="6">
        <v>0</v>
      </c>
      <c r="AJ46" s="6"/>
      <c r="AK46" s="7"/>
      <c r="AL46" s="7"/>
      <c r="AM46" s="11"/>
      <c r="AN46" s="11"/>
      <c r="AO46" s="11"/>
      <c r="AP46" s="11"/>
    </row>
    <row r="47" spans="1:42" ht="15.6" x14ac:dyDescent="0.25">
      <c r="A47" s="2">
        <v>38</v>
      </c>
      <c r="B47" s="2" t="s">
        <v>171</v>
      </c>
      <c r="C47" s="2" t="s">
        <v>208</v>
      </c>
      <c r="D47" s="2">
        <v>3</v>
      </c>
      <c r="E47" s="2" t="s">
        <v>92</v>
      </c>
      <c r="F47" s="2">
        <v>1</v>
      </c>
      <c r="G47" s="2" t="s">
        <v>222</v>
      </c>
      <c r="H47" s="2" t="s">
        <v>118</v>
      </c>
      <c r="I47" s="2" t="s">
        <v>119</v>
      </c>
      <c r="J47" s="5">
        <v>3</v>
      </c>
      <c r="K47" s="5">
        <v>4</v>
      </c>
      <c r="L47" s="5">
        <v>4.5</v>
      </c>
      <c r="M47" s="5">
        <v>4.75</v>
      </c>
      <c r="N47" s="5">
        <v>5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f>IF(H47="红",1.5,IF(H47="蓝",1,0.8))</f>
        <v>1.5</v>
      </c>
      <c r="U47" s="5">
        <v>0</v>
      </c>
      <c r="V47" s="8">
        <v>175</v>
      </c>
      <c r="W47" s="7">
        <v>0</v>
      </c>
      <c r="X47" s="10" t="s">
        <v>112</v>
      </c>
      <c r="Y47" s="10" t="s">
        <v>148</v>
      </c>
      <c r="Z47" s="10" t="s">
        <v>131</v>
      </c>
      <c r="AA47" s="10" t="s">
        <v>85</v>
      </c>
      <c r="AB47" s="10" t="s">
        <v>106</v>
      </c>
      <c r="AC47" s="10" t="s">
        <v>94</v>
      </c>
      <c r="AD47" s="10" t="s">
        <v>95</v>
      </c>
      <c r="AE47" s="10" t="s">
        <v>96</v>
      </c>
      <c r="AF47" s="10" t="s">
        <v>133</v>
      </c>
      <c r="AG47" s="10"/>
      <c r="AH47" s="10"/>
      <c r="AI47" s="6">
        <v>0</v>
      </c>
      <c r="AJ47" s="12" t="s">
        <v>111</v>
      </c>
      <c r="AK47" s="7"/>
      <c r="AL47" s="7"/>
      <c r="AM47" s="11"/>
      <c r="AN47" s="11"/>
      <c r="AO47" s="11"/>
      <c r="AP47" s="11"/>
    </row>
    <row r="48" spans="1:42" ht="15.6" x14ac:dyDescent="0.25">
      <c r="A48" s="2">
        <v>39</v>
      </c>
      <c r="B48" s="2" t="s">
        <v>223</v>
      </c>
      <c r="C48" s="2" t="s">
        <v>79</v>
      </c>
      <c r="D48" s="2">
        <v>1</v>
      </c>
      <c r="E48" s="2" t="s">
        <v>70</v>
      </c>
      <c r="F48" s="2">
        <v>1</v>
      </c>
      <c r="G48" s="2" t="s">
        <v>224</v>
      </c>
      <c r="H48" s="2" t="s">
        <v>137</v>
      </c>
      <c r="I48" s="2" t="s">
        <v>138</v>
      </c>
      <c r="J48" s="5">
        <v>12</v>
      </c>
      <c r="K48" s="5">
        <v>16</v>
      </c>
      <c r="L48" s="5">
        <v>18</v>
      </c>
      <c r="M48" s="5">
        <v>19</v>
      </c>
      <c r="N48" s="5">
        <v>20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f>IF(H48="红",1.5,IF(H48="蓝",1,0.8))</f>
        <v>0.8</v>
      </c>
      <c r="U48" s="5">
        <v>0</v>
      </c>
      <c r="V48" s="8">
        <v>0</v>
      </c>
      <c r="W48" s="7">
        <v>0</v>
      </c>
      <c r="X48" s="10" t="s">
        <v>139</v>
      </c>
      <c r="Y48" s="10" t="s">
        <v>123</v>
      </c>
      <c r="Z48" s="10" t="s">
        <v>131</v>
      </c>
      <c r="AA48" s="10" t="s">
        <v>85</v>
      </c>
      <c r="AB48" s="10" t="s">
        <v>94</v>
      </c>
      <c r="AC48" s="10"/>
      <c r="AD48" s="10"/>
      <c r="AE48" s="10"/>
      <c r="AF48" s="10"/>
      <c r="AG48" s="10"/>
      <c r="AH48" s="10"/>
      <c r="AI48" s="6">
        <v>0</v>
      </c>
      <c r="AJ48" s="12" t="s">
        <v>111</v>
      </c>
      <c r="AK48" s="7"/>
      <c r="AL48" s="7"/>
      <c r="AM48" s="11"/>
      <c r="AN48" s="11">
        <v>0.6</v>
      </c>
      <c r="AO48" s="11"/>
      <c r="AP48" s="11"/>
    </row>
    <row r="49" spans="1:42" ht="15.6" x14ac:dyDescent="0.25">
      <c r="A49" s="2">
        <v>40</v>
      </c>
      <c r="B49" s="2" t="s">
        <v>225</v>
      </c>
      <c r="C49" s="2" t="s">
        <v>79</v>
      </c>
      <c r="D49" s="2">
        <v>2</v>
      </c>
      <c r="E49" s="2" t="s">
        <v>70</v>
      </c>
      <c r="F49" s="2">
        <v>1</v>
      </c>
      <c r="G49" s="2" t="s">
        <v>226</v>
      </c>
      <c r="H49" s="2" t="s">
        <v>137</v>
      </c>
      <c r="I49" s="2" t="s">
        <v>138</v>
      </c>
      <c r="J49" s="5">
        <v>12</v>
      </c>
      <c r="K49" s="5">
        <v>16</v>
      </c>
      <c r="L49" s="5">
        <v>18</v>
      </c>
      <c r="M49" s="5">
        <v>19</v>
      </c>
      <c r="N49" s="5">
        <v>20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f>IF(H49="红",1.5,IF(H49="蓝",1,0.8))</f>
        <v>0.8</v>
      </c>
      <c r="U49" s="5">
        <v>0</v>
      </c>
      <c r="V49" s="8">
        <v>0</v>
      </c>
      <c r="W49" s="7">
        <v>0</v>
      </c>
      <c r="X49" s="10" t="s">
        <v>112</v>
      </c>
      <c r="Y49" s="10" t="s">
        <v>123</v>
      </c>
      <c r="Z49" s="10" t="s">
        <v>131</v>
      </c>
      <c r="AA49" s="10" t="s">
        <v>85</v>
      </c>
      <c r="AB49" s="10" t="s">
        <v>94</v>
      </c>
      <c r="AC49" s="10"/>
      <c r="AD49" s="10"/>
      <c r="AE49" s="10"/>
      <c r="AF49" s="10"/>
      <c r="AG49" s="10"/>
      <c r="AH49" s="10"/>
      <c r="AI49" s="6">
        <v>0</v>
      </c>
      <c r="AJ49" s="12" t="s">
        <v>111</v>
      </c>
      <c r="AK49" s="7"/>
      <c r="AL49" s="7"/>
      <c r="AM49" s="11"/>
      <c r="AN49" s="11"/>
      <c r="AO49" s="11"/>
      <c r="AP49" s="11"/>
    </row>
    <row r="50" spans="1:42" ht="15.6" x14ac:dyDescent="0.25">
      <c r="A50" s="2">
        <v>41</v>
      </c>
      <c r="B50" s="2" t="s">
        <v>227</v>
      </c>
      <c r="C50" s="2" t="s">
        <v>79</v>
      </c>
      <c r="D50" s="2">
        <v>4</v>
      </c>
      <c r="E50" s="2" t="s">
        <v>92</v>
      </c>
      <c r="F50" s="2">
        <v>0</v>
      </c>
      <c r="G50" s="2" t="s">
        <v>228</v>
      </c>
      <c r="H50" s="2" t="s">
        <v>118</v>
      </c>
      <c r="I50" s="2" t="s">
        <v>110</v>
      </c>
      <c r="J50" s="5"/>
      <c r="K50" s="5"/>
      <c r="L50" s="5"/>
      <c r="M50" s="5"/>
      <c r="N50" s="5"/>
      <c r="O50" s="2"/>
      <c r="P50" s="2"/>
      <c r="Q50" s="2"/>
      <c r="R50" s="2"/>
      <c r="S50" s="2"/>
      <c r="T50" s="2"/>
      <c r="U50" s="2"/>
      <c r="V50" s="2"/>
      <c r="W50" s="7">
        <v>0</v>
      </c>
      <c r="X50" s="10" t="s">
        <v>81</v>
      </c>
      <c r="Y50" s="10" t="s">
        <v>113</v>
      </c>
      <c r="Z50" s="10" t="s">
        <v>83</v>
      </c>
      <c r="AA50" s="10" t="s">
        <v>85</v>
      </c>
      <c r="AB50" s="10" t="s">
        <v>106</v>
      </c>
      <c r="AC50" s="10" t="s">
        <v>94</v>
      </c>
      <c r="AD50" s="10" t="s">
        <v>95</v>
      </c>
      <c r="AE50" s="10" t="s">
        <v>96</v>
      </c>
      <c r="AF50" s="10"/>
      <c r="AG50" s="10"/>
      <c r="AH50" s="10"/>
      <c r="AI50" s="6">
        <v>0</v>
      </c>
      <c r="AJ50" s="6"/>
      <c r="AK50" s="7"/>
      <c r="AL50" s="7"/>
      <c r="AM50" s="11"/>
      <c r="AN50" s="11"/>
      <c r="AO50" s="11"/>
      <c r="AP50" s="11"/>
    </row>
    <row r="51" spans="1:42" ht="78" x14ac:dyDescent="0.25">
      <c r="A51" s="2">
        <v>42</v>
      </c>
      <c r="B51" s="2" t="s">
        <v>229</v>
      </c>
      <c r="C51" s="2" t="s">
        <v>79</v>
      </c>
      <c r="D51" s="2">
        <v>3</v>
      </c>
      <c r="E51" s="2" t="s">
        <v>70</v>
      </c>
      <c r="F51" s="2">
        <v>1</v>
      </c>
      <c r="G51" s="2" t="s">
        <v>230</v>
      </c>
      <c r="H51" s="2" t="s">
        <v>137</v>
      </c>
      <c r="I51" s="2" t="s">
        <v>138</v>
      </c>
      <c r="J51" s="5">
        <v>12</v>
      </c>
      <c r="K51" s="5">
        <v>16</v>
      </c>
      <c r="L51" s="5">
        <v>18</v>
      </c>
      <c r="M51" s="5">
        <v>19</v>
      </c>
      <c r="N51" s="5">
        <v>20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f>IF(H51="红",1.5,IF(H51="蓝",1,0.8))</f>
        <v>0.8</v>
      </c>
      <c r="U51" s="5">
        <v>0</v>
      </c>
      <c r="V51" s="8">
        <v>0</v>
      </c>
      <c r="W51" s="7">
        <v>0</v>
      </c>
      <c r="X51" s="10" t="s">
        <v>81</v>
      </c>
      <c r="Y51" s="10" t="s">
        <v>113</v>
      </c>
      <c r="Z51" s="10" t="s">
        <v>83</v>
      </c>
      <c r="AA51" s="10" t="s">
        <v>85</v>
      </c>
      <c r="AB51" s="10" t="s">
        <v>94</v>
      </c>
      <c r="AC51" s="10"/>
      <c r="AD51" s="10"/>
      <c r="AE51" s="10"/>
      <c r="AF51" s="10"/>
      <c r="AG51" s="10"/>
      <c r="AH51" s="10"/>
      <c r="AI51" s="6">
        <v>0</v>
      </c>
      <c r="AJ51" s="6" t="s">
        <v>231</v>
      </c>
      <c r="AK51" s="7" t="str">
        <f>IF([1]Cal!$J$3&lt;12,"","（该强化已纳入计算）")</f>
        <v/>
      </c>
      <c r="AL51" s="7"/>
      <c r="AM51" s="11"/>
      <c r="AN51" s="11"/>
      <c r="AO51" s="11"/>
      <c r="AP51" s="11"/>
    </row>
    <row r="52" spans="1:42" ht="46.8" x14ac:dyDescent="0.25">
      <c r="A52" s="2">
        <v>43</v>
      </c>
      <c r="B52" s="2" t="s">
        <v>232</v>
      </c>
      <c r="C52" s="2" t="s">
        <v>79</v>
      </c>
      <c r="D52" s="2">
        <v>2</v>
      </c>
      <c r="E52" s="2" t="s">
        <v>70</v>
      </c>
      <c r="F52" s="2">
        <v>1</v>
      </c>
      <c r="G52" s="2" t="s">
        <v>233</v>
      </c>
      <c r="H52" s="2" t="s">
        <v>118</v>
      </c>
      <c r="I52" s="2" t="s">
        <v>138</v>
      </c>
      <c r="J52" s="5">
        <v>6</v>
      </c>
      <c r="K52" s="5">
        <v>8</v>
      </c>
      <c r="L52" s="5">
        <v>9</v>
      </c>
      <c r="M52" s="5">
        <v>9.5</v>
      </c>
      <c r="N52" s="5">
        <v>10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f>IF(H52="红",1.5,IF(H52="蓝",1,0.8))</f>
        <v>1.5</v>
      </c>
      <c r="U52" s="5">
        <v>0</v>
      </c>
      <c r="V52" s="8">
        <v>0</v>
      </c>
      <c r="W52" s="7">
        <v>1</v>
      </c>
      <c r="X52" s="10" t="s">
        <v>112</v>
      </c>
      <c r="Y52" s="10" t="s">
        <v>123</v>
      </c>
      <c r="Z52" s="10" t="s">
        <v>131</v>
      </c>
      <c r="AA52" s="10" t="s">
        <v>85</v>
      </c>
      <c r="AB52" s="10" t="s">
        <v>94</v>
      </c>
      <c r="AC52" s="10"/>
      <c r="AD52" s="10"/>
      <c r="AE52" s="10"/>
      <c r="AF52" s="10"/>
      <c r="AG52" s="10"/>
      <c r="AH52" s="10"/>
      <c r="AI52" s="6">
        <v>0</v>
      </c>
      <c r="AJ52" s="6" t="s">
        <v>235</v>
      </c>
      <c r="AK52" s="6"/>
      <c r="AL52" s="6"/>
      <c r="AM52" s="11"/>
      <c r="AN52" s="11"/>
      <c r="AO52" s="11"/>
      <c r="AP52" s="11"/>
    </row>
    <row r="53" spans="1:42" ht="15.6" x14ac:dyDescent="0.25">
      <c r="A53" s="2">
        <v>44</v>
      </c>
      <c r="B53" s="2" t="s">
        <v>236</v>
      </c>
      <c r="C53" s="2" t="s">
        <v>79</v>
      </c>
      <c r="D53" s="2">
        <v>2</v>
      </c>
      <c r="E53" s="2" t="s">
        <v>100</v>
      </c>
      <c r="F53" s="2">
        <v>1</v>
      </c>
      <c r="G53" s="2" t="s">
        <v>237</v>
      </c>
      <c r="H53" s="2" t="s">
        <v>109</v>
      </c>
      <c r="I53" s="2" t="s">
        <v>119</v>
      </c>
      <c r="J53" s="5">
        <v>6</v>
      </c>
      <c r="K53" s="5">
        <v>7.5</v>
      </c>
      <c r="L53" s="5">
        <v>8.25</v>
      </c>
      <c r="M53" s="5">
        <v>8.625</v>
      </c>
      <c r="N53" s="5">
        <v>9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f>IF(H53="红",1.5,IF(H53="蓝",1,0.8))</f>
        <v>1</v>
      </c>
      <c r="U53" s="5">
        <v>0</v>
      </c>
      <c r="V53" s="8">
        <v>0</v>
      </c>
      <c r="W53" s="7">
        <v>0</v>
      </c>
      <c r="X53" s="10" t="s">
        <v>81</v>
      </c>
      <c r="Y53" s="10" t="s">
        <v>123</v>
      </c>
      <c r="Z53" s="10" t="s">
        <v>131</v>
      </c>
      <c r="AA53" s="10" t="s">
        <v>85</v>
      </c>
      <c r="AB53" s="10" t="s">
        <v>94</v>
      </c>
      <c r="AC53" s="10" t="s">
        <v>95</v>
      </c>
      <c r="AD53" s="10" t="s">
        <v>96</v>
      </c>
      <c r="AE53" s="10"/>
      <c r="AF53" s="10"/>
      <c r="AG53" s="10"/>
      <c r="AH53" s="10"/>
      <c r="AI53" s="6">
        <v>0</v>
      </c>
      <c r="AJ53" s="12" t="s">
        <v>111</v>
      </c>
      <c r="AK53" s="7"/>
      <c r="AL53" s="7"/>
      <c r="AM53" s="11"/>
      <c r="AN53" s="11"/>
      <c r="AO53" s="11"/>
      <c r="AP53" s="11"/>
    </row>
    <row r="54" spans="1:42" ht="15.6" x14ac:dyDescent="0.25">
      <c r="A54" s="2">
        <v>45</v>
      </c>
      <c r="B54" s="2" t="s">
        <v>238</v>
      </c>
      <c r="C54" s="2" t="s">
        <v>79</v>
      </c>
      <c r="D54" s="2">
        <v>1</v>
      </c>
      <c r="E54" s="2" t="s">
        <v>70</v>
      </c>
      <c r="F54" s="2">
        <v>1</v>
      </c>
      <c r="G54" s="2" t="s">
        <v>239</v>
      </c>
      <c r="H54" s="2" t="s">
        <v>109</v>
      </c>
      <c r="I54" s="2" t="s">
        <v>110</v>
      </c>
      <c r="J54" s="5"/>
      <c r="K54" s="5"/>
      <c r="L54" s="5"/>
      <c r="M54" s="5"/>
      <c r="N54" s="5"/>
      <c r="O54" s="2"/>
      <c r="P54" s="2"/>
      <c r="Q54" s="2"/>
      <c r="R54" s="2"/>
      <c r="S54" s="2"/>
      <c r="T54" s="2"/>
      <c r="U54" s="2"/>
      <c r="V54" s="2"/>
      <c r="W54" s="7">
        <v>0</v>
      </c>
      <c r="X54" s="10" t="s">
        <v>81</v>
      </c>
      <c r="Y54" s="10" t="s">
        <v>148</v>
      </c>
      <c r="Z54" s="10" t="s">
        <v>83</v>
      </c>
      <c r="AA54" s="10" t="s">
        <v>85</v>
      </c>
      <c r="AB54" s="10" t="s">
        <v>94</v>
      </c>
      <c r="AC54" s="10"/>
      <c r="AD54" s="10"/>
      <c r="AE54" s="10"/>
      <c r="AF54" s="10"/>
      <c r="AG54" s="10"/>
      <c r="AH54" s="10"/>
      <c r="AI54" s="6">
        <v>0</v>
      </c>
      <c r="AJ54" s="6"/>
      <c r="AK54" s="7"/>
      <c r="AL54" s="7"/>
      <c r="AM54" s="11"/>
      <c r="AN54" s="11"/>
      <c r="AO54" s="11"/>
      <c r="AP54" s="11"/>
    </row>
    <row r="55" spans="1:42" ht="15.6" x14ac:dyDescent="0.25">
      <c r="A55" s="2">
        <v>46</v>
      </c>
      <c r="B55" s="2" t="s">
        <v>240</v>
      </c>
      <c r="C55" s="2" t="s">
        <v>79</v>
      </c>
      <c r="D55" s="2">
        <v>4</v>
      </c>
      <c r="E55" s="2" t="s">
        <v>100</v>
      </c>
      <c r="F55" s="2">
        <v>0</v>
      </c>
      <c r="G55" s="2" t="s">
        <v>241</v>
      </c>
      <c r="H55" s="2" t="s">
        <v>118</v>
      </c>
      <c r="I55" s="2" t="s">
        <v>138</v>
      </c>
      <c r="J55" s="5">
        <v>6</v>
      </c>
      <c r="K55" s="5">
        <v>8</v>
      </c>
      <c r="L55" s="5">
        <v>9</v>
      </c>
      <c r="M55" s="5">
        <v>9.5</v>
      </c>
      <c r="N55" s="5">
        <v>10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f t="shared" ref="T55:T61" si="3">IF(H55="红",1.5,IF(H55="蓝",1,0.8))</f>
        <v>1.5</v>
      </c>
      <c r="U55" s="5">
        <v>0</v>
      </c>
      <c r="V55" s="8">
        <v>0</v>
      </c>
      <c r="W55" s="7">
        <v>0</v>
      </c>
      <c r="X55" s="10" t="s">
        <v>81</v>
      </c>
      <c r="Y55" s="10" t="s">
        <v>123</v>
      </c>
      <c r="Z55" s="10" t="s">
        <v>83</v>
      </c>
      <c r="AA55" s="10" t="s">
        <v>85</v>
      </c>
      <c r="AB55" s="10" t="s">
        <v>94</v>
      </c>
      <c r="AC55" s="10" t="s">
        <v>95</v>
      </c>
      <c r="AD55" s="10" t="s">
        <v>96</v>
      </c>
      <c r="AE55" s="10"/>
      <c r="AF55" s="10"/>
      <c r="AG55" s="10"/>
      <c r="AH55" s="10"/>
      <c r="AI55" s="6">
        <v>0</v>
      </c>
      <c r="AJ55" s="12" t="s">
        <v>111</v>
      </c>
      <c r="AK55" s="7"/>
      <c r="AL55" s="7"/>
      <c r="AM55" s="11"/>
      <c r="AN55" s="11"/>
      <c r="AO55" s="11"/>
      <c r="AP55" s="11"/>
    </row>
    <row r="56" spans="1:42" ht="15.6" x14ac:dyDescent="0.25">
      <c r="A56" s="2">
        <v>47</v>
      </c>
      <c r="B56" s="2" t="s">
        <v>242</v>
      </c>
      <c r="C56" s="2" t="s">
        <v>99</v>
      </c>
      <c r="D56" s="2">
        <v>4</v>
      </c>
      <c r="E56" s="2" t="s">
        <v>92</v>
      </c>
      <c r="F56" s="2">
        <v>0</v>
      </c>
      <c r="G56" s="2" t="s">
        <v>243</v>
      </c>
      <c r="H56" s="2" t="s">
        <v>118</v>
      </c>
      <c r="I56" s="2" t="s">
        <v>138</v>
      </c>
      <c r="J56" s="5">
        <v>6</v>
      </c>
      <c r="K56" s="5">
        <v>8</v>
      </c>
      <c r="L56" s="5">
        <v>9</v>
      </c>
      <c r="M56" s="5">
        <v>9.5</v>
      </c>
      <c r="N56" s="5">
        <v>10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f t="shared" si="3"/>
        <v>1.5</v>
      </c>
      <c r="U56" s="5">
        <v>0.08</v>
      </c>
      <c r="V56" s="8">
        <v>200</v>
      </c>
      <c r="W56" s="7">
        <v>0</v>
      </c>
      <c r="X56" s="10" t="s">
        <v>81</v>
      </c>
      <c r="Y56" s="10" t="s">
        <v>244</v>
      </c>
      <c r="Z56" s="10" t="s">
        <v>245</v>
      </c>
      <c r="AA56" s="10" t="s">
        <v>85</v>
      </c>
      <c r="AB56" s="10" t="s">
        <v>106</v>
      </c>
      <c r="AC56" s="10" t="s">
        <v>94</v>
      </c>
      <c r="AD56" s="10" t="s">
        <v>95</v>
      </c>
      <c r="AE56" s="10" t="s">
        <v>96</v>
      </c>
      <c r="AF56" s="10"/>
      <c r="AG56" s="10"/>
      <c r="AH56" s="10"/>
      <c r="AI56" s="6">
        <v>0</v>
      </c>
      <c r="AJ56" s="12" t="s">
        <v>111</v>
      </c>
      <c r="AK56" s="7"/>
      <c r="AL56" s="7"/>
      <c r="AM56" s="11"/>
      <c r="AN56" s="11"/>
      <c r="AO56" s="11"/>
      <c r="AP56" s="11"/>
    </row>
    <row r="57" spans="1:42" ht="15.6" x14ac:dyDescent="0.25">
      <c r="A57" s="2">
        <v>48</v>
      </c>
      <c r="B57" s="2" t="s">
        <v>246</v>
      </c>
      <c r="C57" s="2" t="s">
        <v>99</v>
      </c>
      <c r="D57" s="2">
        <v>4</v>
      </c>
      <c r="E57" s="2" t="s">
        <v>100</v>
      </c>
      <c r="F57" s="2">
        <v>0</v>
      </c>
      <c r="G57" s="2" t="s">
        <v>247</v>
      </c>
      <c r="H57" s="2" t="s">
        <v>137</v>
      </c>
      <c r="I57" s="2" t="s">
        <v>119</v>
      </c>
      <c r="J57" s="5">
        <v>6</v>
      </c>
      <c r="K57" s="5">
        <v>8</v>
      </c>
      <c r="L57" s="5">
        <v>9</v>
      </c>
      <c r="M57" s="5">
        <v>9.5</v>
      </c>
      <c r="N57" s="5">
        <v>10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f t="shared" si="3"/>
        <v>0.8</v>
      </c>
      <c r="U57" s="5">
        <v>0</v>
      </c>
      <c r="V57" s="8">
        <v>0</v>
      </c>
      <c r="W57" s="7">
        <v>0</v>
      </c>
      <c r="X57" s="10" t="s">
        <v>112</v>
      </c>
      <c r="Y57" s="10" t="s">
        <v>244</v>
      </c>
      <c r="Z57" s="10" t="s">
        <v>245</v>
      </c>
      <c r="AA57" s="10" t="s">
        <v>85</v>
      </c>
      <c r="AB57" s="10" t="s">
        <v>94</v>
      </c>
      <c r="AC57" s="10" t="s">
        <v>95</v>
      </c>
      <c r="AD57" s="10" t="s">
        <v>96</v>
      </c>
      <c r="AE57" s="10"/>
      <c r="AF57" s="10"/>
      <c r="AG57" s="10"/>
      <c r="AH57" s="10"/>
      <c r="AI57" s="6">
        <v>0</v>
      </c>
      <c r="AJ57" s="12" t="s">
        <v>111</v>
      </c>
      <c r="AK57" s="7"/>
      <c r="AL57" s="7"/>
      <c r="AM57" s="11"/>
      <c r="AN57" s="11"/>
      <c r="AO57" s="11"/>
      <c r="AP57" s="11"/>
    </row>
    <row r="58" spans="1:42" ht="78" x14ac:dyDescent="0.25">
      <c r="A58" s="2">
        <v>49</v>
      </c>
      <c r="B58" s="2" t="s">
        <v>248</v>
      </c>
      <c r="C58" s="2" t="s">
        <v>99</v>
      </c>
      <c r="D58" s="2">
        <v>3</v>
      </c>
      <c r="E58" s="2" t="s">
        <v>70</v>
      </c>
      <c r="F58" s="2">
        <v>1</v>
      </c>
      <c r="G58" s="2" t="s">
        <v>249</v>
      </c>
      <c r="H58" s="2" t="s">
        <v>118</v>
      </c>
      <c r="I58" s="2" t="s">
        <v>138</v>
      </c>
      <c r="J58" s="5">
        <v>6</v>
      </c>
      <c r="K58" s="5">
        <v>8</v>
      </c>
      <c r="L58" s="5">
        <v>9</v>
      </c>
      <c r="M58" s="5">
        <v>9.5</v>
      </c>
      <c r="N58" s="5">
        <v>10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f t="shared" si="3"/>
        <v>1.5</v>
      </c>
      <c r="U58" s="5">
        <v>0.1</v>
      </c>
      <c r="V58" s="8">
        <v>0</v>
      </c>
      <c r="W58" s="7">
        <v>0</v>
      </c>
      <c r="X58" s="10" t="s">
        <v>81</v>
      </c>
      <c r="Y58" s="10" t="s">
        <v>123</v>
      </c>
      <c r="Z58" s="10" t="s">
        <v>245</v>
      </c>
      <c r="AA58" s="10" t="s">
        <v>85</v>
      </c>
      <c r="AB58" s="10" t="s">
        <v>94</v>
      </c>
      <c r="AC58" s="10"/>
      <c r="AD58" s="10"/>
      <c r="AE58" s="10"/>
      <c r="AF58" s="10"/>
      <c r="AG58" s="10"/>
      <c r="AH58" s="10"/>
      <c r="AI58" s="6">
        <v>0</v>
      </c>
      <c r="AJ58" s="6" t="s">
        <v>250</v>
      </c>
      <c r="AK58" s="7" t="str">
        <f>IF([1]Cal!$J$3&lt;12,"","（该强化已纳入计算）")</f>
        <v/>
      </c>
      <c r="AL58" s="7"/>
      <c r="AM58" s="11"/>
      <c r="AN58" s="11"/>
      <c r="AO58" s="11"/>
      <c r="AP58" s="11"/>
    </row>
    <row r="59" spans="1:42" ht="78" x14ac:dyDescent="0.25">
      <c r="A59" s="2">
        <v>50</v>
      </c>
      <c r="B59" s="2" t="s">
        <v>251</v>
      </c>
      <c r="C59" s="2" t="s">
        <v>99</v>
      </c>
      <c r="D59" s="2">
        <v>1</v>
      </c>
      <c r="E59" s="2" t="s">
        <v>70</v>
      </c>
      <c r="F59" s="2">
        <v>1</v>
      </c>
      <c r="G59" s="2" t="s">
        <v>252</v>
      </c>
      <c r="H59" s="2" t="s">
        <v>118</v>
      </c>
      <c r="I59" s="2" t="s">
        <v>119</v>
      </c>
      <c r="J59" s="5">
        <v>3</v>
      </c>
      <c r="K59" s="5">
        <v>4</v>
      </c>
      <c r="L59" s="5">
        <v>4.5</v>
      </c>
      <c r="M59" s="5">
        <v>4.75</v>
      </c>
      <c r="N59" s="5">
        <v>5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f t="shared" si="3"/>
        <v>1.5</v>
      </c>
      <c r="U59" s="5">
        <v>0.12</v>
      </c>
      <c r="V59" s="8">
        <v>0</v>
      </c>
      <c r="W59" s="7">
        <v>0</v>
      </c>
      <c r="X59" s="10" t="s">
        <v>139</v>
      </c>
      <c r="Y59" s="10" t="s">
        <v>148</v>
      </c>
      <c r="Z59" s="10" t="s">
        <v>245</v>
      </c>
      <c r="AA59" s="10" t="s">
        <v>85</v>
      </c>
      <c r="AB59" s="10" t="s">
        <v>128</v>
      </c>
      <c r="AC59" s="10" t="s">
        <v>94</v>
      </c>
      <c r="AD59" s="10"/>
      <c r="AE59" s="10"/>
      <c r="AF59" s="10"/>
      <c r="AG59" s="10"/>
      <c r="AH59" s="10"/>
      <c r="AI59" s="6">
        <v>0</v>
      </c>
      <c r="AJ59" s="6" t="s">
        <v>253</v>
      </c>
      <c r="AK59" s="7" t="str">
        <f>IF([1]Cal!$J$3&lt;18,"","（该强化已纳入计算）")</f>
        <v/>
      </c>
      <c r="AL59" s="7"/>
      <c r="AM59" s="11"/>
      <c r="AN59" s="11"/>
      <c r="AO59" s="11"/>
      <c r="AP59" s="11"/>
    </row>
    <row r="60" spans="1:42" ht="15.6" x14ac:dyDescent="0.25">
      <c r="A60" s="2">
        <v>51</v>
      </c>
      <c r="B60" s="2" t="s">
        <v>254</v>
      </c>
      <c r="C60" s="2" t="s">
        <v>99</v>
      </c>
      <c r="D60" s="2">
        <v>5</v>
      </c>
      <c r="E60" s="2" t="s">
        <v>70</v>
      </c>
      <c r="F60" s="2">
        <v>0</v>
      </c>
      <c r="G60" s="2" t="s">
        <v>255</v>
      </c>
      <c r="H60" s="2" t="s">
        <v>118</v>
      </c>
      <c r="I60" s="2" t="s">
        <v>138</v>
      </c>
      <c r="J60" s="5">
        <v>6</v>
      </c>
      <c r="K60" s="5">
        <v>8</v>
      </c>
      <c r="L60" s="5">
        <v>9</v>
      </c>
      <c r="M60" s="5">
        <v>9.5</v>
      </c>
      <c r="N60" s="5">
        <v>10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f t="shared" si="3"/>
        <v>1.5</v>
      </c>
      <c r="U60" s="5">
        <v>0.02</v>
      </c>
      <c r="V60" s="8">
        <v>125</v>
      </c>
      <c r="W60" s="7">
        <v>0</v>
      </c>
      <c r="X60" s="10" t="s">
        <v>112</v>
      </c>
      <c r="Y60" s="10" t="s">
        <v>113</v>
      </c>
      <c r="Z60" s="10" t="s">
        <v>245</v>
      </c>
      <c r="AA60" s="10" t="s">
        <v>85</v>
      </c>
      <c r="AB60" s="10" t="s">
        <v>106</v>
      </c>
      <c r="AC60" s="10" t="s">
        <v>94</v>
      </c>
      <c r="AD60" s="10" t="s">
        <v>133</v>
      </c>
      <c r="AE60" s="10"/>
      <c r="AF60" s="10"/>
      <c r="AG60" s="10"/>
      <c r="AH60" s="10"/>
      <c r="AI60" s="6">
        <v>0</v>
      </c>
      <c r="AJ60" s="12" t="s">
        <v>111</v>
      </c>
      <c r="AK60" s="7"/>
      <c r="AL60" s="7"/>
      <c r="AM60" s="11"/>
      <c r="AN60" s="11">
        <v>0.8</v>
      </c>
      <c r="AO60" s="11"/>
      <c r="AP60" s="11"/>
    </row>
    <row r="61" spans="1:42" ht="15.6" x14ac:dyDescent="0.25">
      <c r="A61" s="2">
        <v>52</v>
      </c>
      <c r="B61" s="2" t="s">
        <v>256</v>
      </c>
      <c r="C61" s="2" t="s">
        <v>99</v>
      </c>
      <c r="D61" s="2">
        <v>5</v>
      </c>
      <c r="E61" s="2" t="s">
        <v>100</v>
      </c>
      <c r="F61" s="2">
        <v>0</v>
      </c>
      <c r="G61" s="2" t="s">
        <v>257</v>
      </c>
      <c r="H61" s="2" t="s">
        <v>109</v>
      </c>
      <c r="I61" s="2" t="s">
        <v>138</v>
      </c>
      <c r="J61" s="5">
        <v>9</v>
      </c>
      <c r="K61" s="5">
        <v>12</v>
      </c>
      <c r="L61" s="5">
        <v>13.5</v>
      </c>
      <c r="M61" s="5">
        <v>14.25</v>
      </c>
      <c r="N61" s="5">
        <v>15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f t="shared" si="3"/>
        <v>1</v>
      </c>
      <c r="U61" s="5">
        <v>0</v>
      </c>
      <c r="V61" s="8">
        <v>0</v>
      </c>
      <c r="W61" s="7">
        <v>0</v>
      </c>
      <c r="X61" s="10" t="s">
        <v>81</v>
      </c>
      <c r="Y61" s="10" t="s">
        <v>123</v>
      </c>
      <c r="Z61" s="10" t="s">
        <v>245</v>
      </c>
      <c r="AA61" s="10" t="s">
        <v>85</v>
      </c>
      <c r="AB61" s="10" t="s">
        <v>94</v>
      </c>
      <c r="AC61" s="10" t="s">
        <v>95</v>
      </c>
      <c r="AD61" s="10" t="s">
        <v>96</v>
      </c>
      <c r="AE61" s="10" t="s">
        <v>133</v>
      </c>
      <c r="AF61" s="10"/>
      <c r="AG61" s="10"/>
      <c r="AH61" s="10"/>
      <c r="AI61" s="6">
        <v>0</v>
      </c>
      <c r="AJ61" s="12" t="s">
        <v>111</v>
      </c>
      <c r="AK61" s="7"/>
      <c r="AL61" s="7"/>
      <c r="AM61" s="11"/>
      <c r="AN61" s="11"/>
      <c r="AO61" s="11"/>
      <c r="AP61" s="11"/>
    </row>
    <row r="62" spans="1:42" ht="15.6" x14ac:dyDescent="0.25">
      <c r="A62" s="2">
        <v>53</v>
      </c>
      <c r="B62" s="2" t="s">
        <v>258</v>
      </c>
      <c r="C62" s="2" t="s">
        <v>99</v>
      </c>
      <c r="D62" s="2">
        <v>1</v>
      </c>
      <c r="E62" s="2" t="s">
        <v>100</v>
      </c>
      <c r="F62" s="2">
        <v>1</v>
      </c>
      <c r="G62" s="2" t="s">
        <v>259</v>
      </c>
      <c r="H62" s="2" t="s">
        <v>109</v>
      </c>
      <c r="I62" s="2" t="s">
        <v>110</v>
      </c>
      <c r="J62" s="5"/>
      <c r="K62" s="5"/>
      <c r="L62" s="5"/>
      <c r="M62" s="5"/>
      <c r="N62" s="5"/>
      <c r="O62" s="2"/>
      <c r="P62" s="2"/>
      <c r="Q62" s="2"/>
      <c r="R62" s="2"/>
      <c r="S62" s="2"/>
      <c r="T62" s="2"/>
      <c r="U62" s="2"/>
      <c r="V62" s="2"/>
      <c r="W62" s="7">
        <v>0</v>
      </c>
      <c r="X62" s="10" t="s">
        <v>81</v>
      </c>
      <c r="Y62" s="10" t="s">
        <v>123</v>
      </c>
      <c r="Z62" s="10" t="s">
        <v>245</v>
      </c>
      <c r="AA62" s="10" t="s">
        <v>85</v>
      </c>
      <c r="AB62" s="10" t="s">
        <v>94</v>
      </c>
      <c r="AC62" s="10" t="s">
        <v>95</v>
      </c>
      <c r="AD62" s="10" t="s">
        <v>96</v>
      </c>
      <c r="AE62" s="10"/>
      <c r="AF62" s="10"/>
      <c r="AG62" s="10"/>
      <c r="AH62" s="10"/>
      <c r="AI62" s="6">
        <v>0</v>
      </c>
      <c r="AJ62" s="6"/>
      <c r="AK62" s="7"/>
      <c r="AL62" s="7"/>
      <c r="AM62" s="11"/>
      <c r="AN62" s="11"/>
      <c r="AO62" s="11"/>
      <c r="AP62" s="11"/>
    </row>
    <row r="63" spans="1:42" ht="15.6" x14ac:dyDescent="0.25">
      <c r="A63" s="2">
        <v>54</v>
      </c>
      <c r="B63" s="2" t="s">
        <v>260</v>
      </c>
      <c r="C63" s="2" t="s">
        <v>99</v>
      </c>
      <c r="D63" s="2">
        <v>2</v>
      </c>
      <c r="E63" s="2" t="s">
        <v>70</v>
      </c>
      <c r="F63" s="2">
        <v>1</v>
      </c>
      <c r="G63" s="2" t="s">
        <v>261</v>
      </c>
      <c r="H63" s="2" t="s">
        <v>109</v>
      </c>
      <c r="I63" s="2" t="s">
        <v>110</v>
      </c>
      <c r="J63" s="5"/>
      <c r="K63" s="5"/>
      <c r="L63" s="5"/>
      <c r="M63" s="5"/>
      <c r="N63" s="5"/>
      <c r="O63" s="2"/>
      <c r="P63" s="2"/>
      <c r="Q63" s="2"/>
      <c r="R63" s="2"/>
      <c r="S63" s="2"/>
      <c r="T63" s="2"/>
      <c r="U63" s="2"/>
      <c r="V63" s="2"/>
      <c r="W63" s="7">
        <v>0</v>
      </c>
      <c r="X63" s="10" t="s">
        <v>81</v>
      </c>
      <c r="Y63" s="10" t="s">
        <v>123</v>
      </c>
      <c r="Z63" s="10" t="s">
        <v>245</v>
      </c>
      <c r="AA63" s="10" t="s">
        <v>85</v>
      </c>
      <c r="AB63" s="10" t="s">
        <v>128</v>
      </c>
      <c r="AC63" s="10" t="s">
        <v>94</v>
      </c>
      <c r="AD63" s="10"/>
      <c r="AE63" s="10"/>
      <c r="AF63" s="10"/>
      <c r="AG63" s="10"/>
      <c r="AH63" s="10"/>
      <c r="AI63" s="6">
        <v>0</v>
      </c>
      <c r="AJ63" s="6"/>
      <c r="AK63" s="7"/>
      <c r="AL63" s="7"/>
      <c r="AM63" s="11"/>
      <c r="AN63" s="11"/>
      <c r="AO63" s="11"/>
      <c r="AP63" s="11"/>
    </row>
    <row r="64" spans="1:42" ht="78" x14ac:dyDescent="0.25">
      <c r="A64" s="2">
        <v>55</v>
      </c>
      <c r="B64" s="2" t="s">
        <v>262</v>
      </c>
      <c r="C64" s="2" t="s">
        <v>99</v>
      </c>
      <c r="D64" s="2">
        <v>3</v>
      </c>
      <c r="E64" s="2" t="s">
        <v>70</v>
      </c>
      <c r="F64" s="2">
        <v>1</v>
      </c>
      <c r="G64" s="2" t="s">
        <v>263</v>
      </c>
      <c r="H64" s="2" t="s">
        <v>118</v>
      </c>
      <c r="I64" s="2" t="s">
        <v>119</v>
      </c>
      <c r="J64" s="5">
        <f>IF([1]Cal!$J$3&lt;11,3,4)</f>
        <v>3</v>
      </c>
      <c r="K64" s="5">
        <f>IF([1]Cal!$J$3&lt;11,4,5)</f>
        <v>4</v>
      </c>
      <c r="L64" s="5">
        <f>IF([1]Cal!$J$3&lt;11,4.5,5.5)</f>
        <v>4.5</v>
      </c>
      <c r="M64" s="5">
        <f>IF([1]Cal!$J$3&lt;11,4.75,5.75)</f>
        <v>4.75</v>
      </c>
      <c r="N64" s="5">
        <f>IF([1]Cal!$J$3&lt;11,5,6)</f>
        <v>5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f>IF(H64="红",1.5,IF(H64="蓝",1,0.8))</f>
        <v>1.5</v>
      </c>
      <c r="U64" s="5">
        <v>0.08</v>
      </c>
      <c r="V64" s="8">
        <v>0</v>
      </c>
      <c r="W64" s="7">
        <v>0</v>
      </c>
      <c r="X64" s="10" t="s">
        <v>112</v>
      </c>
      <c r="Y64" s="10" t="s">
        <v>148</v>
      </c>
      <c r="Z64" s="10" t="s">
        <v>245</v>
      </c>
      <c r="AA64" s="10" t="s">
        <v>85</v>
      </c>
      <c r="AB64" s="10" t="s">
        <v>94</v>
      </c>
      <c r="AC64" s="10"/>
      <c r="AD64" s="10"/>
      <c r="AE64" s="10"/>
      <c r="AF64" s="10"/>
      <c r="AG64" s="10"/>
      <c r="AH64" s="10"/>
      <c r="AI64" s="6">
        <v>0</v>
      </c>
      <c r="AJ64" s="6" t="s">
        <v>264</v>
      </c>
      <c r="AK64" s="7" t="str">
        <f>IF([1]Cal!$J$3&lt;11,"","（该强化已纳入计算）")</f>
        <v/>
      </c>
      <c r="AL64" s="7"/>
      <c r="AM64" s="11"/>
      <c r="AN64" s="11"/>
      <c r="AO64" s="11"/>
      <c r="AP64" s="11"/>
    </row>
    <row r="65" spans="1:42" ht="78" x14ac:dyDescent="0.25">
      <c r="A65" s="2">
        <v>56</v>
      </c>
      <c r="B65" s="2" t="s">
        <v>265</v>
      </c>
      <c r="C65" s="2" t="s">
        <v>99</v>
      </c>
      <c r="D65" s="2">
        <v>3</v>
      </c>
      <c r="E65" s="2" t="s">
        <v>100</v>
      </c>
      <c r="F65" s="2">
        <v>1</v>
      </c>
      <c r="G65" s="2" t="s">
        <v>266</v>
      </c>
      <c r="H65" s="2" t="s">
        <v>118</v>
      </c>
      <c r="I65" s="2" t="s">
        <v>119</v>
      </c>
      <c r="J65" s="5">
        <v>3</v>
      </c>
      <c r="K65" s="5">
        <v>4</v>
      </c>
      <c r="L65" s="5">
        <v>4.5</v>
      </c>
      <c r="M65" s="5">
        <v>4.75</v>
      </c>
      <c r="N65" s="5">
        <v>5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f>IF(H65="红",1.5,IF(H65="蓝",1,0.8))</f>
        <v>1.5</v>
      </c>
      <c r="U65" s="5">
        <v>0.12</v>
      </c>
      <c r="V65" s="8">
        <v>0</v>
      </c>
      <c r="W65" s="7">
        <v>0</v>
      </c>
      <c r="X65" s="10" t="s">
        <v>81</v>
      </c>
      <c r="Y65" s="10" t="s">
        <v>123</v>
      </c>
      <c r="Z65" s="10" t="s">
        <v>73</v>
      </c>
      <c r="AA65" s="10" t="s">
        <v>85</v>
      </c>
      <c r="AB65" s="10" t="s">
        <v>120</v>
      </c>
      <c r="AC65" s="10" t="s">
        <v>94</v>
      </c>
      <c r="AD65" s="10" t="s">
        <v>95</v>
      </c>
      <c r="AE65" s="10" t="s">
        <v>96</v>
      </c>
      <c r="AF65" s="10"/>
      <c r="AG65" s="10"/>
      <c r="AH65" s="10"/>
      <c r="AI65" s="6">
        <v>0</v>
      </c>
      <c r="AJ65" s="6" t="s">
        <v>267</v>
      </c>
      <c r="AK65" s="7" t="str">
        <f>IF([1]Cal!$J$3&lt;15,"","（该强化已纳入计算）")</f>
        <v/>
      </c>
      <c r="AL65" s="7"/>
      <c r="AM65" s="11"/>
      <c r="AN65" s="11">
        <v>0.8</v>
      </c>
      <c r="AO65" s="11"/>
      <c r="AP65" s="11"/>
    </row>
    <row r="66" spans="1:42" ht="15.6" x14ac:dyDescent="0.25">
      <c r="A66" s="2">
        <v>57</v>
      </c>
      <c r="B66" s="2" t="s">
        <v>268</v>
      </c>
      <c r="C66" s="2" t="s">
        <v>99</v>
      </c>
      <c r="D66" s="2">
        <v>2</v>
      </c>
      <c r="E66" s="2" t="s">
        <v>70</v>
      </c>
      <c r="F66" s="2">
        <v>1</v>
      </c>
      <c r="G66" s="2" t="s">
        <v>269</v>
      </c>
      <c r="H66" s="2" t="s">
        <v>118</v>
      </c>
      <c r="I66" s="2" t="s">
        <v>119</v>
      </c>
      <c r="J66" s="5">
        <v>3</v>
      </c>
      <c r="K66" s="5">
        <v>4</v>
      </c>
      <c r="L66" s="5">
        <v>4.5</v>
      </c>
      <c r="M66" s="5">
        <v>4.75</v>
      </c>
      <c r="N66" s="5">
        <v>5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f>IF(H66="红",1.5,IF(H66="蓝",1,0.8))</f>
        <v>1.5</v>
      </c>
      <c r="U66" s="5">
        <v>0.08</v>
      </c>
      <c r="V66" s="8">
        <v>0</v>
      </c>
      <c r="W66" s="7">
        <v>0</v>
      </c>
      <c r="X66" s="10" t="s">
        <v>81</v>
      </c>
      <c r="Y66" s="10" t="s">
        <v>148</v>
      </c>
      <c r="Z66" s="10" t="s">
        <v>245</v>
      </c>
      <c r="AA66" s="10" t="s">
        <v>85</v>
      </c>
      <c r="AB66" s="10" t="s">
        <v>94</v>
      </c>
      <c r="AC66" s="10"/>
      <c r="AD66" s="10"/>
      <c r="AE66" s="10"/>
      <c r="AF66" s="10"/>
      <c r="AG66" s="10"/>
      <c r="AH66" s="10"/>
      <c r="AI66" s="6">
        <v>0</v>
      </c>
      <c r="AJ66" s="12" t="s">
        <v>111</v>
      </c>
      <c r="AK66" s="7"/>
      <c r="AL66" s="7"/>
      <c r="AM66" s="11"/>
      <c r="AN66" s="11"/>
      <c r="AO66" s="11"/>
      <c r="AP66" s="11"/>
    </row>
    <row r="67" spans="1:42" ht="15.6" x14ac:dyDescent="0.25">
      <c r="A67" s="2">
        <v>58</v>
      </c>
      <c r="B67" s="2" t="s">
        <v>270</v>
      </c>
      <c r="C67" s="2" t="s">
        <v>99</v>
      </c>
      <c r="D67" s="2">
        <v>4</v>
      </c>
      <c r="E67" s="2" t="s">
        <v>100</v>
      </c>
      <c r="F67" s="2">
        <v>0</v>
      </c>
      <c r="G67" s="2" t="s">
        <v>271</v>
      </c>
      <c r="H67" s="2" t="s">
        <v>137</v>
      </c>
      <c r="I67" s="2" t="s">
        <v>119</v>
      </c>
      <c r="J67" s="5">
        <v>8</v>
      </c>
      <c r="K67" s="5">
        <v>10</v>
      </c>
      <c r="L67" s="5">
        <v>11</v>
      </c>
      <c r="M67" s="5">
        <v>11.5</v>
      </c>
      <c r="N67" s="5">
        <v>12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f>IF(H67="红",1.5,IF(H67="蓝",1,0.8))</f>
        <v>0.8</v>
      </c>
      <c r="U67" s="5">
        <v>0</v>
      </c>
      <c r="V67" s="8">
        <v>0</v>
      </c>
      <c r="W67" s="7">
        <v>0</v>
      </c>
      <c r="X67" s="10" t="s">
        <v>81</v>
      </c>
      <c r="Y67" s="10" t="s">
        <v>113</v>
      </c>
      <c r="Z67" s="10" t="s">
        <v>73</v>
      </c>
      <c r="AA67" s="10" t="s">
        <v>85</v>
      </c>
      <c r="AB67" s="10" t="s">
        <v>272</v>
      </c>
      <c r="AC67" s="10" t="s">
        <v>94</v>
      </c>
      <c r="AD67" s="10" t="s">
        <v>95</v>
      </c>
      <c r="AE67" s="10" t="s">
        <v>96</v>
      </c>
      <c r="AF67" s="10"/>
      <c r="AG67" s="10"/>
      <c r="AH67" s="10"/>
      <c r="AI67" s="6">
        <v>0</v>
      </c>
      <c r="AJ67" s="12" t="s">
        <v>111</v>
      </c>
      <c r="AK67" s="7"/>
      <c r="AL67" s="7"/>
      <c r="AM67" s="11"/>
      <c r="AN67" s="11"/>
      <c r="AO67" s="11"/>
      <c r="AP67" s="11"/>
    </row>
    <row r="68" spans="1:42" ht="15.6" x14ac:dyDescent="0.25">
      <c r="A68" s="2">
        <v>59</v>
      </c>
      <c r="B68" s="2" t="s">
        <v>273</v>
      </c>
      <c r="C68" s="2" t="s">
        <v>69</v>
      </c>
      <c r="D68" s="2">
        <v>5</v>
      </c>
      <c r="E68" s="2" t="s">
        <v>80</v>
      </c>
      <c r="F68" s="2">
        <v>0</v>
      </c>
      <c r="G68" s="2" t="s">
        <v>274</v>
      </c>
      <c r="H68" s="2" t="s">
        <v>109</v>
      </c>
      <c r="I68" s="2" t="s">
        <v>110</v>
      </c>
      <c r="J68" s="5"/>
      <c r="K68" s="5"/>
      <c r="L68" s="5"/>
      <c r="M68" s="5"/>
      <c r="N68" s="5"/>
      <c r="O68" s="2"/>
      <c r="P68" s="2"/>
      <c r="Q68" s="2"/>
      <c r="R68" s="2"/>
      <c r="S68" s="2"/>
      <c r="T68" s="2"/>
      <c r="U68" s="2"/>
      <c r="V68" s="2"/>
      <c r="W68" s="7">
        <v>0</v>
      </c>
      <c r="X68" s="10" t="s">
        <v>112</v>
      </c>
      <c r="Y68" s="10" t="s">
        <v>113</v>
      </c>
      <c r="Z68" s="10" t="s">
        <v>73</v>
      </c>
      <c r="AA68" s="10" t="s">
        <v>85</v>
      </c>
      <c r="AB68" s="10" t="s">
        <v>75</v>
      </c>
      <c r="AC68" s="10" t="s">
        <v>94</v>
      </c>
      <c r="AD68" s="10"/>
      <c r="AE68" s="10"/>
      <c r="AF68" s="10"/>
      <c r="AG68" s="10"/>
      <c r="AH68" s="10"/>
      <c r="AI68" s="6">
        <v>0</v>
      </c>
      <c r="AJ68" s="6"/>
      <c r="AK68" s="7"/>
      <c r="AL68" s="7"/>
      <c r="AM68" s="11"/>
      <c r="AN68" s="11"/>
      <c r="AO68" s="11"/>
      <c r="AP68" s="11"/>
    </row>
    <row r="69" spans="1:42" ht="46.8" x14ac:dyDescent="0.25">
      <c r="A69" s="2">
        <v>60</v>
      </c>
      <c r="B69" s="2" t="s">
        <v>275</v>
      </c>
      <c r="C69" s="2" t="s">
        <v>151</v>
      </c>
      <c r="D69" s="2">
        <v>5</v>
      </c>
      <c r="E69" s="2" t="s">
        <v>92</v>
      </c>
      <c r="F69" s="2">
        <v>0</v>
      </c>
      <c r="G69" s="2" t="s">
        <v>276</v>
      </c>
      <c r="H69" s="2" t="s">
        <v>109</v>
      </c>
      <c r="I69" s="2" t="s">
        <v>138</v>
      </c>
      <c r="J69" s="5">
        <f>IF([1]Cal!$J$3&lt;8,9,12)</f>
        <v>9</v>
      </c>
      <c r="K69" s="5">
        <f>IF([1]Cal!$J$3&lt;8,12,15)</f>
        <v>12</v>
      </c>
      <c r="L69" s="5">
        <f>IF([1]Cal!$J$3&lt;8,13.5,16.5)</f>
        <v>13.5</v>
      </c>
      <c r="M69" s="5">
        <f>IF([1]Cal!$J$3&lt;8,14.25,17.25)</f>
        <v>14.25</v>
      </c>
      <c r="N69" s="5">
        <f>IF([1]Cal!$J$3&lt;8,15,18)</f>
        <v>15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f>IF(H69="红",1.5,IF(H69="蓝",1,0.8))</f>
        <v>1</v>
      </c>
      <c r="U69" s="5">
        <v>0</v>
      </c>
      <c r="V69" s="8">
        <v>0</v>
      </c>
      <c r="W69" s="7">
        <v>0</v>
      </c>
      <c r="X69" s="10" t="s">
        <v>81</v>
      </c>
      <c r="Y69" s="10" t="s">
        <v>148</v>
      </c>
      <c r="Z69" s="10" t="s">
        <v>245</v>
      </c>
      <c r="AA69" s="10" t="s">
        <v>85</v>
      </c>
      <c r="AB69" s="10" t="s">
        <v>94</v>
      </c>
      <c r="AC69" s="10" t="s">
        <v>95</v>
      </c>
      <c r="AD69" s="10" t="s">
        <v>96</v>
      </c>
      <c r="AE69" s="10"/>
      <c r="AF69" s="10"/>
      <c r="AG69" s="10"/>
      <c r="AH69" s="10"/>
      <c r="AI69" s="6">
        <v>0</v>
      </c>
      <c r="AJ69" s="6" t="s">
        <v>277</v>
      </c>
      <c r="AK69" s="7" t="str">
        <f>IF([1]Cal!$J$3&lt;8,"","（该强化已纳入计算）")</f>
        <v/>
      </c>
      <c r="AL69" s="7"/>
      <c r="AM69" s="11"/>
      <c r="AN69" s="11"/>
      <c r="AO69" s="11"/>
      <c r="AP69" s="11"/>
    </row>
    <row r="70" spans="1:42" ht="31.2" x14ac:dyDescent="0.25">
      <c r="A70" s="2">
        <v>61</v>
      </c>
      <c r="B70" s="2" t="s">
        <v>278</v>
      </c>
      <c r="C70" s="2" t="s">
        <v>208</v>
      </c>
      <c r="D70" s="2">
        <v>4</v>
      </c>
      <c r="E70" s="2" t="s">
        <v>70</v>
      </c>
      <c r="F70" s="2">
        <v>1</v>
      </c>
      <c r="G70" s="2" t="s">
        <v>279</v>
      </c>
      <c r="H70" s="2" t="s">
        <v>118</v>
      </c>
      <c r="I70" s="2" t="s">
        <v>119</v>
      </c>
      <c r="J70" s="5">
        <v>3</v>
      </c>
      <c r="K70" s="5">
        <v>4</v>
      </c>
      <c r="L70" s="5">
        <v>4.5</v>
      </c>
      <c r="M70" s="5">
        <v>4.75</v>
      </c>
      <c r="N70" s="5">
        <v>5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f>IF(H70="红",1.5,IF(H70="蓝",1,0.8))</f>
        <v>1.5</v>
      </c>
      <c r="U70" s="5">
        <v>0</v>
      </c>
      <c r="V70" s="8">
        <v>0</v>
      </c>
      <c r="W70" s="7">
        <v>0</v>
      </c>
      <c r="X70" s="10" t="s">
        <v>81</v>
      </c>
      <c r="Y70" s="10" t="s">
        <v>123</v>
      </c>
      <c r="Z70" s="10" t="s">
        <v>83</v>
      </c>
      <c r="AA70" s="10" t="s">
        <v>85</v>
      </c>
      <c r="AB70" s="10" t="s">
        <v>120</v>
      </c>
      <c r="AC70" s="10" t="s">
        <v>94</v>
      </c>
      <c r="AD70" s="10"/>
      <c r="AE70" s="10"/>
      <c r="AF70" s="10"/>
      <c r="AG70" s="10"/>
      <c r="AH70" s="10"/>
      <c r="AI70" s="6">
        <v>0</v>
      </c>
      <c r="AJ70" s="12" t="s">
        <v>280</v>
      </c>
      <c r="AK70" s="7"/>
      <c r="AL70" s="7"/>
      <c r="AM70" s="11"/>
      <c r="AN70" s="11"/>
      <c r="AO70" s="11"/>
      <c r="AP70" s="11"/>
    </row>
    <row r="71" spans="1:42" ht="15.6" x14ac:dyDescent="0.25">
      <c r="A71" s="2">
        <v>62</v>
      </c>
      <c r="B71" s="2" t="s">
        <v>281</v>
      </c>
      <c r="C71" s="2" t="s">
        <v>208</v>
      </c>
      <c r="D71" s="2">
        <v>5</v>
      </c>
      <c r="E71" s="2" t="s">
        <v>92</v>
      </c>
      <c r="F71" s="2">
        <v>0</v>
      </c>
      <c r="G71" s="2" t="s">
        <v>282</v>
      </c>
      <c r="H71" s="2" t="s">
        <v>109</v>
      </c>
      <c r="I71" s="2" t="s">
        <v>110</v>
      </c>
      <c r="J71" s="5"/>
      <c r="K71" s="5"/>
      <c r="L71" s="5"/>
      <c r="M71" s="5"/>
      <c r="N71" s="5"/>
      <c r="O71" s="2"/>
      <c r="P71" s="2"/>
      <c r="Q71" s="2"/>
      <c r="R71" s="2"/>
      <c r="S71" s="2"/>
      <c r="T71" s="2"/>
      <c r="U71" s="2"/>
      <c r="V71" s="2"/>
      <c r="W71" s="7">
        <v>0</v>
      </c>
      <c r="X71" s="10" t="s">
        <v>139</v>
      </c>
      <c r="Y71" s="10" t="s">
        <v>123</v>
      </c>
      <c r="Z71" s="10" t="s">
        <v>83</v>
      </c>
      <c r="AA71" s="10" t="s">
        <v>85</v>
      </c>
      <c r="AB71" s="10" t="s">
        <v>106</v>
      </c>
      <c r="AC71" s="10" t="s">
        <v>94</v>
      </c>
      <c r="AD71" s="10" t="s">
        <v>95</v>
      </c>
      <c r="AE71" s="10" t="s">
        <v>96</v>
      </c>
      <c r="AF71" s="10"/>
      <c r="AG71" s="10"/>
      <c r="AH71" s="10"/>
      <c r="AI71" s="6">
        <v>0</v>
      </c>
      <c r="AJ71" s="6"/>
      <c r="AK71" s="7"/>
      <c r="AL71" s="7"/>
      <c r="AM71" s="11"/>
      <c r="AN71" s="11">
        <v>0.6</v>
      </c>
      <c r="AO71" s="11"/>
      <c r="AP71" s="11"/>
    </row>
    <row r="72" spans="1:42" ht="15.6" x14ac:dyDescent="0.25">
      <c r="A72" s="2">
        <v>63</v>
      </c>
      <c r="B72" s="2" t="s">
        <v>283</v>
      </c>
      <c r="C72" s="2" t="s">
        <v>151</v>
      </c>
      <c r="D72" s="2">
        <v>3</v>
      </c>
      <c r="E72" s="2" t="s">
        <v>92</v>
      </c>
      <c r="F72" s="2">
        <v>1</v>
      </c>
      <c r="G72" s="2" t="s">
        <v>284</v>
      </c>
      <c r="H72" s="2" t="s">
        <v>118</v>
      </c>
      <c r="I72" s="2" t="s">
        <v>138</v>
      </c>
      <c r="J72" s="5">
        <v>6</v>
      </c>
      <c r="K72" s="5">
        <v>8</v>
      </c>
      <c r="L72" s="5">
        <v>9</v>
      </c>
      <c r="M72" s="5">
        <v>9.5</v>
      </c>
      <c r="N72" s="5">
        <v>10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f>IF(H72="红",1.5,IF(H72="蓝",1,0.8))</f>
        <v>1.5</v>
      </c>
      <c r="U72" s="5">
        <v>0</v>
      </c>
      <c r="V72" s="8">
        <v>0</v>
      </c>
      <c r="W72" s="7">
        <v>0</v>
      </c>
      <c r="X72" s="10" t="s">
        <v>112</v>
      </c>
      <c r="Y72" s="10" t="s">
        <v>148</v>
      </c>
      <c r="Z72" s="10" t="s">
        <v>245</v>
      </c>
      <c r="AA72" s="10" t="s">
        <v>85</v>
      </c>
      <c r="AB72" s="10" t="s">
        <v>94</v>
      </c>
      <c r="AC72" s="10" t="s">
        <v>95</v>
      </c>
      <c r="AD72" s="10" t="s">
        <v>96</v>
      </c>
      <c r="AE72" s="10"/>
      <c r="AF72" s="10"/>
      <c r="AG72" s="10"/>
      <c r="AH72" s="10"/>
      <c r="AI72" s="6">
        <v>0</v>
      </c>
      <c r="AJ72" s="12" t="s">
        <v>111</v>
      </c>
      <c r="AK72" s="7"/>
      <c r="AL72" s="7"/>
      <c r="AM72" s="11"/>
      <c r="AN72" s="11"/>
      <c r="AO72" s="11"/>
      <c r="AP72" s="11"/>
    </row>
    <row r="73" spans="1:42" ht="15.6" x14ac:dyDescent="0.25">
      <c r="A73" s="2">
        <v>64</v>
      </c>
      <c r="B73" s="2" t="s">
        <v>285</v>
      </c>
      <c r="C73" s="2" t="s">
        <v>172</v>
      </c>
      <c r="D73" s="2">
        <v>3</v>
      </c>
      <c r="E73" s="2" t="s">
        <v>70</v>
      </c>
      <c r="F73" s="2">
        <v>1</v>
      </c>
      <c r="G73" s="2" t="s">
        <v>286</v>
      </c>
      <c r="H73" s="2" t="s">
        <v>118</v>
      </c>
      <c r="I73" s="2" t="s">
        <v>119</v>
      </c>
      <c r="J73" s="5">
        <v>4</v>
      </c>
      <c r="K73" s="5">
        <v>5</v>
      </c>
      <c r="L73" s="5">
        <v>5.5</v>
      </c>
      <c r="M73" s="5">
        <v>5.75</v>
      </c>
      <c r="N73" s="5">
        <v>6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f>IF(H73="红",1.5,IF(H73="蓝",1,0.8))</f>
        <v>1.5</v>
      </c>
      <c r="U73" s="5">
        <v>0</v>
      </c>
      <c r="V73" s="8">
        <v>0</v>
      </c>
      <c r="W73" s="7">
        <v>0</v>
      </c>
      <c r="X73" s="10" t="s">
        <v>112</v>
      </c>
      <c r="Y73" s="10" t="s">
        <v>148</v>
      </c>
      <c r="Z73" s="10" t="s">
        <v>245</v>
      </c>
      <c r="AA73" s="10" t="s">
        <v>84</v>
      </c>
      <c r="AB73" s="10" t="s">
        <v>85</v>
      </c>
      <c r="AC73" s="10" t="s">
        <v>94</v>
      </c>
      <c r="AD73" s="10"/>
      <c r="AE73" s="10"/>
      <c r="AF73" s="10"/>
      <c r="AG73" s="10"/>
      <c r="AH73" s="10"/>
      <c r="AI73" s="6">
        <v>0</v>
      </c>
      <c r="AJ73" s="12" t="s">
        <v>111</v>
      </c>
      <c r="AK73" s="7"/>
      <c r="AL73" s="7"/>
      <c r="AM73" s="11"/>
      <c r="AN73" s="11"/>
      <c r="AO73" s="11"/>
      <c r="AP73" s="11"/>
    </row>
    <row r="74" spans="1:42" ht="15.6" x14ac:dyDescent="0.25">
      <c r="A74" s="2">
        <v>65</v>
      </c>
      <c r="B74" s="2" t="s">
        <v>287</v>
      </c>
      <c r="C74" s="2" t="s">
        <v>190</v>
      </c>
      <c r="D74" s="2">
        <v>5</v>
      </c>
      <c r="E74" s="2" t="s">
        <v>80</v>
      </c>
      <c r="F74" s="2">
        <v>0</v>
      </c>
      <c r="G74" s="2" t="s">
        <v>288</v>
      </c>
      <c r="H74" s="2" t="s">
        <v>118</v>
      </c>
      <c r="I74" s="2" t="s">
        <v>119</v>
      </c>
      <c r="J74" s="5">
        <v>4</v>
      </c>
      <c r="K74" s="5">
        <v>5</v>
      </c>
      <c r="L74" s="5">
        <v>5.5</v>
      </c>
      <c r="M74" s="5">
        <v>5.75</v>
      </c>
      <c r="N74" s="5">
        <v>6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f>IF(H74="红",1.5,IF(H74="蓝",1,0.8))</f>
        <v>1.5</v>
      </c>
      <c r="U74" s="5">
        <v>0</v>
      </c>
      <c r="V74" s="8">
        <v>0</v>
      </c>
      <c r="W74" s="7">
        <v>0</v>
      </c>
      <c r="X74" s="10" t="s">
        <v>81</v>
      </c>
      <c r="Y74" s="10" t="s">
        <v>123</v>
      </c>
      <c r="Z74" s="10" t="s">
        <v>83</v>
      </c>
      <c r="AA74" s="10" t="s">
        <v>84</v>
      </c>
      <c r="AB74" s="10" t="s">
        <v>85</v>
      </c>
      <c r="AC74" s="10"/>
      <c r="AD74" s="10"/>
      <c r="AE74" s="10"/>
      <c r="AF74" s="10"/>
      <c r="AG74" s="10"/>
      <c r="AH74" s="10"/>
      <c r="AI74" s="6">
        <v>0</v>
      </c>
      <c r="AJ74" s="12" t="s">
        <v>111</v>
      </c>
      <c r="AK74" s="7"/>
      <c r="AL74" s="7"/>
      <c r="AM74" s="11"/>
      <c r="AN74" s="11"/>
      <c r="AO74" s="11"/>
      <c r="AP74" s="11"/>
    </row>
    <row r="75" spans="1:42" ht="15.6" x14ac:dyDescent="0.25">
      <c r="A75" s="2">
        <v>66</v>
      </c>
      <c r="B75" s="2" t="s">
        <v>289</v>
      </c>
      <c r="C75" s="2" t="s">
        <v>190</v>
      </c>
      <c r="D75" s="2">
        <v>4</v>
      </c>
      <c r="E75" s="2" t="s">
        <v>70</v>
      </c>
      <c r="F75" s="2">
        <v>0</v>
      </c>
      <c r="G75" s="2" t="s">
        <v>290</v>
      </c>
      <c r="H75" s="2" t="s">
        <v>137</v>
      </c>
      <c r="I75" s="2" t="s">
        <v>138</v>
      </c>
      <c r="J75" s="5">
        <v>16</v>
      </c>
      <c r="K75" s="5">
        <v>20</v>
      </c>
      <c r="L75" s="5">
        <v>22</v>
      </c>
      <c r="M75" s="5">
        <v>23</v>
      </c>
      <c r="N75" s="5">
        <v>24</v>
      </c>
      <c r="O75" s="5">
        <v>12</v>
      </c>
      <c r="P75" s="5">
        <v>14</v>
      </c>
      <c r="Q75" s="5">
        <v>16</v>
      </c>
      <c r="R75" s="5">
        <v>18</v>
      </c>
      <c r="S75" s="5">
        <v>20</v>
      </c>
      <c r="T75" s="5">
        <f>IF(H75="红",1.5,IF(H75="蓝",1,0.8))</f>
        <v>0.8</v>
      </c>
      <c r="U75" s="5">
        <v>0</v>
      </c>
      <c r="V75" s="8">
        <v>0</v>
      </c>
      <c r="W75" s="7">
        <v>0</v>
      </c>
      <c r="X75" s="10" t="s">
        <v>81</v>
      </c>
      <c r="Y75" s="10" t="s">
        <v>123</v>
      </c>
      <c r="Z75" s="10" t="s">
        <v>83</v>
      </c>
      <c r="AA75" s="10" t="s">
        <v>85</v>
      </c>
      <c r="AB75" s="10" t="s">
        <v>94</v>
      </c>
      <c r="AC75" s="10"/>
      <c r="AD75" s="10"/>
      <c r="AE75" s="10"/>
      <c r="AF75" s="10"/>
      <c r="AG75" s="10"/>
      <c r="AH75" s="10"/>
      <c r="AI75" s="6">
        <v>0</v>
      </c>
      <c r="AJ75" s="12" t="s">
        <v>111</v>
      </c>
      <c r="AK75" s="7"/>
      <c r="AL75" s="7"/>
      <c r="AM75" s="11"/>
      <c r="AN75" s="11"/>
      <c r="AO75" s="11"/>
      <c r="AP75" s="11"/>
    </row>
    <row r="76" spans="1:42" ht="15.6" x14ac:dyDescent="0.25">
      <c r="A76" s="2">
        <v>67</v>
      </c>
      <c r="B76" s="2" t="s">
        <v>291</v>
      </c>
      <c r="C76" s="2" t="s">
        <v>208</v>
      </c>
      <c r="D76" s="2">
        <v>4</v>
      </c>
      <c r="E76" s="2" t="s">
        <v>100</v>
      </c>
      <c r="F76" s="2">
        <v>0</v>
      </c>
      <c r="G76" s="2" t="s">
        <v>292</v>
      </c>
      <c r="H76" s="2" t="s">
        <v>109</v>
      </c>
      <c r="I76" s="2" t="s">
        <v>110</v>
      </c>
      <c r="J76" s="5"/>
      <c r="K76" s="5"/>
      <c r="L76" s="5"/>
      <c r="M76" s="5"/>
      <c r="N76" s="5"/>
      <c r="O76" s="2"/>
      <c r="P76" s="2"/>
      <c r="Q76" s="2"/>
      <c r="R76" s="2"/>
      <c r="S76" s="2"/>
      <c r="T76" s="2"/>
      <c r="U76" s="2"/>
      <c r="V76" s="2"/>
      <c r="W76" s="7">
        <v>0</v>
      </c>
      <c r="X76" s="10" t="s">
        <v>112</v>
      </c>
      <c r="Y76" s="10" t="s">
        <v>113</v>
      </c>
      <c r="Z76" s="10" t="s">
        <v>83</v>
      </c>
      <c r="AA76" s="10" t="s">
        <v>85</v>
      </c>
      <c r="AB76" s="10" t="s">
        <v>94</v>
      </c>
      <c r="AC76" s="10" t="s">
        <v>95</v>
      </c>
      <c r="AD76" s="10" t="s">
        <v>96</v>
      </c>
      <c r="AE76" s="10"/>
      <c r="AF76" s="10"/>
      <c r="AG76" s="10"/>
      <c r="AH76" s="10"/>
      <c r="AI76" s="6">
        <v>0</v>
      </c>
      <c r="AJ76" s="6"/>
      <c r="AK76" s="7"/>
      <c r="AL76" s="7"/>
      <c r="AM76" s="11"/>
      <c r="AN76" s="11"/>
      <c r="AO76" s="11">
        <v>0.5</v>
      </c>
      <c r="AP76" s="11"/>
    </row>
    <row r="77" spans="1:42" ht="15.6" x14ac:dyDescent="0.25">
      <c r="A77" s="2">
        <v>68</v>
      </c>
      <c r="B77" s="2" t="s">
        <v>293</v>
      </c>
      <c r="C77" s="2" t="s">
        <v>116</v>
      </c>
      <c r="D77" s="2">
        <v>5</v>
      </c>
      <c r="E77" s="2" t="s">
        <v>70</v>
      </c>
      <c r="F77" s="2">
        <v>0</v>
      </c>
      <c r="G77" s="2" t="s">
        <v>294</v>
      </c>
      <c r="H77" s="2" t="s">
        <v>137</v>
      </c>
      <c r="I77" s="2" t="s">
        <v>138</v>
      </c>
      <c r="J77" s="5">
        <v>12</v>
      </c>
      <c r="K77" s="5">
        <v>16</v>
      </c>
      <c r="L77" s="5">
        <v>18</v>
      </c>
      <c r="M77" s="5">
        <v>19</v>
      </c>
      <c r="N77" s="5">
        <v>20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f t="shared" ref="T77:T89" si="4">IF(H77="红",1.5,IF(H77="蓝",1,0.8))</f>
        <v>0.8</v>
      </c>
      <c r="U77" s="5">
        <v>0.02</v>
      </c>
      <c r="V77" s="8">
        <v>0</v>
      </c>
      <c r="W77" s="7">
        <v>0</v>
      </c>
      <c r="X77" s="10" t="s">
        <v>139</v>
      </c>
      <c r="Y77" s="10" t="s">
        <v>148</v>
      </c>
      <c r="Z77" s="10" t="s">
        <v>83</v>
      </c>
      <c r="AA77" s="10" t="s">
        <v>84</v>
      </c>
      <c r="AB77" s="10" t="s">
        <v>85</v>
      </c>
      <c r="AC77" s="10" t="s">
        <v>75</v>
      </c>
      <c r="AD77" s="10" t="s">
        <v>94</v>
      </c>
      <c r="AE77" s="10"/>
      <c r="AF77" s="10"/>
      <c r="AG77" s="10"/>
      <c r="AH77" s="10"/>
      <c r="AI77" s="6">
        <v>0</v>
      </c>
      <c r="AJ77" s="12" t="s">
        <v>111</v>
      </c>
      <c r="AK77" s="7"/>
      <c r="AL77" s="7"/>
      <c r="AM77" s="11">
        <v>0.6</v>
      </c>
      <c r="AN77" s="11">
        <v>0.6</v>
      </c>
      <c r="AO77" s="11"/>
      <c r="AP77" s="11"/>
    </row>
    <row r="78" spans="1:42" ht="31.2" x14ac:dyDescent="0.25">
      <c r="A78" s="2">
        <v>69</v>
      </c>
      <c r="B78" s="2" t="s">
        <v>295</v>
      </c>
      <c r="C78" s="2" t="s">
        <v>151</v>
      </c>
      <c r="D78" s="2">
        <v>4</v>
      </c>
      <c r="E78" s="2" t="s">
        <v>70</v>
      </c>
      <c r="F78" s="2">
        <v>1</v>
      </c>
      <c r="G78" s="2" t="s">
        <v>296</v>
      </c>
      <c r="H78" s="2" t="s">
        <v>118</v>
      </c>
      <c r="I78" s="2" t="s">
        <v>119</v>
      </c>
      <c r="J78" s="5">
        <v>3</v>
      </c>
      <c r="K78" s="5">
        <v>4</v>
      </c>
      <c r="L78" s="5">
        <v>4.5</v>
      </c>
      <c r="M78" s="5">
        <v>4.75</v>
      </c>
      <c r="N78" s="5">
        <v>5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f t="shared" si="4"/>
        <v>1.5</v>
      </c>
      <c r="U78" s="5">
        <v>0</v>
      </c>
      <c r="V78" s="8">
        <v>0</v>
      </c>
      <c r="W78" s="7">
        <v>0</v>
      </c>
      <c r="X78" s="10" t="s">
        <v>112</v>
      </c>
      <c r="Y78" s="10" t="s">
        <v>148</v>
      </c>
      <c r="Z78" s="10" t="s">
        <v>83</v>
      </c>
      <c r="AA78" s="10" t="s">
        <v>85</v>
      </c>
      <c r="AB78" s="10" t="s">
        <v>94</v>
      </c>
      <c r="AC78" s="10"/>
      <c r="AD78" s="10"/>
      <c r="AE78" s="10"/>
      <c r="AF78" s="10"/>
      <c r="AG78" s="10"/>
      <c r="AH78" s="10"/>
      <c r="AI78" s="6">
        <v>0</v>
      </c>
      <c r="AJ78" s="12" t="s">
        <v>299</v>
      </c>
      <c r="AK78" s="7"/>
      <c r="AL78" s="7"/>
      <c r="AM78" s="11"/>
      <c r="AN78" s="11">
        <v>0.6</v>
      </c>
      <c r="AO78" s="11"/>
      <c r="AP78" s="11"/>
    </row>
    <row r="79" spans="1:42" ht="93.6" x14ac:dyDescent="0.25">
      <c r="A79" s="2">
        <v>70</v>
      </c>
      <c r="B79" s="2" t="s">
        <v>300</v>
      </c>
      <c r="C79" s="2" t="s">
        <v>172</v>
      </c>
      <c r="D79" s="2">
        <v>5</v>
      </c>
      <c r="E79" s="2" t="s">
        <v>80</v>
      </c>
      <c r="F79" s="2">
        <v>0</v>
      </c>
      <c r="G79" s="2" t="s">
        <v>301</v>
      </c>
      <c r="H79" s="2" t="s">
        <v>137</v>
      </c>
      <c r="I79" s="2" t="s">
        <v>138</v>
      </c>
      <c r="J79" s="5">
        <f>IF([1]Cal!$J$3&lt;3,12,16)</f>
        <v>12</v>
      </c>
      <c r="K79" s="5">
        <f>IF([1]Cal!$J$3&lt;3,16,20)</f>
        <v>16</v>
      </c>
      <c r="L79" s="5">
        <f>IF([1]Cal!$J$3&lt;3,18,22)</f>
        <v>18</v>
      </c>
      <c r="M79" s="5">
        <f>IF([1]Cal!$J$3&lt;3,19,23)</f>
        <v>19</v>
      </c>
      <c r="N79" s="5">
        <f>IF([1]Cal!$J$3&lt;3,20,24)</f>
        <v>20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f t="shared" si="4"/>
        <v>0.8</v>
      </c>
      <c r="U79" s="5">
        <v>0</v>
      </c>
      <c r="V79" s="8">
        <v>0</v>
      </c>
      <c r="W79" s="7">
        <v>1</v>
      </c>
      <c r="X79" s="10" t="s">
        <v>139</v>
      </c>
      <c r="Y79" s="10" t="s">
        <v>113</v>
      </c>
      <c r="Z79" s="10" t="s">
        <v>83</v>
      </c>
      <c r="AA79" s="10" t="s">
        <v>85</v>
      </c>
      <c r="AB79" s="10" t="s">
        <v>94</v>
      </c>
      <c r="AC79" s="10"/>
      <c r="AD79" s="10"/>
      <c r="AE79" s="10"/>
      <c r="AF79" s="10"/>
      <c r="AG79" s="10"/>
      <c r="AH79" s="10"/>
      <c r="AI79" s="6">
        <v>0</v>
      </c>
      <c r="AJ79" s="6" t="s">
        <v>303</v>
      </c>
      <c r="AK79" s="7" t="str">
        <f>IF([1]Cal!$J$3&lt;3,"","（该强化已纳入计算）")</f>
        <v/>
      </c>
      <c r="AL79" s="7"/>
      <c r="AM79" s="11"/>
      <c r="AN79" s="11"/>
      <c r="AO79" s="11"/>
      <c r="AP79" s="11"/>
    </row>
    <row r="80" spans="1:42" ht="78" x14ac:dyDescent="0.25">
      <c r="A80" s="2">
        <v>71</v>
      </c>
      <c r="B80" s="2" t="s">
        <v>304</v>
      </c>
      <c r="C80" s="2" t="s">
        <v>172</v>
      </c>
      <c r="D80" s="2">
        <v>3</v>
      </c>
      <c r="E80" s="2" t="s">
        <v>100</v>
      </c>
      <c r="F80" s="2">
        <v>1</v>
      </c>
      <c r="G80" s="2" t="s">
        <v>305</v>
      </c>
      <c r="H80" s="2" t="s">
        <v>137</v>
      </c>
      <c r="I80" s="2" t="s">
        <v>138</v>
      </c>
      <c r="J80" s="5">
        <f>IF([1]Cal!$J$3&lt;5,12,16)</f>
        <v>12</v>
      </c>
      <c r="K80" s="5">
        <f>IF([1]Cal!$J$3&lt;5,16,20)</f>
        <v>16</v>
      </c>
      <c r="L80" s="5">
        <f>IF([1]Cal!$J$3&lt;5,18,22)</f>
        <v>18</v>
      </c>
      <c r="M80" s="5">
        <f>IF([1]Cal!$J$3&lt;5,19,23)</f>
        <v>19</v>
      </c>
      <c r="N80" s="5">
        <f>IF([1]Cal!$J$3&lt;5,20,24)</f>
        <v>20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f t="shared" si="4"/>
        <v>0.8</v>
      </c>
      <c r="U80" s="5">
        <v>0</v>
      </c>
      <c r="V80" s="8">
        <v>0</v>
      </c>
      <c r="W80" s="7">
        <v>0</v>
      </c>
      <c r="X80" s="10" t="s">
        <v>112</v>
      </c>
      <c r="Y80" s="10" t="s">
        <v>148</v>
      </c>
      <c r="Z80" s="10" t="s">
        <v>245</v>
      </c>
      <c r="AA80" s="10" t="s">
        <v>85</v>
      </c>
      <c r="AB80" s="10" t="s">
        <v>94</v>
      </c>
      <c r="AC80" s="10" t="s">
        <v>95</v>
      </c>
      <c r="AD80" s="10" t="s">
        <v>96</v>
      </c>
      <c r="AE80" s="10" t="s">
        <v>133</v>
      </c>
      <c r="AF80" s="10"/>
      <c r="AG80" s="10"/>
      <c r="AH80" s="10"/>
      <c r="AI80" s="6">
        <v>0</v>
      </c>
      <c r="AJ80" s="6" t="s">
        <v>306</v>
      </c>
      <c r="AK80" s="7" t="str">
        <f>IF([1]Cal!$J$3&lt;5,"","（该强化已纳入计算）")</f>
        <v/>
      </c>
      <c r="AL80" s="7"/>
      <c r="AM80" s="11"/>
      <c r="AN80" s="11"/>
      <c r="AO80" s="11"/>
      <c r="AP80" s="11"/>
    </row>
    <row r="81" spans="1:42" ht="46.8" x14ac:dyDescent="0.25">
      <c r="A81" s="2">
        <v>72</v>
      </c>
      <c r="B81" s="2" t="s">
        <v>307</v>
      </c>
      <c r="C81" s="2" t="s">
        <v>116</v>
      </c>
      <c r="D81" s="2">
        <v>3</v>
      </c>
      <c r="E81" s="2" t="s">
        <v>100</v>
      </c>
      <c r="F81" s="2">
        <v>1</v>
      </c>
      <c r="G81" s="2" t="s">
        <v>308</v>
      </c>
      <c r="H81" s="2" t="s">
        <v>118</v>
      </c>
      <c r="I81" s="2" t="s">
        <v>119</v>
      </c>
      <c r="J81" s="5">
        <f>IF([1]Cal!$J$3&lt;8,3,4)</f>
        <v>3</v>
      </c>
      <c r="K81" s="5">
        <f>IF([1]Cal!$J$3&lt;8,4,5)</f>
        <v>4</v>
      </c>
      <c r="L81" s="5">
        <f>IF([1]Cal!$J$3&lt;8,4.5,5.5)</f>
        <v>4.5</v>
      </c>
      <c r="M81" s="5">
        <f>IF([1]Cal!$J$3&lt;8,4.75,5.75)</f>
        <v>4.75</v>
      </c>
      <c r="N81" s="5">
        <f>IF([1]Cal!$J$3&lt;8,5,6)</f>
        <v>5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f t="shared" si="4"/>
        <v>1.5</v>
      </c>
      <c r="U81" s="5">
        <v>0</v>
      </c>
      <c r="V81" s="8">
        <v>0</v>
      </c>
      <c r="W81" s="7">
        <v>0</v>
      </c>
      <c r="X81" s="10" t="s">
        <v>112</v>
      </c>
      <c r="Y81" s="10" t="s">
        <v>148</v>
      </c>
      <c r="Z81" s="10" t="s">
        <v>245</v>
      </c>
      <c r="AA81" s="10" t="s">
        <v>84</v>
      </c>
      <c r="AB81" s="10" t="s">
        <v>85</v>
      </c>
      <c r="AC81" s="10" t="s">
        <v>94</v>
      </c>
      <c r="AD81" s="10" t="s">
        <v>95</v>
      </c>
      <c r="AE81" s="10" t="s">
        <v>96</v>
      </c>
      <c r="AF81" s="10" t="s">
        <v>133</v>
      </c>
      <c r="AG81" s="10"/>
      <c r="AH81" s="10"/>
      <c r="AI81" s="6">
        <v>0</v>
      </c>
      <c r="AJ81" s="6" t="s">
        <v>309</v>
      </c>
      <c r="AK81" s="7" t="str">
        <f>IF([1]Cal!$J$3&lt;8,"","（该强化已纳入计算）")</f>
        <v/>
      </c>
      <c r="AL81" s="7"/>
      <c r="AM81" s="11">
        <v>0.4</v>
      </c>
      <c r="AN81" s="11"/>
      <c r="AO81" s="11"/>
      <c r="AP81" s="11"/>
    </row>
    <row r="82" spans="1:42" ht="31.2" x14ac:dyDescent="0.25">
      <c r="A82" s="2">
        <v>73</v>
      </c>
      <c r="B82" s="2" t="s">
        <v>310</v>
      </c>
      <c r="C82" s="2" t="s">
        <v>190</v>
      </c>
      <c r="D82" s="2">
        <v>4</v>
      </c>
      <c r="E82" s="2" t="s">
        <v>70</v>
      </c>
      <c r="F82" s="2">
        <v>1</v>
      </c>
      <c r="G82" s="2" t="s">
        <v>117</v>
      </c>
      <c r="H82" s="2" t="s">
        <v>118</v>
      </c>
      <c r="I82" s="2" t="s">
        <v>119</v>
      </c>
      <c r="J82" s="5">
        <v>4.5</v>
      </c>
      <c r="K82" s="5">
        <v>5.5</v>
      </c>
      <c r="L82" s="5">
        <v>6</v>
      </c>
      <c r="M82" s="5">
        <v>6.25</v>
      </c>
      <c r="N82" s="5">
        <v>6.5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f t="shared" si="4"/>
        <v>1.5</v>
      </c>
      <c r="U82" s="5">
        <v>0</v>
      </c>
      <c r="V82" s="8">
        <v>0</v>
      </c>
      <c r="W82" s="7">
        <v>0</v>
      </c>
      <c r="X82" s="10" t="s">
        <v>112</v>
      </c>
      <c r="Y82" s="10" t="s">
        <v>113</v>
      </c>
      <c r="Z82" s="10" t="s">
        <v>83</v>
      </c>
      <c r="AA82" s="10" t="s">
        <v>84</v>
      </c>
      <c r="AB82" s="10" t="s">
        <v>85</v>
      </c>
      <c r="AC82" s="10" t="s">
        <v>120</v>
      </c>
      <c r="AD82" s="10" t="s">
        <v>75</v>
      </c>
      <c r="AE82" s="10" t="s">
        <v>94</v>
      </c>
      <c r="AF82" s="10" t="s">
        <v>121</v>
      </c>
      <c r="AG82" s="10"/>
      <c r="AH82" s="10"/>
      <c r="AI82" s="6">
        <v>0</v>
      </c>
      <c r="AJ82" s="6" t="s">
        <v>311</v>
      </c>
      <c r="AK82" s="7"/>
      <c r="AL82" s="7"/>
      <c r="AM82" s="11"/>
      <c r="AN82" s="11"/>
      <c r="AO82" s="11"/>
      <c r="AP82" s="11"/>
    </row>
    <row r="83" spans="1:42" ht="15.6" x14ac:dyDescent="0.25">
      <c r="A83" s="2">
        <v>74</v>
      </c>
      <c r="B83" s="2" t="s">
        <v>312</v>
      </c>
      <c r="C83" s="2" t="s">
        <v>208</v>
      </c>
      <c r="D83" s="2">
        <v>4</v>
      </c>
      <c r="E83" s="2" t="s">
        <v>70</v>
      </c>
      <c r="F83" s="2">
        <v>0</v>
      </c>
      <c r="G83" s="2" t="s">
        <v>313</v>
      </c>
      <c r="H83" s="2" t="s">
        <v>109</v>
      </c>
      <c r="I83" s="2" t="s">
        <v>119</v>
      </c>
      <c r="J83" s="5">
        <v>6</v>
      </c>
      <c r="K83" s="5">
        <v>7.5</v>
      </c>
      <c r="L83" s="5">
        <v>8.25</v>
      </c>
      <c r="M83" s="5">
        <v>8.625</v>
      </c>
      <c r="N83" s="5">
        <v>9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f t="shared" si="4"/>
        <v>1</v>
      </c>
      <c r="U83" s="5">
        <v>0.1</v>
      </c>
      <c r="V83" s="8">
        <v>0</v>
      </c>
      <c r="W83" s="7">
        <v>0</v>
      </c>
      <c r="X83" s="10" t="s">
        <v>139</v>
      </c>
      <c r="Y83" s="10" t="s">
        <v>148</v>
      </c>
      <c r="Z83" s="10" t="s">
        <v>83</v>
      </c>
      <c r="AA83" s="10" t="s">
        <v>85</v>
      </c>
      <c r="AB83" s="10" t="s">
        <v>94</v>
      </c>
      <c r="AC83" s="10"/>
      <c r="AD83" s="10"/>
      <c r="AE83" s="10"/>
      <c r="AF83" s="10"/>
      <c r="AG83" s="10"/>
      <c r="AH83" s="10"/>
      <c r="AI83" s="6">
        <v>0</v>
      </c>
      <c r="AJ83" s="12" t="s">
        <v>111</v>
      </c>
      <c r="AK83" s="2"/>
      <c r="AL83" s="2"/>
      <c r="AM83" s="11"/>
      <c r="AN83" s="11"/>
      <c r="AO83" s="11">
        <v>0.5</v>
      </c>
      <c r="AP83" s="11"/>
    </row>
    <row r="84" spans="1:42" ht="15.6" x14ac:dyDescent="0.25">
      <c r="A84" s="2">
        <v>75</v>
      </c>
      <c r="B84" s="2" t="s">
        <v>314</v>
      </c>
      <c r="C84" s="2" t="s">
        <v>79</v>
      </c>
      <c r="D84" s="2">
        <v>5</v>
      </c>
      <c r="E84" s="2" t="s">
        <v>100</v>
      </c>
      <c r="F84" s="2">
        <v>0</v>
      </c>
      <c r="G84" s="2" t="s">
        <v>315</v>
      </c>
      <c r="H84" s="2" t="s">
        <v>137</v>
      </c>
      <c r="I84" s="2" t="s">
        <v>138</v>
      </c>
      <c r="J84" s="5">
        <v>14</v>
      </c>
      <c r="K84" s="5">
        <v>18</v>
      </c>
      <c r="L84" s="5">
        <v>20</v>
      </c>
      <c r="M84" s="5">
        <v>21</v>
      </c>
      <c r="N84" s="5">
        <v>22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f t="shared" si="4"/>
        <v>0.8</v>
      </c>
      <c r="U84" s="5">
        <v>0</v>
      </c>
      <c r="V84" s="8">
        <v>0</v>
      </c>
      <c r="W84" s="7">
        <v>0</v>
      </c>
      <c r="X84" s="10" t="s">
        <v>81</v>
      </c>
      <c r="Y84" s="10" t="s">
        <v>123</v>
      </c>
      <c r="Z84" s="10" t="s">
        <v>83</v>
      </c>
      <c r="AA84" s="10" t="s">
        <v>85</v>
      </c>
      <c r="AB84" s="10" t="s">
        <v>94</v>
      </c>
      <c r="AC84" s="10" t="s">
        <v>95</v>
      </c>
      <c r="AD84" s="10" t="s">
        <v>96</v>
      </c>
      <c r="AE84" s="10"/>
      <c r="AF84" s="10"/>
      <c r="AG84" s="10"/>
      <c r="AH84" s="10"/>
      <c r="AI84" s="6">
        <v>0</v>
      </c>
      <c r="AJ84" s="12" t="s">
        <v>111</v>
      </c>
      <c r="AK84" s="2"/>
      <c r="AL84" s="2"/>
      <c r="AM84" s="11"/>
      <c r="AN84" s="11"/>
      <c r="AO84" s="11"/>
      <c r="AP84" s="11"/>
    </row>
    <row r="85" spans="1:42" ht="15.6" x14ac:dyDescent="0.25">
      <c r="A85" s="2">
        <v>76</v>
      </c>
      <c r="B85" s="2" t="s">
        <v>316</v>
      </c>
      <c r="C85" s="2" t="s">
        <v>116</v>
      </c>
      <c r="D85" s="2">
        <v>5</v>
      </c>
      <c r="E85" s="2" t="s">
        <v>100</v>
      </c>
      <c r="F85" s="2">
        <v>0</v>
      </c>
      <c r="G85" s="2" t="s">
        <v>317</v>
      </c>
      <c r="H85" s="2" t="s">
        <v>118</v>
      </c>
      <c r="I85" s="2" t="s">
        <v>119</v>
      </c>
      <c r="J85" s="5">
        <v>4</v>
      </c>
      <c r="K85" s="5">
        <v>5</v>
      </c>
      <c r="L85" s="5">
        <v>5.5</v>
      </c>
      <c r="M85" s="5">
        <v>5.75</v>
      </c>
      <c r="N85" s="5">
        <v>6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f t="shared" si="4"/>
        <v>1.5</v>
      </c>
      <c r="U85" s="5">
        <v>0</v>
      </c>
      <c r="V85" s="8">
        <v>0</v>
      </c>
      <c r="W85" s="7">
        <v>0</v>
      </c>
      <c r="X85" s="10" t="s">
        <v>81</v>
      </c>
      <c r="Y85" s="10" t="s">
        <v>148</v>
      </c>
      <c r="Z85" s="10" t="s">
        <v>83</v>
      </c>
      <c r="AA85" s="10" t="s">
        <v>84</v>
      </c>
      <c r="AB85" s="10" t="s">
        <v>85</v>
      </c>
      <c r="AC85" s="10" t="s">
        <v>120</v>
      </c>
      <c r="AD85" s="10" t="s">
        <v>75</v>
      </c>
      <c r="AE85" s="10" t="s">
        <v>94</v>
      </c>
      <c r="AF85" s="10" t="s">
        <v>95</v>
      </c>
      <c r="AG85" s="10" t="s">
        <v>96</v>
      </c>
      <c r="AH85" s="10"/>
      <c r="AI85" s="6">
        <v>0</v>
      </c>
      <c r="AJ85" s="12" t="s">
        <v>111</v>
      </c>
      <c r="AK85" s="2"/>
      <c r="AL85" s="2"/>
      <c r="AM85" s="5">
        <v>0.6</v>
      </c>
      <c r="AN85" s="5"/>
      <c r="AO85" s="5"/>
      <c r="AP85" s="5"/>
    </row>
    <row r="86" spans="1:42" ht="15.6" x14ac:dyDescent="0.25">
      <c r="A86" s="3">
        <v>77</v>
      </c>
      <c r="B86" s="2" t="s">
        <v>318</v>
      </c>
      <c r="C86" s="2" t="s">
        <v>151</v>
      </c>
      <c r="D86" s="2">
        <v>5</v>
      </c>
      <c r="E86" s="2" t="s">
        <v>80</v>
      </c>
      <c r="F86" s="2">
        <v>0</v>
      </c>
      <c r="G86" s="2" t="s">
        <v>319</v>
      </c>
      <c r="H86" s="2" t="s">
        <v>118</v>
      </c>
      <c r="I86" s="2" t="s">
        <v>119</v>
      </c>
      <c r="J86" s="5">
        <v>4</v>
      </c>
      <c r="K86" s="5">
        <v>5</v>
      </c>
      <c r="L86" s="5">
        <v>5.5</v>
      </c>
      <c r="M86" s="5">
        <v>5.75</v>
      </c>
      <c r="N86" s="5">
        <v>6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f t="shared" si="4"/>
        <v>1.5</v>
      </c>
      <c r="U86" s="5">
        <v>0</v>
      </c>
      <c r="V86" s="8">
        <v>0</v>
      </c>
      <c r="W86" s="7">
        <v>0</v>
      </c>
      <c r="X86" s="10" t="s">
        <v>81</v>
      </c>
      <c r="Y86" s="10" t="s">
        <v>113</v>
      </c>
      <c r="Z86" s="10" t="s">
        <v>245</v>
      </c>
      <c r="AA86" s="10" t="s">
        <v>85</v>
      </c>
      <c r="AB86" s="10" t="s">
        <v>133</v>
      </c>
      <c r="AC86" s="10"/>
      <c r="AD86" s="10"/>
      <c r="AE86" s="10"/>
      <c r="AF86" s="10"/>
      <c r="AG86" s="10"/>
      <c r="AH86" s="10"/>
      <c r="AI86" s="6">
        <v>0</v>
      </c>
      <c r="AJ86" s="12" t="s">
        <v>111</v>
      </c>
      <c r="AK86" s="7"/>
      <c r="AL86" s="7"/>
      <c r="AM86" s="11"/>
      <c r="AN86" s="11"/>
      <c r="AO86" s="11"/>
      <c r="AP86" s="11"/>
    </row>
    <row r="87" spans="1:42" ht="15.6" x14ac:dyDescent="0.25">
      <c r="A87" s="3">
        <v>78</v>
      </c>
      <c r="B87" s="2" t="s">
        <v>122</v>
      </c>
      <c r="C87" s="2" t="s">
        <v>172</v>
      </c>
      <c r="D87" s="2">
        <v>4</v>
      </c>
      <c r="E87" s="2" t="s">
        <v>92</v>
      </c>
      <c r="F87" s="2">
        <v>0</v>
      </c>
      <c r="G87" s="2" t="s">
        <v>320</v>
      </c>
      <c r="H87" s="2" t="s">
        <v>118</v>
      </c>
      <c r="I87" s="2" t="s">
        <v>119</v>
      </c>
      <c r="J87" s="5">
        <v>4</v>
      </c>
      <c r="K87" s="5">
        <v>5</v>
      </c>
      <c r="L87" s="5">
        <v>5.5</v>
      </c>
      <c r="M87" s="5">
        <v>5.75</v>
      </c>
      <c r="N87" s="5">
        <v>6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f t="shared" si="4"/>
        <v>1.5</v>
      </c>
      <c r="U87" s="5">
        <v>0</v>
      </c>
      <c r="V87" s="8">
        <v>0</v>
      </c>
      <c r="W87" s="7">
        <v>0</v>
      </c>
      <c r="X87" s="10" t="s">
        <v>112</v>
      </c>
      <c r="Y87" s="10" t="s">
        <v>113</v>
      </c>
      <c r="Z87" s="10" t="s">
        <v>83</v>
      </c>
      <c r="AA87" s="10" t="s">
        <v>84</v>
      </c>
      <c r="AB87" s="10" t="s">
        <v>85</v>
      </c>
      <c r="AC87" s="10" t="s">
        <v>120</v>
      </c>
      <c r="AD87" s="10" t="s">
        <v>75</v>
      </c>
      <c r="AE87" s="10" t="s">
        <v>94</v>
      </c>
      <c r="AF87" s="10" t="s">
        <v>95</v>
      </c>
      <c r="AG87" s="10" t="s">
        <v>96</v>
      </c>
      <c r="AH87" s="10" t="s">
        <v>121</v>
      </c>
      <c r="AI87" s="6">
        <v>0</v>
      </c>
      <c r="AJ87" s="12" t="s">
        <v>111</v>
      </c>
      <c r="AK87" s="7"/>
      <c r="AL87" s="7"/>
      <c r="AM87" s="11"/>
      <c r="AN87" s="11"/>
      <c r="AO87" s="11"/>
      <c r="AP87" s="11"/>
    </row>
    <row r="88" spans="1:42" ht="15.6" x14ac:dyDescent="0.25">
      <c r="A88" s="3">
        <v>79</v>
      </c>
      <c r="B88" s="2" t="s">
        <v>321</v>
      </c>
      <c r="C88" s="2" t="s">
        <v>208</v>
      </c>
      <c r="D88" s="2">
        <v>3</v>
      </c>
      <c r="E88" s="2" t="s">
        <v>70</v>
      </c>
      <c r="F88" s="2">
        <v>1</v>
      </c>
      <c r="G88" s="2" t="s">
        <v>322</v>
      </c>
      <c r="H88" s="2" t="s">
        <v>109</v>
      </c>
      <c r="I88" s="2" t="s">
        <v>119</v>
      </c>
      <c r="J88" s="5">
        <v>4</v>
      </c>
      <c r="K88" s="5">
        <v>5</v>
      </c>
      <c r="L88" s="5">
        <v>5.5</v>
      </c>
      <c r="M88" s="5">
        <v>5.75</v>
      </c>
      <c r="N88" s="5">
        <v>6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f t="shared" si="4"/>
        <v>1</v>
      </c>
      <c r="U88" s="5">
        <v>0.1</v>
      </c>
      <c r="V88" s="8">
        <v>0</v>
      </c>
      <c r="W88" s="7">
        <v>0</v>
      </c>
      <c r="X88" s="10" t="s">
        <v>81</v>
      </c>
      <c r="Y88" s="10" t="s">
        <v>113</v>
      </c>
      <c r="Z88" s="10" t="s">
        <v>245</v>
      </c>
      <c r="AA88" s="10" t="s">
        <v>85</v>
      </c>
      <c r="AB88" s="10" t="s">
        <v>94</v>
      </c>
      <c r="AC88" s="10" t="s">
        <v>133</v>
      </c>
      <c r="AD88" s="10"/>
      <c r="AE88" s="10"/>
      <c r="AF88" s="10"/>
      <c r="AG88" s="10"/>
      <c r="AH88" s="10"/>
      <c r="AI88" s="6">
        <v>0</v>
      </c>
      <c r="AJ88" s="12" t="s">
        <v>111</v>
      </c>
      <c r="AK88" s="7"/>
      <c r="AL88" s="7"/>
      <c r="AM88" s="11"/>
      <c r="AN88" s="11"/>
      <c r="AO88" s="11"/>
      <c r="AP88" s="11"/>
    </row>
    <row r="89" spans="1:42" ht="15.6" x14ac:dyDescent="0.25">
      <c r="A89" s="3">
        <v>80</v>
      </c>
      <c r="B89" s="2" t="s">
        <v>323</v>
      </c>
      <c r="C89" s="2" t="s">
        <v>208</v>
      </c>
      <c r="D89" s="2">
        <v>3</v>
      </c>
      <c r="E89" s="2" t="s">
        <v>70</v>
      </c>
      <c r="F89" s="2">
        <v>1</v>
      </c>
      <c r="G89" s="2" t="s">
        <v>324</v>
      </c>
      <c r="H89" s="2" t="s">
        <v>118</v>
      </c>
      <c r="I89" s="2" t="s">
        <v>119</v>
      </c>
      <c r="J89" s="5">
        <v>4</v>
      </c>
      <c r="K89" s="5">
        <v>5</v>
      </c>
      <c r="L89" s="5">
        <v>5.5</v>
      </c>
      <c r="M89" s="5">
        <v>5.75</v>
      </c>
      <c r="N89" s="5">
        <v>6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f t="shared" si="4"/>
        <v>1.5</v>
      </c>
      <c r="U89" s="5">
        <v>0</v>
      </c>
      <c r="V89" s="8">
        <v>0</v>
      </c>
      <c r="W89" s="7">
        <v>0</v>
      </c>
      <c r="X89" s="10" t="s">
        <v>81</v>
      </c>
      <c r="Y89" s="10" t="s">
        <v>148</v>
      </c>
      <c r="Z89" s="10" t="s">
        <v>245</v>
      </c>
      <c r="AA89" s="10" t="s">
        <v>85</v>
      </c>
      <c r="AB89" s="10" t="s">
        <v>94</v>
      </c>
      <c r="AC89" s="10"/>
      <c r="AD89" s="10"/>
      <c r="AE89" s="10"/>
      <c r="AF89" s="10"/>
      <c r="AG89" s="10"/>
      <c r="AH89" s="10"/>
      <c r="AI89" s="6">
        <v>0</v>
      </c>
      <c r="AJ89" s="12" t="s">
        <v>111</v>
      </c>
      <c r="AK89" s="7"/>
      <c r="AL89" s="7"/>
      <c r="AM89" s="11"/>
      <c r="AN89" s="11"/>
      <c r="AO89" s="11"/>
      <c r="AP89" s="11"/>
    </row>
    <row r="90" spans="1:42" ht="15.6" x14ac:dyDescent="0.25">
      <c r="A90" s="3">
        <v>81</v>
      </c>
      <c r="B90" s="2" t="s">
        <v>325</v>
      </c>
      <c r="C90" s="2" t="s">
        <v>79</v>
      </c>
      <c r="D90" s="2">
        <v>3</v>
      </c>
      <c r="E90" s="2" t="s">
        <v>100</v>
      </c>
      <c r="F90" s="2">
        <v>1</v>
      </c>
      <c r="G90" s="2" t="s">
        <v>326</v>
      </c>
      <c r="H90" s="2" t="s">
        <v>118</v>
      </c>
      <c r="I90" s="2" t="s">
        <v>110</v>
      </c>
      <c r="J90" s="5"/>
      <c r="K90" s="5"/>
      <c r="L90" s="5"/>
      <c r="M90" s="5"/>
      <c r="N90" s="5"/>
      <c r="O90" s="3"/>
      <c r="P90" s="3"/>
      <c r="Q90" s="3"/>
      <c r="R90" s="3"/>
      <c r="S90" s="3"/>
      <c r="T90" s="3"/>
      <c r="U90" s="3"/>
      <c r="V90" s="3"/>
      <c r="W90" s="7">
        <v>0</v>
      </c>
      <c r="X90" s="10" t="s">
        <v>112</v>
      </c>
      <c r="Y90" s="10" t="s">
        <v>113</v>
      </c>
      <c r="Z90" s="10" t="s">
        <v>245</v>
      </c>
      <c r="AA90" s="10" t="s">
        <v>85</v>
      </c>
      <c r="AB90" s="10" t="s">
        <v>94</v>
      </c>
      <c r="AC90" s="10" t="s">
        <v>95</v>
      </c>
      <c r="AD90" s="10" t="s">
        <v>96</v>
      </c>
      <c r="AE90" s="10" t="s">
        <v>133</v>
      </c>
      <c r="AF90" s="10"/>
      <c r="AG90" s="10"/>
      <c r="AH90" s="10"/>
      <c r="AI90" s="6">
        <v>0</v>
      </c>
      <c r="AJ90" s="6"/>
      <c r="AK90" s="7"/>
      <c r="AL90" s="7"/>
      <c r="AM90" s="11"/>
      <c r="AN90" s="11"/>
      <c r="AO90" s="11"/>
      <c r="AP90" s="11"/>
    </row>
    <row r="91" spans="1:42" ht="15.6" x14ac:dyDescent="0.25">
      <c r="A91" s="3" t="s">
        <v>327</v>
      </c>
      <c r="B91" s="2" t="s">
        <v>328</v>
      </c>
      <c r="C91" s="2" t="s">
        <v>99</v>
      </c>
      <c r="D91" s="2">
        <v>3</v>
      </c>
      <c r="E91" s="2" t="s">
        <v>100</v>
      </c>
      <c r="F91" s="2">
        <v>1</v>
      </c>
      <c r="G91" s="2" t="s">
        <v>326</v>
      </c>
      <c r="H91" s="2" t="s">
        <v>118</v>
      </c>
      <c r="I91" s="2" t="s">
        <v>110</v>
      </c>
      <c r="J91" s="5"/>
      <c r="K91" s="5"/>
      <c r="L91" s="5"/>
      <c r="M91" s="5"/>
      <c r="N91" s="5"/>
      <c r="O91" s="3"/>
      <c r="P91" s="3"/>
      <c r="Q91" s="3"/>
      <c r="R91" s="3"/>
      <c r="S91" s="3"/>
      <c r="T91" s="3"/>
      <c r="U91" s="3"/>
      <c r="V91" s="3"/>
      <c r="W91" s="7">
        <v>0</v>
      </c>
      <c r="X91" s="10" t="s">
        <v>71</v>
      </c>
      <c r="Y91" s="10" t="s">
        <v>72</v>
      </c>
      <c r="Z91" s="10" t="s">
        <v>245</v>
      </c>
      <c r="AA91" s="10" t="s">
        <v>85</v>
      </c>
      <c r="AB91" s="10" t="s">
        <v>94</v>
      </c>
      <c r="AC91" s="10" t="s">
        <v>95</v>
      </c>
      <c r="AD91" s="10" t="s">
        <v>96</v>
      </c>
      <c r="AE91" s="10"/>
      <c r="AF91" s="10"/>
      <c r="AG91" s="10"/>
      <c r="AH91" s="10"/>
      <c r="AI91" s="6">
        <v>0</v>
      </c>
      <c r="AJ91" s="6"/>
      <c r="AK91" s="7"/>
      <c r="AL91" s="7"/>
      <c r="AM91" s="11"/>
      <c r="AN91" s="11"/>
      <c r="AO91" s="11"/>
      <c r="AP91" s="11"/>
    </row>
    <row r="92" spans="1:42" ht="15.6" x14ac:dyDescent="0.25">
      <c r="A92" s="3">
        <v>82</v>
      </c>
      <c r="B92" s="2" t="s">
        <v>329</v>
      </c>
      <c r="C92" s="2" t="s">
        <v>99</v>
      </c>
      <c r="D92" s="2">
        <v>4</v>
      </c>
      <c r="E92" s="2" t="s">
        <v>100</v>
      </c>
      <c r="F92" s="2">
        <v>0</v>
      </c>
      <c r="G92" s="2" t="s">
        <v>330</v>
      </c>
      <c r="H92" s="2" t="s">
        <v>137</v>
      </c>
      <c r="I92" s="2" t="s">
        <v>119</v>
      </c>
      <c r="J92" s="5">
        <v>9</v>
      </c>
      <c r="K92" s="5">
        <v>11</v>
      </c>
      <c r="L92" s="5">
        <v>12</v>
      </c>
      <c r="M92" s="5">
        <v>12.5</v>
      </c>
      <c r="N92" s="5">
        <v>13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f>IF(H92="红",1.5,IF(H92="蓝",1,0.8))</f>
        <v>0.8</v>
      </c>
      <c r="U92" s="5">
        <v>0</v>
      </c>
      <c r="V92" s="8">
        <v>0</v>
      </c>
      <c r="W92" s="7">
        <v>0</v>
      </c>
      <c r="X92" s="10" t="s">
        <v>81</v>
      </c>
      <c r="Y92" s="10" t="s">
        <v>148</v>
      </c>
      <c r="Z92" s="10" t="s">
        <v>83</v>
      </c>
      <c r="AA92" s="10" t="s">
        <v>85</v>
      </c>
      <c r="AB92" s="10" t="s">
        <v>94</v>
      </c>
      <c r="AC92" s="10" t="s">
        <v>95</v>
      </c>
      <c r="AD92" s="10" t="s">
        <v>96</v>
      </c>
      <c r="AE92" s="10"/>
      <c r="AF92" s="10"/>
      <c r="AG92" s="10"/>
      <c r="AH92" s="10"/>
      <c r="AI92" s="6">
        <v>0</v>
      </c>
      <c r="AJ92" s="12" t="s">
        <v>111</v>
      </c>
      <c r="AK92" s="7"/>
      <c r="AL92" s="7"/>
      <c r="AM92" s="11"/>
      <c r="AN92" s="11"/>
      <c r="AO92" s="11"/>
      <c r="AP92" s="11"/>
    </row>
    <row r="93" spans="1:42" ht="15.6" x14ac:dyDescent="0.25">
      <c r="A93" s="3">
        <v>83</v>
      </c>
      <c r="B93" s="2" t="s">
        <v>331</v>
      </c>
      <c r="C93" s="2" t="s">
        <v>332</v>
      </c>
      <c r="D93" s="2">
        <v>5</v>
      </c>
      <c r="E93" s="2" t="s">
        <v>92</v>
      </c>
      <c r="F93" s="2">
        <v>0</v>
      </c>
      <c r="G93" s="2"/>
      <c r="H93" s="2"/>
      <c r="I93" s="2" t="s">
        <v>333</v>
      </c>
      <c r="J93" s="5"/>
      <c r="K93" s="5"/>
      <c r="L93" s="5"/>
      <c r="M93" s="5"/>
      <c r="N93" s="5"/>
      <c r="O93" s="3"/>
      <c r="P93" s="3"/>
      <c r="Q93" s="3"/>
      <c r="R93" s="3"/>
      <c r="S93" s="3"/>
      <c r="T93" s="3"/>
      <c r="U93" s="3"/>
      <c r="V93" s="3"/>
      <c r="W93" s="7">
        <v>0</v>
      </c>
      <c r="X93" s="10" t="s">
        <v>112</v>
      </c>
      <c r="Y93" s="10" t="s">
        <v>113</v>
      </c>
      <c r="Z93" s="10" t="s">
        <v>245</v>
      </c>
      <c r="AA93" s="10" t="s">
        <v>85</v>
      </c>
      <c r="AB93" s="10" t="s">
        <v>94</v>
      </c>
      <c r="AC93" s="10" t="s">
        <v>95</v>
      </c>
      <c r="AD93" s="10" t="s">
        <v>96</v>
      </c>
      <c r="AE93" s="10"/>
      <c r="AF93" s="10"/>
      <c r="AG93" s="10"/>
      <c r="AH93" s="10"/>
      <c r="AI93" s="6">
        <v>0</v>
      </c>
      <c r="AJ93" s="6"/>
      <c r="AK93" s="7"/>
      <c r="AL93" s="7"/>
      <c r="AM93" s="11"/>
      <c r="AN93" s="11"/>
      <c r="AO93" s="11"/>
      <c r="AP93" s="11"/>
    </row>
    <row r="94" spans="1:42" ht="46.8" x14ac:dyDescent="0.25">
      <c r="A94" s="3">
        <v>84</v>
      </c>
      <c r="B94" s="2" t="s">
        <v>334</v>
      </c>
      <c r="C94" s="2" t="s">
        <v>151</v>
      </c>
      <c r="D94" s="2">
        <v>5</v>
      </c>
      <c r="E94" s="2" t="s">
        <v>92</v>
      </c>
      <c r="F94" s="2">
        <v>0</v>
      </c>
      <c r="G94" s="2" t="s">
        <v>335</v>
      </c>
      <c r="H94" s="2" t="s">
        <v>118</v>
      </c>
      <c r="I94" s="2" t="s">
        <v>119</v>
      </c>
      <c r="J94" s="5">
        <f>IF([1]Cal!$J$3&lt;6,3,4)</f>
        <v>3</v>
      </c>
      <c r="K94" s="5">
        <f>IF([1]Cal!$J$3&lt;6,4,5)</f>
        <v>4</v>
      </c>
      <c r="L94" s="5">
        <f>IF([1]Cal!$J$3&lt;6,4.5,5.5)</f>
        <v>4.5</v>
      </c>
      <c r="M94" s="5">
        <f>IF([1]Cal!$J$3&lt;6,4.75,5.75)</f>
        <v>4.75</v>
      </c>
      <c r="N94" s="5">
        <f>IF([1]Cal!$J$3&lt;6,5,6)</f>
        <v>5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f t="shared" ref="T94:T106" si="5">IF(H94="红",1.5,IF(H94="蓝",1,0.8))</f>
        <v>1.5</v>
      </c>
      <c r="U94" s="5">
        <v>0</v>
      </c>
      <c r="V94" s="8">
        <v>175</v>
      </c>
      <c r="W94" s="7">
        <v>0</v>
      </c>
      <c r="X94" s="10" t="s">
        <v>112</v>
      </c>
      <c r="Y94" s="10" t="s">
        <v>148</v>
      </c>
      <c r="Z94" s="10" t="s">
        <v>245</v>
      </c>
      <c r="AA94" s="10" t="s">
        <v>85</v>
      </c>
      <c r="AB94" s="10" t="s">
        <v>106</v>
      </c>
      <c r="AC94" s="10" t="s">
        <v>94</v>
      </c>
      <c r="AD94" s="10" t="s">
        <v>95</v>
      </c>
      <c r="AE94" s="10" t="s">
        <v>96</v>
      </c>
      <c r="AF94" s="10"/>
      <c r="AG94" s="10"/>
      <c r="AH94" s="10"/>
      <c r="AI94" s="6">
        <v>0</v>
      </c>
      <c r="AJ94" s="6" t="s">
        <v>336</v>
      </c>
      <c r="AK94" s="7" t="str">
        <f>IF([1]Cal!$J$3&lt;6,"","（该强化已纳入计算）")</f>
        <v/>
      </c>
      <c r="AL94" s="7"/>
      <c r="AM94" s="11"/>
      <c r="AN94" s="11"/>
      <c r="AO94" s="11"/>
      <c r="AP94" s="11"/>
    </row>
    <row r="95" spans="1:42" ht="15.6" x14ac:dyDescent="0.25">
      <c r="A95" s="3">
        <v>85</v>
      </c>
      <c r="B95" s="2" t="s">
        <v>337</v>
      </c>
      <c r="C95" s="2" t="s">
        <v>172</v>
      </c>
      <c r="D95" s="2">
        <v>5</v>
      </c>
      <c r="E95" s="2" t="s">
        <v>92</v>
      </c>
      <c r="F95" s="2">
        <v>0</v>
      </c>
      <c r="G95" s="2" t="s">
        <v>338</v>
      </c>
      <c r="H95" s="2" t="s">
        <v>118</v>
      </c>
      <c r="I95" s="2" t="s">
        <v>119</v>
      </c>
      <c r="J95" s="5">
        <v>3</v>
      </c>
      <c r="K95" s="5">
        <v>4</v>
      </c>
      <c r="L95" s="5">
        <v>4.5</v>
      </c>
      <c r="M95" s="5">
        <v>4.75</v>
      </c>
      <c r="N95" s="5">
        <v>5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f t="shared" si="5"/>
        <v>1.5</v>
      </c>
      <c r="U95" s="5">
        <v>0</v>
      </c>
      <c r="V95" s="8">
        <v>200</v>
      </c>
      <c r="W95" s="7">
        <v>0</v>
      </c>
      <c r="X95" s="10" t="s">
        <v>112</v>
      </c>
      <c r="Y95" s="10" t="s">
        <v>113</v>
      </c>
      <c r="Z95" s="10" t="s">
        <v>245</v>
      </c>
      <c r="AA95" s="10" t="s">
        <v>84</v>
      </c>
      <c r="AB95" s="10" t="s">
        <v>85</v>
      </c>
      <c r="AC95" s="10" t="s">
        <v>106</v>
      </c>
      <c r="AD95" s="10" t="s">
        <v>94</v>
      </c>
      <c r="AE95" s="10" t="s">
        <v>95</v>
      </c>
      <c r="AF95" s="10" t="s">
        <v>96</v>
      </c>
      <c r="AG95" s="10" t="s">
        <v>133</v>
      </c>
      <c r="AH95" s="10"/>
      <c r="AI95" s="6">
        <v>0</v>
      </c>
      <c r="AJ95" s="12" t="s">
        <v>111</v>
      </c>
      <c r="AK95" s="7"/>
      <c r="AL95" s="7"/>
      <c r="AM95" s="11"/>
      <c r="AN95" s="11"/>
      <c r="AO95" s="11"/>
      <c r="AP95" s="11"/>
    </row>
    <row r="96" spans="1:42" ht="62.4" x14ac:dyDescent="0.25">
      <c r="A96" s="3">
        <v>86</v>
      </c>
      <c r="B96" s="2" t="s">
        <v>339</v>
      </c>
      <c r="C96" s="2" t="s">
        <v>79</v>
      </c>
      <c r="D96" s="2">
        <v>5</v>
      </c>
      <c r="E96" s="2" t="s">
        <v>80</v>
      </c>
      <c r="F96" s="2">
        <v>0</v>
      </c>
      <c r="G96" s="2" t="s">
        <v>340</v>
      </c>
      <c r="H96" s="2" t="s">
        <v>137</v>
      </c>
      <c r="I96" s="2" t="s">
        <v>138</v>
      </c>
      <c r="J96" s="5">
        <f>IF([1]Cal!$J$3&lt;1,12,16)</f>
        <v>16</v>
      </c>
      <c r="K96" s="5">
        <f>IF([1]Cal!$J$3&lt;1,16,20)</f>
        <v>20</v>
      </c>
      <c r="L96" s="5">
        <f>IF([1]Cal!$J$3&lt;1,18,22)</f>
        <v>22</v>
      </c>
      <c r="M96" s="5">
        <f>IF([1]Cal!$J$3&lt;1,19,23)</f>
        <v>23</v>
      </c>
      <c r="N96" s="5">
        <f>IF([1]Cal!$J$3&lt;1,20,24)</f>
        <v>24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f t="shared" si="5"/>
        <v>0.8</v>
      </c>
      <c r="U96" s="5">
        <v>0.12</v>
      </c>
      <c r="V96" s="8">
        <v>0</v>
      </c>
      <c r="W96" s="7">
        <v>0</v>
      </c>
      <c r="X96" s="10" t="s">
        <v>81</v>
      </c>
      <c r="Y96" s="10" t="s">
        <v>113</v>
      </c>
      <c r="Z96" s="10" t="s">
        <v>83</v>
      </c>
      <c r="AA96" s="10" t="s">
        <v>84</v>
      </c>
      <c r="AB96" s="10" t="s">
        <v>85</v>
      </c>
      <c r="AC96" s="10" t="s">
        <v>86</v>
      </c>
      <c r="AD96" s="10" t="s">
        <v>87</v>
      </c>
      <c r="AE96" s="10" t="s">
        <v>88</v>
      </c>
      <c r="AF96" s="10"/>
      <c r="AG96" s="10"/>
      <c r="AH96" s="10"/>
      <c r="AI96" s="6">
        <v>1</v>
      </c>
      <c r="AJ96" s="6" t="s">
        <v>341</v>
      </c>
      <c r="AK96" s="7" t="str">
        <f>IF([1]Cal!$J$3&lt;1,"","（该强化已纳入计算）")</f>
        <v>（该强化已纳入计算）</v>
      </c>
      <c r="AL96" s="7"/>
      <c r="AM96" s="11">
        <v>1</v>
      </c>
      <c r="AN96" s="11"/>
      <c r="AO96" s="11"/>
      <c r="AP96" s="11"/>
    </row>
    <row r="97" spans="1:42" ht="46.8" x14ac:dyDescent="0.25">
      <c r="A97" s="3">
        <v>87</v>
      </c>
      <c r="B97" s="2" t="s">
        <v>342</v>
      </c>
      <c r="C97" s="2" t="s">
        <v>172</v>
      </c>
      <c r="D97" s="2">
        <v>4</v>
      </c>
      <c r="E97" s="2" t="s">
        <v>92</v>
      </c>
      <c r="F97" s="2">
        <v>0</v>
      </c>
      <c r="G97" s="2" t="s">
        <v>343</v>
      </c>
      <c r="H97" s="2" t="s">
        <v>109</v>
      </c>
      <c r="I97" s="2" t="s">
        <v>119</v>
      </c>
      <c r="J97" s="5">
        <f>IF([1]Cal!$J$3&lt;8,4.5,6)</f>
        <v>4.5</v>
      </c>
      <c r="K97" s="5">
        <f>IF([1]Cal!$J$3&lt;8,6,7.5)</f>
        <v>6</v>
      </c>
      <c r="L97" s="5">
        <f>IF([1]Cal!$J$3&lt;8,6.75,8.25)</f>
        <v>6.75</v>
      </c>
      <c r="M97" s="5">
        <f>IF([1]Cal!$J$3&lt;8,7.125,8.625)</f>
        <v>7.125</v>
      </c>
      <c r="N97" s="5">
        <f>IF([1]Cal!$J$3&lt;8,7.5,9)</f>
        <v>7.5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f t="shared" si="5"/>
        <v>1</v>
      </c>
      <c r="U97" s="5">
        <v>0</v>
      </c>
      <c r="V97" s="8">
        <v>125</v>
      </c>
      <c r="W97" s="7">
        <v>0</v>
      </c>
      <c r="X97" s="10" t="s">
        <v>344</v>
      </c>
      <c r="Y97" s="10" t="s">
        <v>82</v>
      </c>
      <c r="Z97" s="10" t="s">
        <v>131</v>
      </c>
      <c r="AA97" s="10" t="s">
        <v>85</v>
      </c>
      <c r="AB97" s="10" t="s">
        <v>106</v>
      </c>
      <c r="AC97" s="10" t="s">
        <v>94</v>
      </c>
      <c r="AD97" s="10" t="s">
        <v>95</v>
      </c>
      <c r="AE97" s="10" t="s">
        <v>96</v>
      </c>
      <c r="AF97" s="10"/>
      <c r="AG97" s="10"/>
      <c r="AH97" s="10"/>
      <c r="AI97" s="7">
        <v>2</v>
      </c>
      <c r="AJ97" s="6" t="s">
        <v>277</v>
      </c>
      <c r="AK97" s="7" t="str">
        <f>IF([1]Cal!$J$3&lt;8,"","（该强化已纳入计算）")</f>
        <v/>
      </c>
      <c r="AL97" s="7"/>
      <c r="AM97" s="3"/>
      <c r="AN97" s="11"/>
      <c r="AO97" s="11"/>
      <c r="AP97" s="11"/>
    </row>
    <row r="98" spans="1:42" ht="15.6" x14ac:dyDescent="0.25">
      <c r="A98" s="3">
        <v>88</v>
      </c>
      <c r="B98" s="2" t="s">
        <v>345</v>
      </c>
      <c r="C98" s="2" t="s">
        <v>172</v>
      </c>
      <c r="D98" s="2">
        <v>5</v>
      </c>
      <c r="E98" s="2" t="s">
        <v>92</v>
      </c>
      <c r="F98" s="2">
        <v>0</v>
      </c>
      <c r="G98" s="2" t="s">
        <v>346</v>
      </c>
      <c r="H98" s="2" t="s">
        <v>118</v>
      </c>
      <c r="I98" s="2" t="s">
        <v>138</v>
      </c>
      <c r="J98" s="5">
        <v>6</v>
      </c>
      <c r="K98" s="5">
        <v>8</v>
      </c>
      <c r="L98" s="5">
        <v>9</v>
      </c>
      <c r="M98" s="5">
        <v>9.5</v>
      </c>
      <c r="N98" s="5">
        <v>10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f t="shared" si="5"/>
        <v>1.5</v>
      </c>
      <c r="U98" s="5">
        <v>0</v>
      </c>
      <c r="V98" s="8">
        <v>100</v>
      </c>
      <c r="W98" s="7">
        <v>0</v>
      </c>
      <c r="X98" s="10" t="s">
        <v>344</v>
      </c>
      <c r="Y98" s="10" t="s">
        <v>93</v>
      </c>
      <c r="Z98" s="10" t="s">
        <v>73</v>
      </c>
      <c r="AA98" s="10" t="s">
        <v>297</v>
      </c>
      <c r="AB98" s="10" t="s">
        <v>85</v>
      </c>
      <c r="AC98" s="10" t="s">
        <v>106</v>
      </c>
      <c r="AD98" s="10" t="s">
        <v>94</v>
      </c>
      <c r="AE98" s="10" t="s">
        <v>95</v>
      </c>
      <c r="AF98" s="10" t="s">
        <v>96</v>
      </c>
      <c r="AG98" s="10"/>
      <c r="AH98" s="10"/>
      <c r="AI98" s="6">
        <v>2</v>
      </c>
      <c r="AJ98" s="6" t="s">
        <v>111</v>
      </c>
      <c r="AK98" s="7"/>
      <c r="AL98" s="7"/>
      <c r="AM98" s="3"/>
      <c r="AN98" s="11"/>
      <c r="AO98" s="11"/>
      <c r="AP98" s="11"/>
    </row>
    <row r="99" spans="1:42" ht="78" x14ac:dyDescent="0.25">
      <c r="A99" s="3">
        <v>89</v>
      </c>
      <c r="B99" s="2" t="s">
        <v>348</v>
      </c>
      <c r="C99" s="2" t="s">
        <v>99</v>
      </c>
      <c r="D99" s="2">
        <v>4</v>
      </c>
      <c r="E99" s="2" t="s">
        <v>100</v>
      </c>
      <c r="F99" s="2">
        <v>0</v>
      </c>
      <c r="G99" s="2" t="s">
        <v>349</v>
      </c>
      <c r="H99" s="2" t="s">
        <v>118</v>
      </c>
      <c r="I99" s="2" t="s">
        <v>138</v>
      </c>
      <c r="J99" s="5">
        <f>IF([1]Cal!$J$3&lt;5,6,7)</f>
        <v>6</v>
      </c>
      <c r="K99" s="5">
        <f>IF([1]Cal!$J$3&lt;5,8,9)</f>
        <v>8</v>
      </c>
      <c r="L99" s="5">
        <f>IF([1]Cal!$J$3&lt;5,9,10)</f>
        <v>9</v>
      </c>
      <c r="M99" s="5">
        <f>IF([1]Cal!$J$3&lt;5,9.5,10.5)</f>
        <v>9.5</v>
      </c>
      <c r="N99" s="5">
        <f>IF([1]Cal!$J$3&lt;5,10,11)</f>
        <v>10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f t="shared" si="5"/>
        <v>1.5</v>
      </c>
      <c r="U99" s="5">
        <v>0.01</v>
      </c>
      <c r="V99" s="8">
        <v>0</v>
      </c>
      <c r="W99" s="7">
        <v>0</v>
      </c>
      <c r="X99" s="10" t="s">
        <v>71</v>
      </c>
      <c r="Y99" s="10" t="s">
        <v>93</v>
      </c>
      <c r="Z99" s="10" t="s">
        <v>131</v>
      </c>
      <c r="AA99" s="10" t="s">
        <v>101</v>
      </c>
      <c r="AB99" s="10" t="s">
        <v>94</v>
      </c>
      <c r="AC99" s="10" t="s">
        <v>95</v>
      </c>
      <c r="AD99" s="10" t="s">
        <v>96</v>
      </c>
      <c r="AE99" s="10" t="s">
        <v>347</v>
      </c>
      <c r="AF99" s="10"/>
      <c r="AG99" s="10"/>
      <c r="AH99" s="10"/>
      <c r="AI99" s="6">
        <v>2</v>
      </c>
      <c r="AJ99" s="6" t="s">
        <v>306</v>
      </c>
      <c r="AK99" s="7" t="str">
        <f>IF([1]Cal!$J$3&lt;5,"","（该强化已纳入计算）")</f>
        <v/>
      </c>
      <c r="AL99" s="7"/>
      <c r="AM99" s="3"/>
      <c r="AN99" s="11"/>
      <c r="AO99" s="11"/>
      <c r="AP99" s="11"/>
    </row>
    <row r="100" spans="1:42" ht="15.6" x14ac:dyDescent="0.25">
      <c r="A100" s="3">
        <v>90</v>
      </c>
      <c r="B100" s="2" t="s">
        <v>350</v>
      </c>
      <c r="C100" s="2" t="s">
        <v>116</v>
      </c>
      <c r="D100" s="2">
        <v>5</v>
      </c>
      <c r="E100" s="2" t="s">
        <v>70</v>
      </c>
      <c r="F100" s="2">
        <v>0</v>
      </c>
      <c r="G100" s="2" t="s">
        <v>351</v>
      </c>
      <c r="H100" s="2" t="s">
        <v>109</v>
      </c>
      <c r="I100" s="2" t="s">
        <v>138</v>
      </c>
      <c r="J100" s="5">
        <v>9</v>
      </c>
      <c r="K100" s="5">
        <v>12</v>
      </c>
      <c r="L100" s="5">
        <v>13.5</v>
      </c>
      <c r="M100" s="5">
        <v>14.25</v>
      </c>
      <c r="N100" s="5">
        <v>15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f t="shared" si="5"/>
        <v>1</v>
      </c>
      <c r="U100" s="5">
        <v>0</v>
      </c>
      <c r="V100" s="8">
        <v>0</v>
      </c>
      <c r="W100" s="7">
        <v>0</v>
      </c>
      <c r="X100" s="10" t="s">
        <v>71</v>
      </c>
      <c r="Y100" s="10" t="s">
        <v>352</v>
      </c>
      <c r="Z100" s="10" t="s">
        <v>73</v>
      </c>
      <c r="AA100" s="10" t="s">
        <v>297</v>
      </c>
      <c r="AB100" s="10" t="s">
        <v>101</v>
      </c>
      <c r="AC100" s="10" t="s">
        <v>94</v>
      </c>
      <c r="AD100" s="10" t="s">
        <v>353</v>
      </c>
      <c r="AE100" s="10" t="s">
        <v>87</v>
      </c>
      <c r="AF100" s="10"/>
      <c r="AG100" s="10"/>
      <c r="AH100" s="10"/>
      <c r="AI100" s="6">
        <v>3</v>
      </c>
      <c r="AJ100" s="6" t="s">
        <v>111</v>
      </c>
      <c r="AK100" s="7"/>
      <c r="AL100" s="7"/>
      <c r="AM100" s="3"/>
      <c r="AN100" s="11"/>
      <c r="AO100" s="11"/>
      <c r="AP100" s="11"/>
    </row>
    <row r="101" spans="1:42" ht="15.6" x14ac:dyDescent="0.25">
      <c r="A101" s="3">
        <v>91</v>
      </c>
      <c r="B101" s="2" t="s">
        <v>354</v>
      </c>
      <c r="C101" s="2" t="s">
        <v>116</v>
      </c>
      <c r="D101" s="2">
        <v>5</v>
      </c>
      <c r="E101" s="2" t="s">
        <v>70</v>
      </c>
      <c r="F101" s="2">
        <v>0</v>
      </c>
      <c r="G101" s="2" t="s">
        <v>355</v>
      </c>
      <c r="H101" s="2" t="s">
        <v>109</v>
      </c>
      <c r="I101" s="2" t="s">
        <v>119</v>
      </c>
      <c r="J101" s="5">
        <v>4.5</v>
      </c>
      <c r="K101" s="5">
        <v>6</v>
      </c>
      <c r="L101" s="5">
        <v>6.75</v>
      </c>
      <c r="M101" s="5">
        <v>7.125</v>
      </c>
      <c r="N101" s="5">
        <v>7.5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f t="shared" si="5"/>
        <v>1</v>
      </c>
      <c r="U101" s="5">
        <v>0.06</v>
      </c>
      <c r="V101" s="8">
        <v>0</v>
      </c>
      <c r="W101" s="7">
        <v>0</v>
      </c>
      <c r="X101" s="10" t="s">
        <v>344</v>
      </c>
      <c r="Y101" s="10" t="s">
        <v>82</v>
      </c>
      <c r="Z101" s="10" t="s">
        <v>73</v>
      </c>
      <c r="AA101" s="10" t="s">
        <v>101</v>
      </c>
      <c r="AB101" s="10" t="s">
        <v>76</v>
      </c>
      <c r="AC101" s="10"/>
      <c r="AD101" s="10"/>
      <c r="AE101" s="10"/>
      <c r="AF101" s="10"/>
      <c r="AG101" s="10"/>
      <c r="AH101" s="10"/>
      <c r="AI101" s="6">
        <v>4</v>
      </c>
      <c r="AJ101" s="6" t="s">
        <v>111</v>
      </c>
      <c r="AK101" s="7"/>
      <c r="AL101" s="7"/>
      <c r="AM101" s="3"/>
      <c r="AN101" s="11">
        <v>0.6</v>
      </c>
      <c r="AO101" s="11"/>
      <c r="AP101" s="11"/>
    </row>
    <row r="102" spans="1:42" ht="31.2" x14ac:dyDescent="0.25">
      <c r="A102" s="3">
        <v>92</v>
      </c>
      <c r="B102" s="2" t="s">
        <v>354</v>
      </c>
      <c r="C102" s="2" t="s">
        <v>79</v>
      </c>
      <c r="D102" s="2">
        <v>4</v>
      </c>
      <c r="E102" s="2" t="s">
        <v>70</v>
      </c>
      <c r="F102" s="2">
        <v>1</v>
      </c>
      <c r="G102" s="2" t="s">
        <v>356</v>
      </c>
      <c r="H102" s="2" t="s">
        <v>109</v>
      </c>
      <c r="I102" s="2" t="s">
        <v>138</v>
      </c>
      <c r="J102" s="5">
        <v>9</v>
      </c>
      <c r="K102" s="5">
        <v>12</v>
      </c>
      <c r="L102" s="5">
        <v>13.5</v>
      </c>
      <c r="M102" s="5">
        <v>14.25</v>
      </c>
      <c r="N102" s="5">
        <v>15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f t="shared" si="5"/>
        <v>1</v>
      </c>
      <c r="U102" s="5">
        <v>0</v>
      </c>
      <c r="V102" s="8">
        <v>0</v>
      </c>
      <c r="W102" s="7">
        <v>0</v>
      </c>
      <c r="X102" s="10" t="s">
        <v>71</v>
      </c>
      <c r="Y102" s="10" t="s">
        <v>93</v>
      </c>
      <c r="Z102" s="10" t="s">
        <v>73</v>
      </c>
      <c r="AA102" s="10" t="s">
        <v>101</v>
      </c>
      <c r="AB102" s="10" t="s">
        <v>76</v>
      </c>
      <c r="AC102" s="10"/>
      <c r="AD102" s="10"/>
      <c r="AE102" s="10"/>
      <c r="AF102" s="10"/>
      <c r="AG102" s="10"/>
      <c r="AH102" s="10"/>
      <c r="AI102" s="6">
        <v>4</v>
      </c>
      <c r="AJ102" s="6" t="s">
        <v>357</v>
      </c>
      <c r="AK102" s="7"/>
      <c r="AL102" s="7"/>
      <c r="AM102" s="3"/>
      <c r="AN102" s="11">
        <v>0.6</v>
      </c>
      <c r="AO102" s="11"/>
      <c r="AP102" s="11"/>
    </row>
    <row r="103" spans="1:42" ht="46.8" x14ac:dyDescent="0.25">
      <c r="A103" s="3">
        <v>93</v>
      </c>
      <c r="B103" s="2" t="s">
        <v>358</v>
      </c>
      <c r="C103" s="2" t="s">
        <v>69</v>
      </c>
      <c r="D103" s="2">
        <v>5</v>
      </c>
      <c r="E103" s="2" t="s">
        <v>70</v>
      </c>
      <c r="F103" s="2">
        <v>0</v>
      </c>
      <c r="G103" s="2" t="s">
        <v>359</v>
      </c>
      <c r="H103" s="2" t="s">
        <v>118</v>
      </c>
      <c r="I103" s="2" t="s">
        <v>119</v>
      </c>
      <c r="J103" s="5">
        <f>IF([1]Cal!$J$3&lt;8,3,4)</f>
        <v>3</v>
      </c>
      <c r="K103" s="5">
        <f>IF([1]Cal!$J$3&lt;8,4,5)</f>
        <v>4</v>
      </c>
      <c r="L103" s="5">
        <f>IF([1]Cal!$J$3&lt;8,4.5,5.5)</f>
        <v>4.5</v>
      </c>
      <c r="M103" s="5">
        <f>IF([1]Cal!$J$3&lt;8,4.75,5.75)</f>
        <v>4.75</v>
      </c>
      <c r="N103" s="5">
        <f>IF([1]Cal!$J$3&lt;8,5,6)</f>
        <v>5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f t="shared" si="5"/>
        <v>1.5</v>
      </c>
      <c r="U103" s="5">
        <v>0</v>
      </c>
      <c r="V103" s="8">
        <v>0</v>
      </c>
      <c r="W103" s="7">
        <v>0</v>
      </c>
      <c r="X103" s="10" t="s">
        <v>360</v>
      </c>
      <c r="Y103" s="10" t="s">
        <v>93</v>
      </c>
      <c r="Z103" s="10" t="s">
        <v>131</v>
      </c>
      <c r="AA103" s="10" t="s">
        <v>101</v>
      </c>
      <c r="AB103" s="10" t="s">
        <v>76</v>
      </c>
      <c r="AC103" s="10"/>
      <c r="AD103" s="10"/>
      <c r="AE103" s="10"/>
      <c r="AF103" s="10"/>
      <c r="AG103" s="10"/>
      <c r="AH103" s="10"/>
      <c r="AI103" s="6">
        <v>5</v>
      </c>
      <c r="AJ103" s="6" t="s">
        <v>277</v>
      </c>
      <c r="AK103" s="7" t="str">
        <f>IF([1]Cal!$J$3&lt;8,"","（该强化已纳入计算）")</f>
        <v/>
      </c>
      <c r="AL103" s="7"/>
      <c r="AM103" s="3"/>
      <c r="AN103" s="11">
        <v>0.6</v>
      </c>
      <c r="AO103" s="11"/>
      <c r="AP103" s="11"/>
    </row>
    <row r="104" spans="1:42" ht="15.6" x14ac:dyDescent="0.25">
      <c r="A104" s="3">
        <v>94</v>
      </c>
      <c r="B104" s="2" t="s">
        <v>361</v>
      </c>
      <c r="C104" s="2" t="s">
        <v>190</v>
      </c>
      <c r="D104" s="2">
        <v>4</v>
      </c>
      <c r="E104" s="2" t="s">
        <v>100</v>
      </c>
      <c r="F104" s="2">
        <v>0</v>
      </c>
      <c r="G104" s="2" t="s">
        <v>362</v>
      </c>
      <c r="H104" s="2" t="s">
        <v>137</v>
      </c>
      <c r="I104" s="2" t="s">
        <v>119</v>
      </c>
      <c r="J104" s="5">
        <v>6</v>
      </c>
      <c r="K104" s="5">
        <v>8</v>
      </c>
      <c r="L104" s="5">
        <v>9</v>
      </c>
      <c r="M104" s="5">
        <v>9.5</v>
      </c>
      <c r="N104" s="5">
        <v>10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f t="shared" si="5"/>
        <v>0.8</v>
      </c>
      <c r="U104" s="5">
        <v>0.11</v>
      </c>
      <c r="V104" s="8">
        <v>0</v>
      </c>
      <c r="W104" s="7">
        <v>0</v>
      </c>
      <c r="X104" s="10" t="s">
        <v>71</v>
      </c>
      <c r="Y104" s="10" t="s">
        <v>93</v>
      </c>
      <c r="Z104" s="10" t="s">
        <v>149</v>
      </c>
      <c r="AA104" s="10" t="s">
        <v>297</v>
      </c>
      <c r="AB104" s="10" t="s">
        <v>101</v>
      </c>
      <c r="AC104" s="10" t="s">
        <v>94</v>
      </c>
      <c r="AD104" s="10" t="s">
        <v>95</v>
      </c>
      <c r="AE104" s="10" t="s">
        <v>96</v>
      </c>
      <c r="AF104" s="10"/>
      <c r="AG104" s="10"/>
      <c r="AH104" s="10"/>
      <c r="AI104" s="6">
        <v>5</v>
      </c>
      <c r="AJ104" s="6" t="s">
        <v>111</v>
      </c>
      <c r="AK104" s="7"/>
      <c r="AL104" s="7"/>
      <c r="AM104" s="3"/>
      <c r="AN104" s="11"/>
      <c r="AO104" s="11"/>
      <c r="AP104" s="11"/>
    </row>
    <row r="105" spans="1:42" ht="62.4" x14ac:dyDescent="0.25">
      <c r="A105" s="3">
        <v>95</v>
      </c>
      <c r="B105" s="2" t="s">
        <v>363</v>
      </c>
      <c r="C105" s="2" t="s">
        <v>151</v>
      </c>
      <c r="D105" s="2">
        <v>3</v>
      </c>
      <c r="E105" s="2" t="s">
        <v>92</v>
      </c>
      <c r="F105" s="2">
        <v>1</v>
      </c>
      <c r="G105" s="2" t="s">
        <v>364</v>
      </c>
      <c r="H105" s="2" t="s">
        <v>118</v>
      </c>
      <c r="I105" s="2" t="s">
        <v>119</v>
      </c>
      <c r="J105" s="5">
        <f>IF([1]Cal!$J$3&lt;24,3,4)</f>
        <v>3</v>
      </c>
      <c r="K105" s="5">
        <f>IF([1]Cal!$J$3&lt;24,4,5)</f>
        <v>4</v>
      </c>
      <c r="L105" s="5">
        <f>IF([1]Cal!$J$3&lt;24,4.5,5.5)</f>
        <v>4.5</v>
      </c>
      <c r="M105" s="5">
        <f>IF([1]Cal!$J$3&lt;24,4.75,5.75)</f>
        <v>4.75</v>
      </c>
      <c r="N105" s="5">
        <f>IF([1]Cal!$J$3&lt;24,5,6)</f>
        <v>5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f t="shared" si="5"/>
        <v>1.5</v>
      </c>
      <c r="U105" s="5">
        <v>0</v>
      </c>
      <c r="V105" s="8">
        <v>175</v>
      </c>
      <c r="W105" s="7">
        <v>0</v>
      </c>
      <c r="X105" s="10" t="s">
        <v>71</v>
      </c>
      <c r="Y105" s="10" t="s">
        <v>93</v>
      </c>
      <c r="Z105" s="10" t="s">
        <v>131</v>
      </c>
      <c r="AA105" s="10" t="s">
        <v>85</v>
      </c>
      <c r="AB105" s="10" t="s">
        <v>106</v>
      </c>
      <c r="AC105" s="10" t="s">
        <v>94</v>
      </c>
      <c r="AD105" s="10" t="s">
        <v>95</v>
      </c>
      <c r="AE105" s="10" t="s">
        <v>96</v>
      </c>
      <c r="AF105" s="10"/>
      <c r="AG105" s="10"/>
      <c r="AH105" s="10"/>
      <c r="AI105" s="6">
        <v>5</v>
      </c>
      <c r="AJ105" s="6" t="s">
        <v>365</v>
      </c>
      <c r="AK105" s="7" t="str">
        <f>IF([1]Cal!$J$3&lt;24,"","（该强化已纳入计算）")</f>
        <v/>
      </c>
      <c r="AL105" s="7"/>
      <c r="AM105" s="3"/>
      <c r="AN105" s="11"/>
      <c r="AO105" s="11"/>
      <c r="AP105" s="11"/>
    </row>
    <row r="106" spans="1:42" ht="15.6" x14ac:dyDescent="0.25">
      <c r="A106" s="3">
        <v>96</v>
      </c>
      <c r="B106" s="2" t="s">
        <v>366</v>
      </c>
      <c r="C106" s="2" t="s">
        <v>91</v>
      </c>
      <c r="D106" s="2">
        <v>5</v>
      </c>
      <c r="E106" s="2" t="s">
        <v>70</v>
      </c>
      <c r="F106" s="2">
        <v>0</v>
      </c>
      <c r="G106" s="2" t="s">
        <v>367</v>
      </c>
      <c r="H106" s="2" t="s">
        <v>137</v>
      </c>
      <c r="I106" s="2" t="s">
        <v>119</v>
      </c>
      <c r="J106" s="5">
        <v>6</v>
      </c>
      <c r="K106" s="5">
        <v>8</v>
      </c>
      <c r="L106" s="5">
        <v>9</v>
      </c>
      <c r="M106" s="5">
        <v>9.5</v>
      </c>
      <c r="N106" s="5">
        <v>10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f t="shared" si="5"/>
        <v>0.8</v>
      </c>
      <c r="U106" s="5">
        <v>0</v>
      </c>
      <c r="V106" s="8">
        <v>0</v>
      </c>
      <c r="W106" s="7">
        <v>0</v>
      </c>
      <c r="X106" s="10" t="s">
        <v>71</v>
      </c>
      <c r="Y106" s="10" t="s">
        <v>72</v>
      </c>
      <c r="Z106" s="10" t="s">
        <v>131</v>
      </c>
      <c r="AA106" s="10" t="s">
        <v>85</v>
      </c>
      <c r="AB106" s="10" t="s">
        <v>94</v>
      </c>
      <c r="AC106" s="10"/>
      <c r="AD106" s="10"/>
      <c r="AE106" s="10"/>
      <c r="AF106" s="10"/>
      <c r="AG106" s="10"/>
      <c r="AH106" s="10"/>
      <c r="AI106" s="6">
        <v>6</v>
      </c>
      <c r="AJ106" s="6" t="s">
        <v>111</v>
      </c>
      <c r="AK106" s="7"/>
      <c r="AL106" s="7"/>
      <c r="AM106" s="3"/>
      <c r="AN106" s="11"/>
      <c r="AO106" s="11"/>
      <c r="AP106" s="11"/>
    </row>
    <row r="107" spans="1:42" ht="15.6" x14ac:dyDescent="0.25">
      <c r="A107" s="3">
        <v>97</v>
      </c>
      <c r="B107" s="2" t="s">
        <v>368</v>
      </c>
      <c r="C107" s="2" t="s">
        <v>99</v>
      </c>
      <c r="D107" s="2">
        <v>5</v>
      </c>
      <c r="E107" s="2" t="s">
        <v>70</v>
      </c>
      <c r="F107" s="2">
        <v>0</v>
      </c>
      <c r="G107" s="2" t="s">
        <v>369</v>
      </c>
      <c r="H107" s="2" t="s">
        <v>109</v>
      </c>
      <c r="I107" s="2" t="s">
        <v>110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8"/>
      <c r="W107" s="7">
        <v>0</v>
      </c>
      <c r="X107" s="10" t="s">
        <v>360</v>
      </c>
      <c r="Y107" s="10" t="s">
        <v>93</v>
      </c>
      <c r="Z107" s="10" t="s">
        <v>73</v>
      </c>
      <c r="AA107" s="10" t="s">
        <v>101</v>
      </c>
      <c r="AB107" s="10" t="s">
        <v>76</v>
      </c>
      <c r="AC107" s="10"/>
      <c r="AD107" s="10"/>
      <c r="AE107" s="10"/>
      <c r="AF107" s="10"/>
      <c r="AG107" s="10"/>
      <c r="AH107" s="10"/>
      <c r="AI107" s="6">
        <v>8</v>
      </c>
      <c r="AJ107" s="6" t="s">
        <v>111</v>
      </c>
      <c r="AK107" s="7"/>
      <c r="AL107" s="7"/>
      <c r="AM107" s="3"/>
      <c r="AN107" s="11"/>
      <c r="AO107" s="11"/>
      <c r="AP107" s="11"/>
    </row>
    <row r="108" spans="1:42" ht="15.6" x14ac:dyDescent="0.25">
      <c r="A108" s="3">
        <v>98</v>
      </c>
      <c r="B108" s="2" t="s">
        <v>370</v>
      </c>
      <c r="C108" s="2" t="s">
        <v>99</v>
      </c>
      <c r="D108" s="2">
        <v>5</v>
      </c>
      <c r="E108" s="2" t="s">
        <v>100</v>
      </c>
      <c r="F108" s="2">
        <v>0</v>
      </c>
      <c r="G108" s="2" t="s">
        <v>371</v>
      </c>
      <c r="H108" s="2" t="s">
        <v>118</v>
      </c>
      <c r="I108" s="2" t="s">
        <v>138</v>
      </c>
      <c r="J108" s="5">
        <v>6</v>
      </c>
      <c r="K108" s="5">
        <v>8</v>
      </c>
      <c r="L108" s="5">
        <v>9</v>
      </c>
      <c r="M108" s="5">
        <v>9.5</v>
      </c>
      <c r="N108" s="5">
        <v>10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f t="shared" ref="T108:T116" si="6">IF(H108="红",1.5,IF(H108="蓝",1,0.8))</f>
        <v>1.5</v>
      </c>
      <c r="U108" s="5">
        <v>0.06</v>
      </c>
      <c r="V108" s="8">
        <v>150</v>
      </c>
      <c r="W108" s="7">
        <v>0</v>
      </c>
      <c r="X108" s="10" t="s">
        <v>71</v>
      </c>
      <c r="Y108" s="10" t="s">
        <v>72</v>
      </c>
      <c r="Z108" s="10" t="s">
        <v>131</v>
      </c>
      <c r="AA108" s="10" t="s">
        <v>85</v>
      </c>
      <c r="AB108" s="10" t="s">
        <v>106</v>
      </c>
      <c r="AC108" s="10" t="s">
        <v>94</v>
      </c>
      <c r="AD108" s="10" t="s">
        <v>95</v>
      </c>
      <c r="AE108" s="10" t="s">
        <v>96</v>
      </c>
      <c r="AF108" s="10" t="s">
        <v>347</v>
      </c>
      <c r="AG108" s="10"/>
      <c r="AH108" s="10"/>
      <c r="AI108" s="6">
        <v>8</v>
      </c>
      <c r="AJ108" s="6" t="s">
        <v>111</v>
      </c>
      <c r="AK108" s="7"/>
      <c r="AL108" s="7"/>
      <c r="AM108" s="3"/>
      <c r="AN108" s="11"/>
      <c r="AO108" s="11"/>
      <c r="AP108" s="11"/>
    </row>
    <row r="109" spans="1:42" ht="62.4" x14ac:dyDescent="0.25">
      <c r="A109" s="3">
        <v>99</v>
      </c>
      <c r="B109" s="2" t="s">
        <v>372</v>
      </c>
      <c r="C109" s="2" t="s">
        <v>190</v>
      </c>
      <c r="D109" s="2">
        <v>5</v>
      </c>
      <c r="E109" s="2" t="s">
        <v>100</v>
      </c>
      <c r="F109" s="2">
        <v>0</v>
      </c>
      <c r="G109" s="2" t="s">
        <v>373</v>
      </c>
      <c r="H109" s="2" t="s">
        <v>118</v>
      </c>
      <c r="I109" s="2" t="s">
        <v>138</v>
      </c>
      <c r="J109" s="5">
        <v>6</v>
      </c>
      <c r="K109" s="5">
        <v>8</v>
      </c>
      <c r="L109" s="5">
        <v>9</v>
      </c>
      <c r="M109" s="5">
        <v>9.5</v>
      </c>
      <c r="N109" s="5">
        <v>10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f t="shared" si="6"/>
        <v>1.5</v>
      </c>
      <c r="U109" s="5">
        <v>0</v>
      </c>
      <c r="V109" s="8">
        <v>0</v>
      </c>
      <c r="W109" s="7">
        <v>0</v>
      </c>
      <c r="X109" s="10" t="s">
        <v>71</v>
      </c>
      <c r="Y109" s="10" t="s">
        <v>72</v>
      </c>
      <c r="Z109" s="10" t="s">
        <v>73</v>
      </c>
      <c r="AA109" s="10" t="s">
        <v>297</v>
      </c>
      <c r="AB109" s="10" t="s">
        <v>101</v>
      </c>
      <c r="AC109" s="10" t="s">
        <v>94</v>
      </c>
      <c r="AD109" s="10" t="s">
        <v>95</v>
      </c>
      <c r="AE109" s="10" t="s">
        <v>96</v>
      </c>
      <c r="AF109" s="10"/>
      <c r="AG109" s="10"/>
      <c r="AH109" s="10"/>
      <c r="AI109" s="6">
        <v>8</v>
      </c>
      <c r="AJ109" s="6" t="s">
        <v>374</v>
      </c>
      <c r="AK109" s="7" t="str">
        <f>IF([1]Cal!$J$3&lt;20,"","（该强化已纳入计算）")</f>
        <v/>
      </c>
      <c r="AL109" s="7"/>
      <c r="AM109" s="3"/>
      <c r="AN109" s="11"/>
      <c r="AO109" s="11"/>
      <c r="AP109" s="11"/>
    </row>
    <row r="110" spans="1:42" ht="15.6" x14ac:dyDescent="0.25">
      <c r="A110" s="3">
        <v>100</v>
      </c>
      <c r="B110" s="2" t="s">
        <v>375</v>
      </c>
      <c r="C110" s="2" t="s">
        <v>208</v>
      </c>
      <c r="D110" s="2">
        <v>4</v>
      </c>
      <c r="E110" s="2" t="s">
        <v>70</v>
      </c>
      <c r="F110" s="2">
        <v>0</v>
      </c>
      <c r="G110" s="2" t="s">
        <v>376</v>
      </c>
      <c r="H110" s="2" t="s">
        <v>109</v>
      </c>
      <c r="I110" s="2" t="s">
        <v>119</v>
      </c>
      <c r="J110" s="5">
        <v>4.5</v>
      </c>
      <c r="K110" s="5">
        <v>6</v>
      </c>
      <c r="L110" s="5">
        <v>6.75</v>
      </c>
      <c r="M110" s="5">
        <v>7.125</v>
      </c>
      <c r="N110" s="5">
        <v>7.5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f t="shared" si="6"/>
        <v>1</v>
      </c>
      <c r="U110" s="5">
        <v>0.1</v>
      </c>
      <c r="V110" s="8">
        <v>0</v>
      </c>
      <c r="W110" s="7">
        <v>0</v>
      </c>
      <c r="X110" s="10" t="s">
        <v>71</v>
      </c>
      <c r="Y110" s="10" t="s">
        <v>93</v>
      </c>
      <c r="Z110" s="10" t="s">
        <v>73</v>
      </c>
      <c r="AA110" s="10" t="s">
        <v>101</v>
      </c>
      <c r="AB110" s="10" t="s">
        <v>94</v>
      </c>
      <c r="AC110" s="10"/>
      <c r="AD110" s="10"/>
      <c r="AE110" s="10"/>
      <c r="AF110" s="10"/>
      <c r="AG110" s="10"/>
      <c r="AH110" s="10"/>
      <c r="AI110" s="6">
        <v>8</v>
      </c>
      <c r="AJ110" s="6" t="s">
        <v>111</v>
      </c>
      <c r="AK110" s="7"/>
      <c r="AL110" s="7"/>
      <c r="AM110" s="3"/>
      <c r="AN110" s="11"/>
      <c r="AO110" s="11">
        <v>0.5</v>
      </c>
      <c r="AP110" s="11"/>
    </row>
    <row r="111" spans="1:42" ht="15.6" x14ac:dyDescent="0.25">
      <c r="A111" s="3">
        <v>101</v>
      </c>
      <c r="B111" s="2" t="s">
        <v>377</v>
      </c>
      <c r="C111" s="2" t="s">
        <v>116</v>
      </c>
      <c r="D111" s="2">
        <v>4</v>
      </c>
      <c r="E111" s="2" t="s">
        <v>92</v>
      </c>
      <c r="F111" s="2">
        <v>0</v>
      </c>
      <c r="G111" s="2" t="s">
        <v>378</v>
      </c>
      <c r="H111" s="2" t="s">
        <v>118</v>
      </c>
      <c r="I111" s="2" t="s">
        <v>138</v>
      </c>
      <c r="J111" s="5">
        <v>6</v>
      </c>
      <c r="K111" s="5">
        <v>8</v>
      </c>
      <c r="L111" s="5">
        <v>9</v>
      </c>
      <c r="M111" s="5">
        <v>9.5</v>
      </c>
      <c r="N111" s="5">
        <v>10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f t="shared" si="6"/>
        <v>1.5</v>
      </c>
      <c r="U111" s="5">
        <v>0</v>
      </c>
      <c r="V111" s="8">
        <v>200</v>
      </c>
      <c r="W111" s="7">
        <v>0</v>
      </c>
      <c r="X111" s="10" t="s">
        <v>360</v>
      </c>
      <c r="Y111" s="10" t="s">
        <v>93</v>
      </c>
      <c r="Z111" s="10" t="s">
        <v>131</v>
      </c>
      <c r="AA111" s="10" t="s">
        <v>297</v>
      </c>
      <c r="AB111" s="10" t="s">
        <v>101</v>
      </c>
      <c r="AC111" s="10" t="s">
        <v>106</v>
      </c>
      <c r="AD111" s="10" t="s">
        <v>94</v>
      </c>
      <c r="AE111" s="10" t="s">
        <v>95</v>
      </c>
      <c r="AF111" s="10" t="s">
        <v>96</v>
      </c>
      <c r="AG111" s="10" t="s">
        <v>347</v>
      </c>
      <c r="AH111" s="10"/>
      <c r="AI111" s="6">
        <v>8</v>
      </c>
      <c r="AJ111" s="6" t="s">
        <v>111</v>
      </c>
      <c r="AK111" s="7"/>
      <c r="AL111" s="7"/>
      <c r="AM111" s="3"/>
      <c r="AN111" s="11"/>
      <c r="AO111" s="11"/>
      <c r="AP111" s="11"/>
    </row>
    <row r="112" spans="1:42" ht="15.6" x14ac:dyDescent="0.25">
      <c r="A112" s="3">
        <v>102</v>
      </c>
      <c r="B112" s="2" t="s">
        <v>379</v>
      </c>
      <c r="C112" s="2" t="s">
        <v>172</v>
      </c>
      <c r="D112" s="2">
        <v>4</v>
      </c>
      <c r="E112" s="2" t="s">
        <v>70</v>
      </c>
      <c r="F112" s="2">
        <v>0</v>
      </c>
      <c r="G112" s="2" t="s">
        <v>380</v>
      </c>
      <c r="H112" s="2" t="s">
        <v>109</v>
      </c>
      <c r="I112" s="2" t="s">
        <v>138</v>
      </c>
      <c r="J112" s="5">
        <v>9</v>
      </c>
      <c r="K112" s="5">
        <v>12</v>
      </c>
      <c r="L112" s="5">
        <v>13.5</v>
      </c>
      <c r="M112" s="5">
        <v>14.25</v>
      </c>
      <c r="N112" s="5">
        <v>15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f t="shared" si="6"/>
        <v>1</v>
      </c>
      <c r="U112" s="5">
        <v>0</v>
      </c>
      <c r="V112" s="8">
        <v>0</v>
      </c>
      <c r="W112" s="7">
        <v>0</v>
      </c>
      <c r="X112" s="10" t="s">
        <v>344</v>
      </c>
      <c r="Y112" s="10" t="s">
        <v>72</v>
      </c>
      <c r="Z112" s="10" t="s">
        <v>131</v>
      </c>
      <c r="AA112" s="10" t="s">
        <v>101</v>
      </c>
      <c r="AB112" s="10" t="s">
        <v>94</v>
      </c>
      <c r="AC112" s="10"/>
      <c r="AD112" s="10"/>
      <c r="AE112" s="10"/>
      <c r="AF112" s="10"/>
      <c r="AG112" s="10"/>
      <c r="AH112" s="10"/>
      <c r="AI112" s="6">
        <v>8</v>
      </c>
      <c r="AJ112" s="6" t="s">
        <v>111</v>
      </c>
      <c r="AK112" s="7"/>
      <c r="AL112" s="7"/>
      <c r="AM112" s="3"/>
      <c r="AN112" s="11"/>
      <c r="AO112" s="11"/>
      <c r="AP112" s="11"/>
    </row>
    <row r="113" spans="1:42" ht="15.6" x14ac:dyDescent="0.25">
      <c r="A113" s="3">
        <v>103</v>
      </c>
      <c r="B113" s="2" t="s">
        <v>381</v>
      </c>
      <c r="C113" s="2" t="s">
        <v>208</v>
      </c>
      <c r="D113" s="2">
        <v>4</v>
      </c>
      <c r="E113" s="2" t="s">
        <v>70</v>
      </c>
      <c r="F113" s="2">
        <v>0</v>
      </c>
      <c r="G113" s="2" t="s">
        <v>382</v>
      </c>
      <c r="H113" s="2" t="s">
        <v>109</v>
      </c>
      <c r="I113" s="2" t="s">
        <v>119</v>
      </c>
      <c r="J113" s="5">
        <v>4.5</v>
      </c>
      <c r="K113" s="5">
        <v>6</v>
      </c>
      <c r="L113" s="5">
        <v>6.75</v>
      </c>
      <c r="M113" s="5">
        <v>7.125</v>
      </c>
      <c r="N113" s="5">
        <v>7.5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f t="shared" si="6"/>
        <v>1</v>
      </c>
      <c r="U113" s="5">
        <v>0.04</v>
      </c>
      <c r="V113" s="8">
        <v>0</v>
      </c>
      <c r="W113" s="7">
        <v>0</v>
      </c>
      <c r="X113" s="10" t="s">
        <v>360</v>
      </c>
      <c r="Y113" s="10" t="s">
        <v>82</v>
      </c>
      <c r="Z113" s="10" t="s">
        <v>131</v>
      </c>
      <c r="AA113" s="10" t="s">
        <v>101</v>
      </c>
      <c r="AB113" s="10" t="s">
        <v>94</v>
      </c>
      <c r="AC113" s="10"/>
      <c r="AD113" s="10"/>
      <c r="AE113" s="10"/>
      <c r="AF113" s="10"/>
      <c r="AG113" s="10"/>
      <c r="AH113" s="10"/>
      <c r="AI113" s="6">
        <v>8</v>
      </c>
      <c r="AJ113" s="6" t="s">
        <v>111</v>
      </c>
      <c r="AK113" s="7"/>
      <c r="AL113" s="7"/>
      <c r="AM113" s="3"/>
      <c r="AN113" s="11"/>
      <c r="AO113" s="11"/>
      <c r="AP113" s="11"/>
    </row>
    <row r="114" spans="1:42" ht="15.6" x14ac:dyDescent="0.25">
      <c r="A114" s="3">
        <v>104</v>
      </c>
      <c r="B114" s="2" t="s">
        <v>383</v>
      </c>
      <c r="C114" s="2" t="s">
        <v>208</v>
      </c>
      <c r="D114" s="2">
        <v>3</v>
      </c>
      <c r="E114" s="2" t="s">
        <v>70</v>
      </c>
      <c r="F114" s="2">
        <v>1</v>
      </c>
      <c r="G114" s="2" t="s">
        <v>384</v>
      </c>
      <c r="H114" s="2" t="s">
        <v>109</v>
      </c>
      <c r="I114" s="2" t="s">
        <v>119</v>
      </c>
      <c r="J114" s="5">
        <v>4</v>
      </c>
      <c r="K114" s="5">
        <v>5.5</v>
      </c>
      <c r="L114" s="5">
        <v>6.25</v>
      </c>
      <c r="M114" s="5">
        <v>6.625</v>
      </c>
      <c r="N114" s="5">
        <v>7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f t="shared" si="6"/>
        <v>1</v>
      </c>
      <c r="U114" s="5">
        <v>0.08</v>
      </c>
      <c r="V114" s="8">
        <v>0</v>
      </c>
      <c r="W114" s="7">
        <v>0</v>
      </c>
      <c r="X114" s="10" t="s">
        <v>344</v>
      </c>
      <c r="Y114" s="10" t="s">
        <v>93</v>
      </c>
      <c r="Z114" s="10" t="s">
        <v>131</v>
      </c>
      <c r="AA114" s="10" t="s">
        <v>101</v>
      </c>
      <c r="AB114" s="10" t="s">
        <v>94</v>
      </c>
      <c r="AC114" s="10" t="s">
        <v>347</v>
      </c>
      <c r="AD114" s="10"/>
      <c r="AE114" s="10"/>
      <c r="AF114" s="10"/>
      <c r="AG114" s="10"/>
      <c r="AH114" s="10"/>
      <c r="AI114" s="6">
        <v>8</v>
      </c>
      <c r="AJ114" s="6" t="s">
        <v>111</v>
      </c>
      <c r="AK114" s="7"/>
      <c r="AL114" s="7"/>
      <c r="AM114" s="3"/>
      <c r="AN114" s="11"/>
      <c r="AO114" s="11"/>
      <c r="AP114" s="11"/>
    </row>
    <row r="115" spans="1:42" ht="15.6" x14ac:dyDescent="0.25">
      <c r="A115" s="3">
        <v>105</v>
      </c>
      <c r="B115" s="2" t="s">
        <v>385</v>
      </c>
      <c r="C115" s="2" t="s">
        <v>151</v>
      </c>
      <c r="D115" s="2">
        <v>3</v>
      </c>
      <c r="E115" s="2" t="s">
        <v>70</v>
      </c>
      <c r="F115" s="2">
        <v>1</v>
      </c>
      <c r="G115" s="2" t="s">
        <v>386</v>
      </c>
      <c r="H115" s="2" t="s">
        <v>137</v>
      </c>
      <c r="I115" s="2" t="s">
        <v>138</v>
      </c>
      <c r="J115" s="5">
        <v>12</v>
      </c>
      <c r="K115" s="5">
        <v>16</v>
      </c>
      <c r="L115" s="5">
        <v>18</v>
      </c>
      <c r="M115" s="5">
        <v>19</v>
      </c>
      <c r="N115" s="5">
        <v>20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f t="shared" si="6"/>
        <v>0.8</v>
      </c>
      <c r="U115" s="5">
        <v>7.0000000000000007E-2</v>
      </c>
      <c r="V115" s="8">
        <v>0</v>
      </c>
      <c r="W115" s="7">
        <v>0</v>
      </c>
      <c r="X115" s="10" t="s">
        <v>71</v>
      </c>
      <c r="Y115" s="10" t="s">
        <v>82</v>
      </c>
      <c r="Z115" s="10" t="s">
        <v>131</v>
      </c>
      <c r="AA115" s="10" t="s">
        <v>297</v>
      </c>
      <c r="AB115" s="10" t="s">
        <v>101</v>
      </c>
      <c r="AC115" s="10" t="s">
        <v>94</v>
      </c>
      <c r="AD115" s="10"/>
      <c r="AE115" s="10"/>
      <c r="AF115" s="10"/>
      <c r="AG115" s="10"/>
      <c r="AH115" s="10"/>
      <c r="AI115" s="6">
        <v>8</v>
      </c>
      <c r="AJ115" s="6" t="s">
        <v>111</v>
      </c>
      <c r="AK115" s="7"/>
      <c r="AL115" s="7"/>
      <c r="AM115" s="3"/>
      <c r="AN115" s="11"/>
      <c r="AO115" s="11"/>
      <c r="AP115" s="11"/>
    </row>
    <row r="116" spans="1:42" ht="15.6" x14ac:dyDescent="0.25">
      <c r="A116" s="3">
        <v>106</v>
      </c>
      <c r="B116" s="2" t="s">
        <v>68</v>
      </c>
      <c r="C116" s="2" t="s">
        <v>91</v>
      </c>
      <c r="D116" s="2">
        <v>5</v>
      </c>
      <c r="E116" s="2" t="s">
        <v>70</v>
      </c>
      <c r="F116" s="2">
        <v>0</v>
      </c>
      <c r="G116" s="2" t="s">
        <v>387</v>
      </c>
      <c r="H116" s="2" t="s">
        <v>118</v>
      </c>
      <c r="I116" s="2" t="s">
        <v>138</v>
      </c>
      <c r="J116" s="5">
        <v>6</v>
      </c>
      <c r="K116" s="5">
        <v>8</v>
      </c>
      <c r="L116" s="5">
        <v>9</v>
      </c>
      <c r="M116" s="5">
        <v>9.5</v>
      </c>
      <c r="N116" s="5">
        <v>10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f t="shared" si="6"/>
        <v>1.5</v>
      </c>
      <c r="U116" s="5">
        <v>0</v>
      </c>
      <c r="V116" s="8">
        <v>0</v>
      </c>
      <c r="W116" s="7">
        <v>0</v>
      </c>
      <c r="X116" s="10" t="s">
        <v>71</v>
      </c>
      <c r="Y116" s="10" t="s">
        <v>72</v>
      </c>
      <c r="Z116" s="10" t="s">
        <v>73</v>
      </c>
      <c r="AA116" s="10" t="s">
        <v>101</v>
      </c>
      <c r="AB116" s="10" t="s">
        <v>87</v>
      </c>
      <c r="AC116" s="10" t="s">
        <v>76</v>
      </c>
      <c r="AD116" s="10"/>
      <c r="AE116" s="10"/>
      <c r="AF116" s="10"/>
      <c r="AG116" s="10"/>
      <c r="AH116" s="10"/>
      <c r="AI116" s="6">
        <v>9</v>
      </c>
      <c r="AJ116" s="6" t="s">
        <v>111</v>
      </c>
      <c r="AK116" s="7"/>
      <c r="AL116" s="7"/>
      <c r="AM116" s="3"/>
      <c r="AN116" s="11"/>
      <c r="AO116" s="11"/>
      <c r="AP116" s="11"/>
    </row>
    <row r="117" spans="1:42" ht="15.6" x14ac:dyDescent="0.25">
      <c r="A117" s="3">
        <v>107</v>
      </c>
      <c r="B117" s="2" t="s">
        <v>388</v>
      </c>
      <c r="C117" s="2" t="s">
        <v>91</v>
      </c>
      <c r="D117" s="2" t="s">
        <v>389</v>
      </c>
      <c r="E117" s="2" t="s">
        <v>70</v>
      </c>
      <c r="F117" s="2">
        <v>0</v>
      </c>
      <c r="G117" s="2" t="s">
        <v>390</v>
      </c>
      <c r="H117" s="2" t="s">
        <v>109</v>
      </c>
      <c r="I117" s="2" t="s">
        <v>110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8"/>
      <c r="W117" s="7">
        <v>0</v>
      </c>
      <c r="X117" s="10" t="s">
        <v>71</v>
      </c>
      <c r="Y117" s="10" t="s">
        <v>72</v>
      </c>
      <c r="Z117" s="10" t="s">
        <v>131</v>
      </c>
      <c r="AA117" s="10" t="s">
        <v>101</v>
      </c>
      <c r="AB117" s="10" t="s">
        <v>94</v>
      </c>
      <c r="AC117" s="10"/>
      <c r="AD117" s="10"/>
      <c r="AE117" s="10"/>
      <c r="AF117" s="10"/>
      <c r="AG117" s="10"/>
      <c r="AH117" s="10"/>
      <c r="AI117" s="6">
        <v>11</v>
      </c>
      <c r="AJ117" s="6" t="s">
        <v>111</v>
      </c>
      <c r="AK117" s="7"/>
      <c r="AL117" s="7"/>
      <c r="AM117" s="3"/>
      <c r="AN117" s="11"/>
      <c r="AO117" s="11"/>
      <c r="AP117" s="11"/>
    </row>
    <row r="118" spans="1:42" ht="62.4" x14ac:dyDescent="0.25">
      <c r="A118" s="3">
        <v>108</v>
      </c>
      <c r="B118" s="2" t="s">
        <v>391</v>
      </c>
      <c r="C118" s="2" t="s">
        <v>190</v>
      </c>
      <c r="D118" s="2">
        <v>5</v>
      </c>
      <c r="E118" s="2" t="s">
        <v>70</v>
      </c>
      <c r="F118" s="2">
        <v>0</v>
      </c>
      <c r="G118" s="2" t="s">
        <v>392</v>
      </c>
      <c r="H118" s="2" t="s">
        <v>118</v>
      </c>
      <c r="I118" s="2" t="s">
        <v>119</v>
      </c>
      <c r="J118" s="5">
        <f>IF([1]Cal!$J$3&lt;28,3,4)</f>
        <v>3</v>
      </c>
      <c r="K118" s="5">
        <f>IF([1]Cal!$J$3&lt;28,4,5)</f>
        <v>4</v>
      </c>
      <c r="L118" s="5">
        <f>IF([1]Cal!$J$3&lt;28,4.5,5.5)</f>
        <v>4.5</v>
      </c>
      <c r="M118" s="5">
        <f>IF([1]Cal!$J$3&lt;28,4.75,5.75)</f>
        <v>4.75</v>
      </c>
      <c r="N118" s="5">
        <f>IF([1]Cal!$J$3&lt;28,5,6)</f>
        <v>5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f>IF(H118="红",1.5,IF(H118="蓝",1,0.8))</f>
        <v>1.5</v>
      </c>
      <c r="U118" s="5">
        <v>0</v>
      </c>
      <c r="V118" s="8">
        <v>150</v>
      </c>
      <c r="W118" s="7">
        <v>0</v>
      </c>
      <c r="X118" s="10" t="s">
        <v>344</v>
      </c>
      <c r="Y118" s="10" t="s">
        <v>93</v>
      </c>
      <c r="Z118" s="10" t="s">
        <v>131</v>
      </c>
      <c r="AA118" s="10" t="s">
        <v>297</v>
      </c>
      <c r="AB118" s="10" t="s">
        <v>101</v>
      </c>
      <c r="AC118" s="10" t="s">
        <v>106</v>
      </c>
      <c r="AD118" s="10" t="s">
        <v>94</v>
      </c>
      <c r="AE118" s="10" t="s">
        <v>347</v>
      </c>
      <c r="AF118" s="10"/>
      <c r="AG118" s="10"/>
      <c r="AH118" s="10"/>
      <c r="AI118" s="6">
        <v>11</v>
      </c>
      <c r="AJ118" s="6" t="s">
        <v>393</v>
      </c>
      <c r="AK118" s="7" t="str">
        <f>IF([1]Cal!$J$3&lt;28,"","（该强化已纳入计算）")</f>
        <v/>
      </c>
      <c r="AL118" s="7"/>
      <c r="AM118" s="3"/>
      <c r="AN118" s="11"/>
      <c r="AO118" s="11"/>
      <c r="AP118" s="11"/>
    </row>
    <row r="119" spans="1:42" ht="15.6" x14ac:dyDescent="0.25">
      <c r="A119" s="3">
        <v>109</v>
      </c>
      <c r="B119" s="2" t="s">
        <v>150</v>
      </c>
      <c r="C119" s="2" t="s">
        <v>79</v>
      </c>
      <c r="D119" s="2">
        <v>4</v>
      </c>
      <c r="E119" s="2" t="s">
        <v>70</v>
      </c>
      <c r="F119" s="2">
        <v>0</v>
      </c>
      <c r="G119" s="2" t="s">
        <v>394</v>
      </c>
      <c r="H119" s="2" t="s">
        <v>109</v>
      </c>
      <c r="I119" s="5" t="s">
        <v>138</v>
      </c>
      <c r="J119" s="5">
        <v>9</v>
      </c>
      <c r="K119" s="5">
        <v>12</v>
      </c>
      <c r="L119" s="5">
        <v>13.5</v>
      </c>
      <c r="M119" s="5">
        <v>14.25</v>
      </c>
      <c r="N119" s="5">
        <v>15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f>IF(H119="红",1.5,IF(H119="蓝",1,0.8))</f>
        <v>1</v>
      </c>
      <c r="U119" s="5">
        <v>0</v>
      </c>
      <c r="V119" s="8">
        <v>0</v>
      </c>
      <c r="W119" s="7">
        <v>0</v>
      </c>
      <c r="X119" s="10" t="s">
        <v>71</v>
      </c>
      <c r="Y119" s="10" t="s">
        <v>72</v>
      </c>
      <c r="Z119" s="10" t="s">
        <v>131</v>
      </c>
      <c r="AA119" s="10" t="s">
        <v>101</v>
      </c>
      <c r="AB119" s="10" t="s">
        <v>94</v>
      </c>
      <c r="AC119" s="10" t="s">
        <v>347</v>
      </c>
      <c r="AD119" s="10"/>
      <c r="AE119" s="10"/>
      <c r="AF119" s="10"/>
      <c r="AG119" s="10"/>
      <c r="AH119" s="10"/>
      <c r="AI119" s="6">
        <v>11</v>
      </c>
      <c r="AJ119" s="6" t="s">
        <v>111</v>
      </c>
      <c r="AK119" s="7"/>
      <c r="AL119" s="7"/>
      <c r="AM119" s="3"/>
      <c r="AN119" s="11">
        <v>0.6</v>
      </c>
      <c r="AO119" s="11"/>
      <c r="AP119" s="11"/>
    </row>
    <row r="120" spans="1:42" ht="15.6" x14ac:dyDescent="0.25">
      <c r="A120" s="3">
        <v>110</v>
      </c>
      <c r="B120" s="2" t="s">
        <v>395</v>
      </c>
      <c r="C120" s="2" t="s">
        <v>79</v>
      </c>
      <c r="D120" s="2">
        <v>3</v>
      </c>
      <c r="E120" s="2" t="s">
        <v>70</v>
      </c>
      <c r="F120" s="2">
        <v>1</v>
      </c>
      <c r="G120" s="2" t="s">
        <v>396</v>
      </c>
      <c r="H120" s="2" t="s">
        <v>109</v>
      </c>
      <c r="I120" s="5" t="s">
        <v>138</v>
      </c>
      <c r="J120" s="5">
        <v>9</v>
      </c>
      <c r="K120" s="5">
        <v>12</v>
      </c>
      <c r="L120" s="5">
        <v>13.5</v>
      </c>
      <c r="M120" s="5">
        <v>14.25</v>
      </c>
      <c r="N120" s="5">
        <v>15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f>IF(H120="红",1.5,IF(H120="蓝",1,0.8))</f>
        <v>1</v>
      </c>
      <c r="U120" s="5">
        <v>0</v>
      </c>
      <c r="V120" s="8">
        <v>0</v>
      </c>
      <c r="W120" s="7">
        <v>0</v>
      </c>
      <c r="X120" s="10" t="s">
        <v>360</v>
      </c>
      <c r="Y120" s="10" t="s">
        <v>72</v>
      </c>
      <c r="Z120" s="10" t="s">
        <v>73</v>
      </c>
      <c r="AA120" s="10" t="s">
        <v>101</v>
      </c>
      <c r="AB120" s="10" t="s">
        <v>94</v>
      </c>
      <c r="AC120" s="10"/>
      <c r="AD120" s="10"/>
      <c r="AE120" s="10"/>
      <c r="AF120" s="10"/>
      <c r="AG120" s="10"/>
      <c r="AH120" s="10"/>
      <c r="AI120" s="6">
        <v>11</v>
      </c>
      <c r="AJ120" s="6" t="s">
        <v>111</v>
      </c>
      <c r="AK120" s="7"/>
      <c r="AL120" s="7"/>
      <c r="AM120" s="3"/>
      <c r="AN120" s="11"/>
      <c r="AO120" s="11"/>
      <c r="AP120" s="11"/>
    </row>
    <row r="121" spans="1:42" ht="46.8" x14ac:dyDescent="0.25">
      <c r="A121" s="3">
        <v>111</v>
      </c>
      <c r="B121" s="2" t="s">
        <v>397</v>
      </c>
      <c r="C121" s="2" t="s">
        <v>208</v>
      </c>
      <c r="D121" s="2">
        <v>4</v>
      </c>
      <c r="E121" s="2" t="s">
        <v>92</v>
      </c>
      <c r="F121" s="2">
        <v>1</v>
      </c>
      <c r="G121" s="2" t="s">
        <v>398</v>
      </c>
      <c r="H121" s="2" t="s">
        <v>109</v>
      </c>
      <c r="I121" s="2" t="s">
        <v>110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8"/>
      <c r="W121" s="7">
        <v>0</v>
      </c>
      <c r="X121" s="10" t="s">
        <v>71</v>
      </c>
      <c r="Y121" s="10" t="s">
        <v>93</v>
      </c>
      <c r="Z121" s="10" t="s">
        <v>73</v>
      </c>
      <c r="AA121" s="10" t="s">
        <v>101</v>
      </c>
      <c r="AB121" s="10" t="s">
        <v>106</v>
      </c>
      <c r="AC121" s="10" t="s">
        <v>94</v>
      </c>
      <c r="AD121" s="10" t="s">
        <v>95</v>
      </c>
      <c r="AE121" s="10" t="s">
        <v>96</v>
      </c>
      <c r="AF121" s="10"/>
      <c r="AG121" s="10"/>
      <c r="AH121" s="10"/>
      <c r="AI121" s="6">
        <v>11</v>
      </c>
      <c r="AJ121" s="6" t="s">
        <v>399</v>
      </c>
      <c r="AK121" s="7"/>
      <c r="AL121" s="7"/>
      <c r="AM121" s="3"/>
      <c r="AN121" s="11"/>
      <c r="AO121" s="11"/>
      <c r="AP121" s="11"/>
    </row>
    <row r="122" spans="1:42" ht="15.6" x14ac:dyDescent="0.25">
      <c r="A122" s="3">
        <v>112</v>
      </c>
      <c r="B122" s="2" t="s">
        <v>400</v>
      </c>
      <c r="C122" s="2" t="s">
        <v>79</v>
      </c>
      <c r="D122" s="2">
        <v>5</v>
      </c>
      <c r="E122" s="2" t="s">
        <v>100</v>
      </c>
      <c r="F122" s="2">
        <v>0</v>
      </c>
      <c r="G122" s="2" t="s">
        <v>401</v>
      </c>
      <c r="H122" s="2" t="s">
        <v>109</v>
      </c>
      <c r="I122" s="2" t="s">
        <v>119</v>
      </c>
      <c r="J122" s="5">
        <v>4.5</v>
      </c>
      <c r="K122" s="5">
        <v>6</v>
      </c>
      <c r="L122" s="5">
        <v>6.75</v>
      </c>
      <c r="M122" s="5">
        <v>7.125</v>
      </c>
      <c r="N122" s="5">
        <v>7.5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f t="shared" ref="T122:T158" si="7">IF(H122="红",1.5,IF(H122="蓝",1,0.8))</f>
        <v>1</v>
      </c>
      <c r="U122" s="5">
        <v>0</v>
      </c>
      <c r="V122" s="8">
        <v>150</v>
      </c>
      <c r="W122" s="7">
        <v>0</v>
      </c>
      <c r="X122" s="10" t="s">
        <v>71</v>
      </c>
      <c r="Y122" s="10" t="s">
        <v>72</v>
      </c>
      <c r="Z122" s="10" t="s">
        <v>73</v>
      </c>
      <c r="AA122" s="10" t="s">
        <v>101</v>
      </c>
      <c r="AB122" s="10" t="s">
        <v>106</v>
      </c>
      <c r="AC122" s="10" t="s">
        <v>102</v>
      </c>
      <c r="AD122" s="10" t="s">
        <v>94</v>
      </c>
      <c r="AE122" s="10" t="s">
        <v>95</v>
      </c>
      <c r="AF122" s="10" t="s">
        <v>103</v>
      </c>
      <c r="AG122" s="10" t="s">
        <v>86</v>
      </c>
      <c r="AH122" s="10"/>
      <c r="AI122" s="6">
        <v>13</v>
      </c>
      <c r="AJ122" s="6" t="s">
        <v>111</v>
      </c>
      <c r="AK122" s="7"/>
      <c r="AL122" s="7"/>
      <c r="AM122" s="3"/>
      <c r="AN122" s="11">
        <v>0.8</v>
      </c>
      <c r="AO122" s="11"/>
      <c r="AP122" s="11"/>
    </row>
    <row r="123" spans="1:42" ht="15.6" x14ac:dyDescent="0.25">
      <c r="A123" s="3">
        <v>113</v>
      </c>
      <c r="B123" s="2" t="s">
        <v>402</v>
      </c>
      <c r="C123" s="2" t="s">
        <v>208</v>
      </c>
      <c r="D123" s="2">
        <v>5</v>
      </c>
      <c r="E123" s="2" t="s">
        <v>70</v>
      </c>
      <c r="F123" s="2">
        <v>0</v>
      </c>
      <c r="G123" s="2" t="s">
        <v>403</v>
      </c>
      <c r="H123" s="2" t="s">
        <v>118</v>
      </c>
      <c r="I123" s="2" t="s">
        <v>138</v>
      </c>
      <c r="J123" s="5">
        <v>6</v>
      </c>
      <c r="K123" s="5">
        <v>8</v>
      </c>
      <c r="L123" s="5">
        <v>9</v>
      </c>
      <c r="M123" s="5">
        <v>9.5</v>
      </c>
      <c r="N123" s="5">
        <v>10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f t="shared" si="7"/>
        <v>1.5</v>
      </c>
      <c r="U123" s="5">
        <v>0</v>
      </c>
      <c r="V123" s="8">
        <v>125</v>
      </c>
      <c r="W123" s="7">
        <v>0</v>
      </c>
      <c r="X123" s="10" t="s">
        <v>360</v>
      </c>
      <c r="Y123" s="10" t="s">
        <v>93</v>
      </c>
      <c r="Z123" s="10" t="s">
        <v>73</v>
      </c>
      <c r="AA123" s="10" t="s">
        <v>101</v>
      </c>
      <c r="AB123" s="10" t="s">
        <v>106</v>
      </c>
      <c r="AC123" s="10" t="s">
        <v>94</v>
      </c>
      <c r="AD123" s="10"/>
      <c r="AE123" s="10"/>
      <c r="AF123" s="10"/>
      <c r="AG123" s="10"/>
      <c r="AH123" s="10"/>
      <c r="AI123" s="6">
        <v>14</v>
      </c>
      <c r="AJ123" s="6" t="s">
        <v>111</v>
      </c>
      <c r="AK123" s="7"/>
      <c r="AL123" s="7"/>
      <c r="AM123" s="3"/>
      <c r="AN123" s="11"/>
      <c r="AO123" s="11"/>
      <c r="AP123" s="11"/>
    </row>
    <row r="124" spans="1:42" ht="15.6" x14ac:dyDescent="0.25">
      <c r="A124" s="3">
        <v>114</v>
      </c>
      <c r="B124" s="2" t="s">
        <v>404</v>
      </c>
      <c r="C124" s="2" t="s">
        <v>99</v>
      </c>
      <c r="D124" s="2">
        <v>5</v>
      </c>
      <c r="E124" s="2" t="s">
        <v>92</v>
      </c>
      <c r="F124" s="2">
        <v>0</v>
      </c>
      <c r="G124" s="2" t="s">
        <v>405</v>
      </c>
      <c r="H124" s="2" t="s">
        <v>118</v>
      </c>
      <c r="I124" s="2" t="s">
        <v>119</v>
      </c>
      <c r="J124" s="5">
        <v>3</v>
      </c>
      <c r="K124" s="5">
        <v>4</v>
      </c>
      <c r="L124" s="5">
        <v>4.5</v>
      </c>
      <c r="M124" s="5">
        <v>4.75</v>
      </c>
      <c r="N124" s="5">
        <v>5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f t="shared" si="7"/>
        <v>1.5</v>
      </c>
      <c r="U124" s="5">
        <v>0.12</v>
      </c>
      <c r="V124" s="8">
        <v>150</v>
      </c>
      <c r="W124" s="7">
        <v>0</v>
      </c>
      <c r="X124" s="10" t="s">
        <v>71</v>
      </c>
      <c r="Y124" s="10" t="s">
        <v>93</v>
      </c>
      <c r="Z124" s="10" t="s">
        <v>73</v>
      </c>
      <c r="AA124" s="10" t="s">
        <v>297</v>
      </c>
      <c r="AB124" s="10" t="s">
        <v>101</v>
      </c>
      <c r="AC124" s="10" t="s">
        <v>106</v>
      </c>
      <c r="AD124" s="10" t="s">
        <v>94</v>
      </c>
      <c r="AE124" s="10" t="s">
        <v>95</v>
      </c>
      <c r="AF124" s="10" t="s">
        <v>96</v>
      </c>
      <c r="AG124" s="10"/>
      <c r="AH124" s="10"/>
      <c r="AI124" s="6">
        <v>16</v>
      </c>
      <c r="AJ124" s="6" t="s">
        <v>111</v>
      </c>
      <c r="AK124" s="7"/>
      <c r="AL124" s="7"/>
      <c r="AM124" s="3"/>
      <c r="AN124" s="11">
        <v>1</v>
      </c>
      <c r="AO124" s="11"/>
      <c r="AP124" s="11"/>
    </row>
    <row r="125" spans="1:42" ht="31.2" x14ac:dyDescent="0.25">
      <c r="A125" s="3">
        <v>115</v>
      </c>
      <c r="B125" s="2" t="s">
        <v>254</v>
      </c>
      <c r="C125" s="2" t="s">
        <v>190</v>
      </c>
      <c r="D125" s="2">
        <v>4</v>
      </c>
      <c r="E125" s="2" t="s">
        <v>100</v>
      </c>
      <c r="F125" s="2">
        <v>1</v>
      </c>
      <c r="G125" s="2" t="s">
        <v>406</v>
      </c>
      <c r="H125" s="2" t="s">
        <v>137</v>
      </c>
      <c r="I125" s="2" t="s">
        <v>138</v>
      </c>
      <c r="J125" s="5">
        <v>12</v>
      </c>
      <c r="K125" s="5">
        <v>16</v>
      </c>
      <c r="L125" s="5">
        <v>18</v>
      </c>
      <c r="M125" s="5">
        <v>19</v>
      </c>
      <c r="N125" s="5">
        <v>20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f t="shared" si="7"/>
        <v>0.8</v>
      </c>
      <c r="U125" s="5">
        <v>0</v>
      </c>
      <c r="V125" s="8">
        <v>150</v>
      </c>
      <c r="W125" s="7">
        <v>0</v>
      </c>
      <c r="X125" s="10" t="s">
        <v>360</v>
      </c>
      <c r="Y125" s="10" t="s">
        <v>93</v>
      </c>
      <c r="Z125" s="10" t="s">
        <v>131</v>
      </c>
      <c r="AA125" s="10" t="s">
        <v>101</v>
      </c>
      <c r="AB125" s="10" t="s">
        <v>106</v>
      </c>
      <c r="AC125" s="10" t="s">
        <v>94</v>
      </c>
      <c r="AD125" s="10" t="s">
        <v>95</v>
      </c>
      <c r="AE125" s="10" t="s">
        <v>96</v>
      </c>
      <c r="AF125" s="10" t="s">
        <v>347</v>
      </c>
      <c r="AG125" s="10"/>
      <c r="AH125" s="10"/>
      <c r="AI125" s="6">
        <v>16</v>
      </c>
      <c r="AJ125" s="6" t="s">
        <v>407</v>
      </c>
      <c r="AK125" s="7"/>
      <c r="AL125" s="7"/>
      <c r="AM125" s="3"/>
      <c r="AN125" s="11">
        <v>1</v>
      </c>
      <c r="AO125" s="11"/>
      <c r="AP125" s="11"/>
    </row>
    <row r="126" spans="1:42" ht="15.6" x14ac:dyDescent="0.25">
      <c r="A126" s="3">
        <v>116</v>
      </c>
      <c r="B126" s="2" t="s">
        <v>98</v>
      </c>
      <c r="C126" s="2" t="s">
        <v>99</v>
      </c>
      <c r="D126" s="2">
        <v>4</v>
      </c>
      <c r="E126" s="2" t="s">
        <v>100</v>
      </c>
      <c r="F126" s="2">
        <v>0</v>
      </c>
      <c r="G126" s="2" t="s">
        <v>408</v>
      </c>
      <c r="H126" s="2" t="s">
        <v>118</v>
      </c>
      <c r="I126" s="2" t="s">
        <v>138</v>
      </c>
      <c r="J126" s="5">
        <v>6</v>
      </c>
      <c r="K126" s="5">
        <v>8</v>
      </c>
      <c r="L126" s="5">
        <v>9</v>
      </c>
      <c r="M126" s="5">
        <v>9.5</v>
      </c>
      <c r="N126" s="5">
        <v>10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f t="shared" si="7"/>
        <v>1.5</v>
      </c>
      <c r="U126" s="5">
        <v>0.08</v>
      </c>
      <c r="V126" s="8">
        <v>0</v>
      </c>
      <c r="W126" s="7">
        <v>0</v>
      </c>
      <c r="X126" s="10" t="s">
        <v>71</v>
      </c>
      <c r="Y126" s="10" t="s">
        <v>72</v>
      </c>
      <c r="Z126" s="10" t="s">
        <v>73</v>
      </c>
      <c r="AA126" s="10" t="s">
        <v>101</v>
      </c>
      <c r="AB126" s="10" t="s">
        <v>102</v>
      </c>
      <c r="AC126" s="10" t="s">
        <v>94</v>
      </c>
      <c r="AD126" s="10" t="s">
        <v>95</v>
      </c>
      <c r="AE126" s="10" t="s">
        <v>96</v>
      </c>
      <c r="AF126" s="10"/>
      <c r="AG126" s="10"/>
      <c r="AH126" s="10"/>
      <c r="AI126" s="6">
        <v>16</v>
      </c>
      <c r="AJ126" s="6" t="s">
        <v>111</v>
      </c>
      <c r="AK126" s="7"/>
      <c r="AL126" s="7"/>
      <c r="AM126" s="3"/>
      <c r="AN126" s="11">
        <v>0.8</v>
      </c>
      <c r="AO126" s="11"/>
      <c r="AP126" s="11">
        <v>0.5</v>
      </c>
    </row>
    <row r="127" spans="1:42" ht="15.6" x14ac:dyDescent="0.25">
      <c r="A127" s="3">
        <v>117</v>
      </c>
      <c r="B127" s="2" t="s">
        <v>409</v>
      </c>
      <c r="C127" s="2" t="s">
        <v>79</v>
      </c>
      <c r="D127" s="2">
        <v>3</v>
      </c>
      <c r="E127" s="2" t="s">
        <v>70</v>
      </c>
      <c r="F127" s="2">
        <v>1</v>
      </c>
      <c r="G127" s="2" t="s">
        <v>410</v>
      </c>
      <c r="H127" s="2" t="s">
        <v>137</v>
      </c>
      <c r="I127" s="2" t="s">
        <v>119</v>
      </c>
      <c r="J127" s="5">
        <v>6</v>
      </c>
      <c r="K127" s="5">
        <v>8</v>
      </c>
      <c r="L127" s="5">
        <v>9</v>
      </c>
      <c r="M127" s="5">
        <v>9.5</v>
      </c>
      <c r="N127" s="5">
        <v>10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f t="shared" si="7"/>
        <v>0.8</v>
      </c>
      <c r="U127" s="5">
        <v>0</v>
      </c>
      <c r="V127" s="8">
        <v>0</v>
      </c>
      <c r="W127" s="7">
        <v>0</v>
      </c>
      <c r="X127" s="10" t="s">
        <v>71</v>
      </c>
      <c r="Y127" s="10" t="s">
        <v>72</v>
      </c>
      <c r="Z127" s="10" t="s">
        <v>131</v>
      </c>
      <c r="AA127" s="10" t="s">
        <v>101</v>
      </c>
      <c r="AB127" s="10" t="s">
        <v>94</v>
      </c>
      <c r="AC127" s="10"/>
      <c r="AD127" s="10"/>
      <c r="AE127" s="10"/>
      <c r="AF127" s="10"/>
      <c r="AG127" s="10"/>
      <c r="AH127" s="10"/>
      <c r="AI127" s="6">
        <v>16</v>
      </c>
      <c r="AJ127" s="6" t="s">
        <v>111</v>
      </c>
      <c r="AK127" s="7"/>
      <c r="AL127" s="7"/>
      <c r="AM127" s="3"/>
      <c r="AN127" s="11">
        <v>0.8</v>
      </c>
      <c r="AO127" s="11"/>
      <c r="AP127" s="11"/>
    </row>
    <row r="128" spans="1:42" ht="15.6" x14ac:dyDescent="0.25">
      <c r="A128" s="3">
        <v>118</v>
      </c>
      <c r="B128" s="2" t="s">
        <v>411</v>
      </c>
      <c r="C128" s="2" t="s">
        <v>190</v>
      </c>
      <c r="D128" s="2">
        <v>5</v>
      </c>
      <c r="E128" s="2" t="s">
        <v>92</v>
      </c>
      <c r="F128" s="2">
        <v>0</v>
      </c>
      <c r="G128" s="2" t="s">
        <v>412</v>
      </c>
      <c r="H128" s="2" t="s">
        <v>118</v>
      </c>
      <c r="I128" s="2" t="s">
        <v>138</v>
      </c>
      <c r="J128" s="5">
        <v>6</v>
      </c>
      <c r="K128" s="5">
        <v>8</v>
      </c>
      <c r="L128" s="5">
        <v>9</v>
      </c>
      <c r="M128" s="5">
        <v>9.5</v>
      </c>
      <c r="N128" s="5">
        <v>10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f t="shared" si="7"/>
        <v>1.5</v>
      </c>
      <c r="U128" s="5">
        <v>0</v>
      </c>
      <c r="V128" s="8">
        <v>175</v>
      </c>
      <c r="W128" s="7">
        <v>0</v>
      </c>
      <c r="X128" s="10" t="s">
        <v>71</v>
      </c>
      <c r="Y128" s="10" t="s">
        <v>82</v>
      </c>
      <c r="Z128" s="10" t="s">
        <v>131</v>
      </c>
      <c r="AA128" s="10" t="s">
        <v>297</v>
      </c>
      <c r="AB128" s="10" t="s">
        <v>101</v>
      </c>
      <c r="AC128" s="10" t="s">
        <v>106</v>
      </c>
      <c r="AD128" s="10" t="s">
        <v>94</v>
      </c>
      <c r="AE128" s="10" t="s">
        <v>95</v>
      </c>
      <c r="AF128" s="10" t="s">
        <v>96</v>
      </c>
      <c r="AG128" s="10" t="s">
        <v>347</v>
      </c>
      <c r="AH128" s="10"/>
      <c r="AI128" s="6">
        <v>17</v>
      </c>
      <c r="AJ128" s="6" t="s">
        <v>111</v>
      </c>
      <c r="AK128" s="7"/>
      <c r="AL128" s="7"/>
      <c r="AM128" s="3"/>
      <c r="AN128" s="11"/>
      <c r="AO128" s="11"/>
      <c r="AP128" s="11"/>
    </row>
    <row r="129" spans="1:42" ht="15.6" x14ac:dyDescent="0.25">
      <c r="A129" s="3">
        <v>119</v>
      </c>
      <c r="B129" s="2" t="s">
        <v>115</v>
      </c>
      <c r="C129" s="2" t="s">
        <v>172</v>
      </c>
      <c r="D129" s="2">
        <v>5</v>
      </c>
      <c r="E129" s="2" t="s">
        <v>92</v>
      </c>
      <c r="F129" s="2">
        <v>0</v>
      </c>
      <c r="G129" s="2" t="s">
        <v>320</v>
      </c>
      <c r="H129" s="2" t="s">
        <v>118</v>
      </c>
      <c r="I129" s="2" t="s">
        <v>119</v>
      </c>
      <c r="J129" s="5">
        <v>3</v>
      </c>
      <c r="K129" s="5">
        <v>4</v>
      </c>
      <c r="L129" s="5">
        <v>4.5</v>
      </c>
      <c r="M129" s="5">
        <v>4.75</v>
      </c>
      <c r="N129" s="5">
        <v>5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f t="shared" si="7"/>
        <v>1.5</v>
      </c>
      <c r="U129" s="5">
        <v>0</v>
      </c>
      <c r="V129" s="8">
        <v>0</v>
      </c>
      <c r="W129" s="7">
        <v>0</v>
      </c>
      <c r="X129" s="10" t="s">
        <v>360</v>
      </c>
      <c r="Y129" s="10" t="s">
        <v>93</v>
      </c>
      <c r="Z129" s="10" t="s">
        <v>73</v>
      </c>
      <c r="AA129" s="10" t="s">
        <v>84</v>
      </c>
      <c r="AB129" s="10" t="s">
        <v>85</v>
      </c>
      <c r="AC129" s="10" t="s">
        <v>120</v>
      </c>
      <c r="AD129" s="10" t="s">
        <v>75</v>
      </c>
      <c r="AE129" s="10" t="s">
        <v>94</v>
      </c>
      <c r="AF129" s="10" t="s">
        <v>95</v>
      </c>
      <c r="AG129" s="10" t="s">
        <v>96</v>
      </c>
      <c r="AH129" s="10" t="s">
        <v>121</v>
      </c>
      <c r="AI129" s="6">
        <v>17</v>
      </c>
      <c r="AJ129" s="6" t="s">
        <v>111</v>
      </c>
      <c r="AK129" s="7"/>
      <c r="AL129" s="7"/>
      <c r="AM129" s="3"/>
      <c r="AN129" s="11"/>
      <c r="AO129" s="11"/>
      <c r="AP129" s="11"/>
    </row>
    <row r="130" spans="1:42" ht="62.4" x14ac:dyDescent="0.25">
      <c r="A130" s="3">
        <v>120</v>
      </c>
      <c r="B130" s="2" t="s">
        <v>413</v>
      </c>
      <c r="C130" s="2" t="s">
        <v>208</v>
      </c>
      <c r="D130" s="2">
        <v>4</v>
      </c>
      <c r="E130" s="2" t="s">
        <v>100</v>
      </c>
      <c r="F130" s="2">
        <v>0</v>
      </c>
      <c r="G130" s="2" t="s">
        <v>414</v>
      </c>
      <c r="H130" s="2" t="s">
        <v>109</v>
      </c>
      <c r="I130" s="2" t="s">
        <v>119</v>
      </c>
      <c r="J130" s="5">
        <f>IF([1]Cal!$J$3&lt;22,4.5,6)</f>
        <v>4.5</v>
      </c>
      <c r="K130" s="5">
        <f>IF([1]Cal!$J$3&lt;22,6,7.5)</f>
        <v>6</v>
      </c>
      <c r="L130" s="5">
        <f>IF([1]Cal!$J$3&lt;22,6.75,8.25)</f>
        <v>6.75</v>
      </c>
      <c r="M130" s="5">
        <f>IF([1]Cal!$J$3&lt;22,7.125,8.625)</f>
        <v>7.125</v>
      </c>
      <c r="N130" s="5">
        <f>IF([1]Cal!$J$3&lt;22,7.5,9)</f>
        <v>7.5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f t="shared" si="7"/>
        <v>1</v>
      </c>
      <c r="U130" s="5">
        <v>0.1</v>
      </c>
      <c r="V130" s="8">
        <v>175</v>
      </c>
      <c r="W130" s="7">
        <v>0</v>
      </c>
      <c r="X130" s="10" t="s">
        <v>360</v>
      </c>
      <c r="Y130" s="10" t="s">
        <v>93</v>
      </c>
      <c r="Z130" s="10" t="s">
        <v>73</v>
      </c>
      <c r="AA130" s="10" t="s">
        <v>85</v>
      </c>
      <c r="AB130" s="10" t="s">
        <v>106</v>
      </c>
      <c r="AC130" s="10" t="s">
        <v>94</v>
      </c>
      <c r="AD130" s="10" t="s">
        <v>95</v>
      </c>
      <c r="AE130" s="10" t="s">
        <v>96</v>
      </c>
      <c r="AF130" s="10"/>
      <c r="AG130" s="10"/>
      <c r="AH130" s="10"/>
      <c r="AI130" s="6">
        <v>17</v>
      </c>
      <c r="AJ130" s="6" t="s">
        <v>415</v>
      </c>
      <c r="AK130" s="7" t="str">
        <f>IF([1]Cal!$J$3&lt;22,"","（该强化已纳入计算）")</f>
        <v/>
      </c>
      <c r="AL130" s="7"/>
      <c r="AM130" s="3"/>
      <c r="AN130" s="11"/>
      <c r="AO130" s="11"/>
      <c r="AP130" s="11">
        <v>0.5</v>
      </c>
    </row>
    <row r="131" spans="1:42" ht="15.6" x14ac:dyDescent="0.25">
      <c r="A131" s="3">
        <v>121</v>
      </c>
      <c r="B131" s="2" t="s">
        <v>246</v>
      </c>
      <c r="C131" s="2" t="s">
        <v>116</v>
      </c>
      <c r="D131" s="2">
        <v>4</v>
      </c>
      <c r="E131" s="2" t="s">
        <v>100</v>
      </c>
      <c r="F131" s="2">
        <v>0</v>
      </c>
      <c r="G131" s="2" t="s">
        <v>416</v>
      </c>
      <c r="H131" s="2" t="s">
        <v>109</v>
      </c>
      <c r="I131" s="5" t="s">
        <v>138</v>
      </c>
      <c r="J131" s="5">
        <v>9</v>
      </c>
      <c r="K131" s="5">
        <v>12</v>
      </c>
      <c r="L131" s="5">
        <v>13.5</v>
      </c>
      <c r="M131" s="5">
        <v>14.25</v>
      </c>
      <c r="N131" s="5">
        <v>15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f t="shared" si="7"/>
        <v>1</v>
      </c>
      <c r="U131" s="5">
        <v>0</v>
      </c>
      <c r="V131" s="8">
        <v>0</v>
      </c>
      <c r="W131" s="7">
        <v>0</v>
      </c>
      <c r="X131" s="10" t="s">
        <v>360</v>
      </c>
      <c r="Y131" s="10" t="s">
        <v>93</v>
      </c>
      <c r="Z131" s="10" t="s">
        <v>131</v>
      </c>
      <c r="AA131" s="10" t="s">
        <v>84</v>
      </c>
      <c r="AB131" s="10" t="s">
        <v>85</v>
      </c>
      <c r="AC131" s="10" t="s">
        <v>94</v>
      </c>
      <c r="AD131" s="10" t="s">
        <v>95</v>
      </c>
      <c r="AE131" s="10" t="s">
        <v>96</v>
      </c>
      <c r="AF131" s="10" t="s">
        <v>347</v>
      </c>
      <c r="AG131" s="10"/>
      <c r="AH131" s="10"/>
      <c r="AI131" s="6">
        <v>17</v>
      </c>
      <c r="AJ131" s="6" t="s">
        <v>111</v>
      </c>
      <c r="AK131" s="7"/>
      <c r="AL131" s="7"/>
      <c r="AM131" s="3"/>
      <c r="AN131" s="11"/>
      <c r="AO131" s="11"/>
      <c r="AP131" s="11"/>
    </row>
    <row r="132" spans="1:42" ht="15.6" x14ac:dyDescent="0.25">
      <c r="A132" s="3">
        <v>122</v>
      </c>
      <c r="B132" s="2" t="s">
        <v>417</v>
      </c>
      <c r="C132" s="2" t="s">
        <v>151</v>
      </c>
      <c r="D132" s="2">
        <v>4</v>
      </c>
      <c r="E132" s="2" t="s">
        <v>100</v>
      </c>
      <c r="F132" s="2">
        <v>0</v>
      </c>
      <c r="G132" s="2" t="s">
        <v>418</v>
      </c>
      <c r="H132" s="2" t="s">
        <v>137</v>
      </c>
      <c r="I132" s="2" t="s">
        <v>138</v>
      </c>
      <c r="J132" s="5">
        <v>12</v>
      </c>
      <c r="K132" s="5">
        <v>16</v>
      </c>
      <c r="L132" s="5">
        <v>18</v>
      </c>
      <c r="M132" s="5">
        <v>19</v>
      </c>
      <c r="N132" s="5">
        <v>20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f t="shared" si="7"/>
        <v>0.8</v>
      </c>
      <c r="U132" s="5">
        <v>0</v>
      </c>
      <c r="V132" s="8">
        <v>0</v>
      </c>
      <c r="W132" s="7">
        <v>0</v>
      </c>
      <c r="X132" s="10" t="s">
        <v>360</v>
      </c>
      <c r="Y132" s="10" t="s">
        <v>93</v>
      </c>
      <c r="Z132" s="10" t="s">
        <v>131</v>
      </c>
      <c r="AA132" s="10" t="s">
        <v>85</v>
      </c>
      <c r="AB132" s="10" t="s">
        <v>94</v>
      </c>
      <c r="AC132" s="10" t="s">
        <v>95</v>
      </c>
      <c r="AD132" s="10" t="s">
        <v>96</v>
      </c>
      <c r="AE132" s="10"/>
      <c r="AF132" s="10"/>
      <c r="AG132" s="10"/>
      <c r="AH132" s="10"/>
      <c r="AI132" s="6">
        <v>17</v>
      </c>
      <c r="AJ132" s="6" t="s">
        <v>111</v>
      </c>
      <c r="AK132" s="7"/>
      <c r="AL132" s="7"/>
      <c r="AM132" s="3"/>
      <c r="AN132" s="11"/>
      <c r="AO132" s="11"/>
      <c r="AP132" s="11"/>
    </row>
    <row r="133" spans="1:42" ht="15.6" x14ac:dyDescent="0.25">
      <c r="A133" s="3">
        <v>123</v>
      </c>
      <c r="B133" s="2" t="s">
        <v>419</v>
      </c>
      <c r="C133" s="2" t="s">
        <v>116</v>
      </c>
      <c r="D133" s="2">
        <v>4</v>
      </c>
      <c r="E133" s="2" t="s">
        <v>100</v>
      </c>
      <c r="F133" s="2">
        <v>0</v>
      </c>
      <c r="G133" s="2" t="s">
        <v>420</v>
      </c>
      <c r="H133" s="2" t="s">
        <v>118</v>
      </c>
      <c r="I133" s="2" t="s">
        <v>119</v>
      </c>
      <c r="J133" s="5">
        <v>3</v>
      </c>
      <c r="K133" s="5">
        <v>4</v>
      </c>
      <c r="L133" s="5">
        <v>4.5</v>
      </c>
      <c r="M133" s="5">
        <v>4.75</v>
      </c>
      <c r="N133" s="5">
        <v>5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f t="shared" si="7"/>
        <v>1.5</v>
      </c>
      <c r="U133" s="5">
        <v>0</v>
      </c>
      <c r="V133" s="8">
        <v>0</v>
      </c>
      <c r="W133" s="7">
        <v>0</v>
      </c>
      <c r="X133" s="10" t="s">
        <v>360</v>
      </c>
      <c r="Y133" s="10" t="s">
        <v>93</v>
      </c>
      <c r="Z133" s="10" t="s">
        <v>131</v>
      </c>
      <c r="AA133" s="10" t="s">
        <v>84</v>
      </c>
      <c r="AB133" s="10" t="s">
        <v>85</v>
      </c>
      <c r="AC133" s="10" t="s">
        <v>94</v>
      </c>
      <c r="AD133" s="10" t="s">
        <v>95</v>
      </c>
      <c r="AE133" s="10" t="s">
        <v>96</v>
      </c>
      <c r="AF133" s="10" t="s">
        <v>347</v>
      </c>
      <c r="AG133" s="10"/>
      <c r="AH133" s="10"/>
      <c r="AI133" s="6">
        <v>17</v>
      </c>
      <c r="AJ133" s="6" t="s">
        <v>111</v>
      </c>
      <c r="AK133" s="7"/>
      <c r="AL133" s="7"/>
      <c r="AM133" s="3"/>
      <c r="AN133" s="11"/>
      <c r="AO133" s="11"/>
      <c r="AP133" s="11"/>
    </row>
    <row r="134" spans="1:42" ht="15.6" x14ac:dyDescent="0.25">
      <c r="A134" s="3">
        <v>124</v>
      </c>
      <c r="B134" s="2" t="s">
        <v>421</v>
      </c>
      <c r="C134" s="2" t="s">
        <v>79</v>
      </c>
      <c r="D134" s="2">
        <v>3</v>
      </c>
      <c r="E134" s="2" t="s">
        <v>70</v>
      </c>
      <c r="F134" s="2">
        <v>1</v>
      </c>
      <c r="G134" s="2" t="s">
        <v>422</v>
      </c>
      <c r="H134" s="2" t="s">
        <v>109</v>
      </c>
      <c r="I134" s="5" t="s">
        <v>138</v>
      </c>
      <c r="J134" s="5">
        <v>9</v>
      </c>
      <c r="K134" s="5">
        <v>12</v>
      </c>
      <c r="L134" s="5">
        <v>13.5</v>
      </c>
      <c r="M134" s="5">
        <v>14.25</v>
      </c>
      <c r="N134" s="5">
        <v>15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f t="shared" si="7"/>
        <v>1</v>
      </c>
      <c r="U134" s="5">
        <v>0</v>
      </c>
      <c r="V134" s="8">
        <v>0</v>
      </c>
      <c r="W134" s="7">
        <v>0</v>
      </c>
      <c r="X134" s="10" t="s">
        <v>360</v>
      </c>
      <c r="Y134" s="10" t="s">
        <v>72</v>
      </c>
      <c r="Z134" s="10" t="s">
        <v>73</v>
      </c>
      <c r="AA134" s="10" t="s">
        <v>101</v>
      </c>
      <c r="AB134" s="10" t="s">
        <v>94</v>
      </c>
      <c r="AC134" s="10"/>
      <c r="AD134" s="10"/>
      <c r="AE134" s="10"/>
      <c r="AF134" s="10"/>
      <c r="AG134" s="10"/>
      <c r="AH134" s="10"/>
      <c r="AI134" s="6">
        <v>17</v>
      </c>
      <c r="AJ134" s="6" t="s">
        <v>111</v>
      </c>
      <c r="AK134" s="7"/>
      <c r="AL134" s="7"/>
      <c r="AM134" s="3"/>
      <c r="AN134" s="11"/>
      <c r="AO134" s="11"/>
      <c r="AP134" s="11"/>
    </row>
    <row r="135" spans="1:42" ht="15.6" x14ac:dyDescent="0.25">
      <c r="A135" s="3">
        <v>125</v>
      </c>
      <c r="B135" s="2" t="s">
        <v>423</v>
      </c>
      <c r="C135" s="2" t="s">
        <v>151</v>
      </c>
      <c r="D135" s="2">
        <v>3</v>
      </c>
      <c r="E135" s="2" t="s">
        <v>70</v>
      </c>
      <c r="F135" s="2">
        <v>1</v>
      </c>
      <c r="G135" s="2" t="s">
        <v>424</v>
      </c>
      <c r="H135" s="2" t="s">
        <v>118</v>
      </c>
      <c r="I135" s="2" t="s">
        <v>119</v>
      </c>
      <c r="J135" s="5">
        <v>3</v>
      </c>
      <c r="K135" s="5">
        <v>4</v>
      </c>
      <c r="L135" s="5">
        <v>4.5</v>
      </c>
      <c r="M135" s="5">
        <v>4.75</v>
      </c>
      <c r="N135" s="5">
        <v>5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f t="shared" si="7"/>
        <v>1.5</v>
      </c>
      <c r="U135" s="5">
        <v>0</v>
      </c>
      <c r="V135" s="8">
        <v>0</v>
      </c>
      <c r="W135" s="7">
        <v>0</v>
      </c>
      <c r="X135" s="10" t="s">
        <v>344</v>
      </c>
      <c r="Y135" s="10" t="s">
        <v>93</v>
      </c>
      <c r="Z135" s="10" t="s">
        <v>131</v>
      </c>
      <c r="AA135" s="10" t="s">
        <v>85</v>
      </c>
      <c r="AB135" s="10" t="s">
        <v>94</v>
      </c>
      <c r="AC135" s="10" t="s">
        <v>347</v>
      </c>
      <c r="AD135" s="10"/>
      <c r="AE135" s="10"/>
      <c r="AF135" s="10"/>
      <c r="AG135" s="10"/>
      <c r="AH135" s="10"/>
      <c r="AI135" s="6">
        <v>17</v>
      </c>
      <c r="AJ135" s="6" t="s">
        <v>111</v>
      </c>
      <c r="AK135" s="7"/>
      <c r="AL135" s="7"/>
      <c r="AM135" s="3"/>
      <c r="AN135" s="11"/>
      <c r="AO135" s="11"/>
      <c r="AP135" s="11"/>
    </row>
    <row r="136" spans="1:42" ht="15.6" x14ac:dyDescent="0.25">
      <c r="A136" s="3">
        <v>126</v>
      </c>
      <c r="B136" s="2" t="s">
        <v>425</v>
      </c>
      <c r="C136" s="2" t="s">
        <v>116</v>
      </c>
      <c r="D136" s="2">
        <v>3</v>
      </c>
      <c r="E136" s="2" t="s">
        <v>80</v>
      </c>
      <c r="F136" s="2">
        <v>1</v>
      </c>
      <c r="G136" s="2" t="s">
        <v>426</v>
      </c>
      <c r="H136" s="2" t="s">
        <v>118</v>
      </c>
      <c r="I136" s="2" t="s">
        <v>138</v>
      </c>
      <c r="J136" s="5">
        <v>6</v>
      </c>
      <c r="K136" s="5">
        <v>8</v>
      </c>
      <c r="L136" s="5">
        <v>9</v>
      </c>
      <c r="M136" s="5">
        <v>9.5</v>
      </c>
      <c r="N136" s="5">
        <v>10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f t="shared" si="7"/>
        <v>1.5</v>
      </c>
      <c r="U136" s="5">
        <v>0</v>
      </c>
      <c r="V136" s="8">
        <v>0</v>
      </c>
      <c r="W136" s="7">
        <v>0</v>
      </c>
      <c r="X136" s="10" t="s">
        <v>360</v>
      </c>
      <c r="Y136" s="10" t="s">
        <v>93</v>
      </c>
      <c r="Z136" s="10" t="s">
        <v>131</v>
      </c>
      <c r="AA136" s="10" t="s">
        <v>84</v>
      </c>
      <c r="AB136" s="10" t="s">
        <v>85</v>
      </c>
      <c r="AC136" s="10" t="s">
        <v>94</v>
      </c>
      <c r="AD136" s="10" t="s">
        <v>347</v>
      </c>
      <c r="AE136" s="10"/>
      <c r="AF136" s="10"/>
      <c r="AG136" s="10"/>
      <c r="AH136" s="10"/>
      <c r="AI136" s="6">
        <v>17</v>
      </c>
      <c r="AJ136" s="6" t="s">
        <v>111</v>
      </c>
      <c r="AK136" s="7"/>
      <c r="AL136" s="7"/>
      <c r="AM136" s="3"/>
      <c r="AN136" s="11"/>
      <c r="AO136" s="11"/>
      <c r="AP136" s="11"/>
    </row>
    <row r="137" spans="1:42" ht="15.6" x14ac:dyDescent="0.25">
      <c r="A137" s="3">
        <v>127</v>
      </c>
      <c r="B137" s="2" t="s">
        <v>427</v>
      </c>
      <c r="C137" s="2" t="s">
        <v>208</v>
      </c>
      <c r="D137" s="2">
        <v>5</v>
      </c>
      <c r="E137" s="2" t="s">
        <v>80</v>
      </c>
      <c r="F137" s="2">
        <v>0</v>
      </c>
      <c r="G137" s="2" t="s">
        <v>428</v>
      </c>
      <c r="H137" s="2" t="s">
        <v>109</v>
      </c>
      <c r="I137" s="2" t="s">
        <v>119</v>
      </c>
      <c r="J137" s="5">
        <v>4.5</v>
      </c>
      <c r="K137" s="5">
        <v>6</v>
      </c>
      <c r="L137" s="5">
        <v>6.75</v>
      </c>
      <c r="M137" s="5">
        <v>7.125</v>
      </c>
      <c r="N137" s="5">
        <v>7.5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f t="shared" si="7"/>
        <v>1</v>
      </c>
      <c r="U137" s="5">
        <v>0.1</v>
      </c>
      <c r="V137" s="8">
        <v>0</v>
      </c>
      <c r="W137" s="7">
        <v>0</v>
      </c>
      <c r="X137" s="10" t="s">
        <v>71</v>
      </c>
      <c r="Y137" s="10" t="s">
        <v>93</v>
      </c>
      <c r="Z137" s="10" t="s">
        <v>73</v>
      </c>
      <c r="AA137" s="10" t="s">
        <v>85</v>
      </c>
      <c r="AB137" s="10" t="s">
        <v>94</v>
      </c>
      <c r="AC137" s="10"/>
      <c r="AD137" s="10"/>
      <c r="AE137" s="10"/>
      <c r="AF137" s="10"/>
      <c r="AG137" s="10"/>
      <c r="AH137" s="10"/>
      <c r="AI137" s="6">
        <v>18</v>
      </c>
      <c r="AJ137" s="6" t="s">
        <v>111</v>
      </c>
      <c r="AK137" s="7"/>
      <c r="AL137" s="7"/>
      <c r="AM137" s="3"/>
      <c r="AN137" s="11"/>
      <c r="AO137" s="11"/>
      <c r="AP137" s="11"/>
    </row>
    <row r="138" spans="1:42" ht="15.6" x14ac:dyDescent="0.25">
      <c r="A138" s="3">
        <v>128</v>
      </c>
      <c r="B138" s="2" t="s">
        <v>281</v>
      </c>
      <c r="C138" s="2" t="s">
        <v>172</v>
      </c>
      <c r="D138" s="2">
        <v>5</v>
      </c>
      <c r="E138" s="2" t="s">
        <v>92</v>
      </c>
      <c r="F138" s="2">
        <v>0</v>
      </c>
      <c r="G138" s="2" t="s">
        <v>429</v>
      </c>
      <c r="H138" s="2" t="s">
        <v>118</v>
      </c>
      <c r="I138" s="2" t="s">
        <v>138</v>
      </c>
      <c r="J138" s="5">
        <v>6</v>
      </c>
      <c r="K138" s="5">
        <v>8</v>
      </c>
      <c r="L138" s="5">
        <v>9</v>
      </c>
      <c r="M138" s="5">
        <v>9.5</v>
      </c>
      <c r="N138" s="5">
        <v>10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f t="shared" si="7"/>
        <v>1.5</v>
      </c>
      <c r="U138" s="5">
        <v>0</v>
      </c>
      <c r="V138" s="8">
        <v>230</v>
      </c>
      <c r="W138" s="7">
        <v>0</v>
      </c>
      <c r="X138" s="10" t="s">
        <v>344</v>
      </c>
      <c r="Y138" s="10" t="s">
        <v>430</v>
      </c>
      <c r="Z138" s="10" t="s">
        <v>73</v>
      </c>
      <c r="AA138" s="10" t="s">
        <v>84</v>
      </c>
      <c r="AB138" s="10" t="s">
        <v>101</v>
      </c>
      <c r="AC138" s="10" t="s">
        <v>298</v>
      </c>
      <c r="AD138" s="10" t="s">
        <v>76</v>
      </c>
      <c r="AE138" s="10" t="s">
        <v>95</v>
      </c>
      <c r="AF138" s="10" t="s">
        <v>96</v>
      </c>
      <c r="AG138" s="10"/>
      <c r="AH138" s="10"/>
      <c r="AI138" s="6">
        <v>19</v>
      </c>
      <c r="AJ138" s="6" t="s">
        <v>111</v>
      </c>
      <c r="AK138" s="7"/>
      <c r="AL138" s="7"/>
      <c r="AM138" s="3"/>
      <c r="AN138" s="11"/>
      <c r="AO138" s="11"/>
      <c r="AP138" s="11"/>
    </row>
    <row r="139" spans="1:42" ht="15.6" x14ac:dyDescent="0.25">
      <c r="A139" s="3">
        <v>129</v>
      </c>
      <c r="B139" s="2" t="s">
        <v>115</v>
      </c>
      <c r="C139" s="2" t="s">
        <v>151</v>
      </c>
      <c r="D139" s="2">
        <v>5</v>
      </c>
      <c r="E139" s="2" t="s">
        <v>100</v>
      </c>
      <c r="F139" s="2">
        <v>0</v>
      </c>
      <c r="G139" s="2" t="s">
        <v>431</v>
      </c>
      <c r="H139" s="2" t="s">
        <v>109</v>
      </c>
      <c r="I139" s="5" t="s">
        <v>138</v>
      </c>
      <c r="J139" s="5">
        <v>9</v>
      </c>
      <c r="K139" s="5">
        <v>12</v>
      </c>
      <c r="L139" s="5">
        <v>13.5</v>
      </c>
      <c r="M139" s="5">
        <v>14.25</v>
      </c>
      <c r="N139" s="5">
        <v>15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f t="shared" si="7"/>
        <v>1</v>
      </c>
      <c r="U139" s="5">
        <v>0.1</v>
      </c>
      <c r="V139" s="8">
        <v>0</v>
      </c>
      <c r="W139" s="7">
        <v>0</v>
      </c>
      <c r="X139" s="10" t="s">
        <v>360</v>
      </c>
      <c r="Y139" s="10" t="s">
        <v>93</v>
      </c>
      <c r="Z139" s="10" t="s">
        <v>73</v>
      </c>
      <c r="AA139" s="10" t="s">
        <v>84</v>
      </c>
      <c r="AB139" s="10" t="s">
        <v>85</v>
      </c>
      <c r="AC139" s="10" t="s">
        <v>120</v>
      </c>
      <c r="AD139" s="10" t="s">
        <v>75</v>
      </c>
      <c r="AE139" s="10" t="s">
        <v>94</v>
      </c>
      <c r="AF139" s="10" t="s">
        <v>95</v>
      </c>
      <c r="AG139" s="10" t="s">
        <v>96</v>
      </c>
      <c r="AH139" s="10" t="s">
        <v>121</v>
      </c>
      <c r="AI139" s="6">
        <v>19</v>
      </c>
      <c r="AJ139" s="6" t="s">
        <v>111</v>
      </c>
      <c r="AK139" s="7"/>
      <c r="AL139" s="7"/>
      <c r="AM139" s="3"/>
      <c r="AN139" s="11"/>
      <c r="AO139" s="11"/>
      <c r="AP139" s="11"/>
    </row>
    <row r="140" spans="1:42" ht="15.6" x14ac:dyDescent="0.25">
      <c r="A140" s="3">
        <v>130</v>
      </c>
      <c r="B140" s="2" t="s">
        <v>203</v>
      </c>
      <c r="C140" s="2" t="s">
        <v>208</v>
      </c>
      <c r="D140" s="2">
        <v>4</v>
      </c>
      <c r="E140" s="2" t="s">
        <v>70</v>
      </c>
      <c r="F140" s="2">
        <v>0</v>
      </c>
      <c r="G140" s="2" t="s">
        <v>432</v>
      </c>
      <c r="H140" s="2" t="s">
        <v>109</v>
      </c>
      <c r="I140" s="2" t="s">
        <v>119</v>
      </c>
      <c r="J140" s="5">
        <v>4.5</v>
      </c>
      <c r="K140" s="5">
        <v>6</v>
      </c>
      <c r="L140" s="5">
        <v>6.75</v>
      </c>
      <c r="M140" s="5">
        <v>7.125</v>
      </c>
      <c r="N140" s="5">
        <v>7.5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f t="shared" si="7"/>
        <v>1</v>
      </c>
      <c r="U140" s="5">
        <v>0.1</v>
      </c>
      <c r="V140" s="8">
        <v>0</v>
      </c>
      <c r="W140" s="7">
        <v>0</v>
      </c>
      <c r="X140" s="10" t="s">
        <v>360</v>
      </c>
      <c r="Y140" s="10" t="s">
        <v>93</v>
      </c>
      <c r="Z140" s="10" t="s">
        <v>73</v>
      </c>
      <c r="AA140" s="10" t="s">
        <v>101</v>
      </c>
      <c r="AB140" s="10" t="s">
        <v>76</v>
      </c>
      <c r="AC140" s="10"/>
      <c r="AD140" s="10"/>
      <c r="AE140" s="10"/>
      <c r="AF140" s="10"/>
      <c r="AG140" s="10"/>
      <c r="AH140" s="10"/>
      <c r="AI140" s="6">
        <v>19</v>
      </c>
      <c r="AJ140" s="6" t="s">
        <v>111</v>
      </c>
      <c r="AK140" s="7"/>
      <c r="AL140" s="7"/>
      <c r="AM140" s="3"/>
      <c r="AN140" s="11"/>
      <c r="AO140" s="11"/>
      <c r="AP140" s="11"/>
    </row>
    <row r="141" spans="1:42" ht="15.6" x14ac:dyDescent="0.25">
      <c r="A141" s="3">
        <v>131</v>
      </c>
      <c r="B141" s="2" t="s">
        <v>289</v>
      </c>
      <c r="C141" s="2" t="s">
        <v>151</v>
      </c>
      <c r="D141" s="2">
        <v>4</v>
      </c>
      <c r="E141" s="2" t="s">
        <v>70</v>
      </c>
      <c r="F141" s="2">
        <v>0</v>
      </c>
      <c r="G141" s="2" t="s">
        <v>290</v>
      </c>
      <c r="H141" s="2" t="s">
        <v>118</v>
      </c>
      <c r="I141" s="2" t="s">
        <v>138</v>
      </c>
      <c r="J141" s="5">
        <v>6</v>
      </c>
      <c r="K141" s="5">
        <v>8</v>
      </c>
      <c r="L141" s="5">
        <v>9</v>
      </c>
      <c r="M141" s="5">
        <v>9.5</v>
      </c>
      <c r="N141" s="5">
        <v>10</v>
      </c>
      <c r="O141" s="5">
        <v>6</v>
      </c>
      <c r="P141" s="5">
        <v>6</v>
      </c>
      <c r="Q141" s="5">
        <v>6</v>
      </c>
      <c r="R141" s="5">
        <v>6</v>
      </c>
      <c r="S141" s="5">
        <v>6</v>
      </c>
      <c r="T141" s="5">
        <f t="shared" si="7"/>
        <v>1.5</v>
      </c>
      <c r="U141" s="5">
        <v>0</v>
      </c>
      <c r="V141" s="8">
        <v>0</v>
      </c>
      <c r="W141" s="7">
        <v>0</v>
      </c>
      <c r="X141" s="10" t="s">
        <v>71</v>
      </c>
      <c r="Y141" s="10" t="s">
        <v>82</v>
      </c>
      <c r="Z141" s="10" t="s">
        <v>73</v>
      </c>
      <c r="AA141" s="10" t="s">
        <v>101</v>
      </c>
      <c r="AB141" s="10" t="s">
        <v>76</v>
      </c>
      <c r="AC141" s="10"/>
      <c r="AD141" s="10"/>
      <c r="AE141" s="10"/>
      <c r="AF141" s="10"/>
      <c r="AG141" s="10"/>
      <c r="AH141" s="10"/>
      <c r="AI141" s="6">
        <v>19</v>
      </c>
      <c r="AJ141" s="6" t="s">
        <v>111</v>
      </c>
      <c r="AK141" s="7"/>
      <c r="AL141" s="7"/>
      <c r="AM141" s="3"/>
      <c r="AN141" s="11"/>
      <c r="AO141" s="11"/>
      <c r="AP141" s="11"/>
    </row>
    <row r="142" spans="1:42" ht="15.6" x14ac:dyDescent="0.25">
      <c r="A142" s="3">
        <v>132</v>
      </c>
      <c r="B142" s="2" t="s">
        <v>316</v>
      </c>
      <c r="C142" s="2" t="s">
        <v>190</v>
      </c>
      <c r="D142" s="2">
        <v>4</v>
      </c>
      <c r="E142" s="2" t="s">
        <v>100</v>
      </c>
      <c r="F142" s="2">
        <v>0</v>
      </c>
      <c r="G142" s="2" t="s">
        <v>433</v>
      </c>
      <c r="H142" s="2" t="s">
        <v>109</v>
      </c>
      <c r="I142" s="2" t="s">
        <v>119</v>
      </c>
      <c r="J142" s="5">
        <v>4.5</v>
      </c>
      <c r="K142" s="5">
        <v>6</v>
      </c>
      <c r="L142" s="5">
        <v>6.75</v>
      </c>
      <c r="M142" s="5">
        <v>7.125</v>
      </c>
      <c r="N142" s="5">
        <v>7.5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f t="shared" si="7"/>
        <v>1</v>
      </c>
      <c r="U142" s="5">
        <v>0.05</v>
      </c>
      <c r="V142" s="8">
        <v>0</v>
      </c>
      <c r="W142" s="7">
        <v>0</v>
      </c>
      <c r="X142" s="10" t="s">
        <v>71</v>
      </c>
      <c r="Y142" s="10" t="s">
        <v>93</v>
      </c>
      <c r="Z142" s="10" t="s">
        <v>73</v>
      </c>
      <c r="AA142" s="10" t="s">
        <v>85</v>
      </c>
      <c r="AB142" s="10" t="s">
        <v>120</v>
      </c>
      <c r="AC142" s="10" t="s">
        <v>75</v>
      </c>
      <c r="AD142" s="10" t="s">
        <v>94</v>
      </c>
      <c r="AE142" s="10" t="s">
        <v>95</v>
      </c>
      <c r="AF142" s="10" t="s">
        <v>96</v>
      </c>
      <c r="AG142" s="10"/>
      <c r="AH142" s="10"/>
      <c r="AI142" s="6">
        <v>19</v>
      </c>
      <c r="AJ142" s="6" t="s">
        <v>111</v>
      </c>
      <c r="AK142" s="7"/>
      <c r="AL142" s="7"/>
      <c r="AM142" s="3"/>
      <c r="AN142" s="11"/>
      <c r="AO142" s="11"/>
      <c r="AP142" s="11"/>
    </row>
    <row r="143" spans="1:42" ht="46.8" x14ac:dyDescent="0.25">
      <c r="A143" s="3">
        <v>133</v>
      </c>
      <c r="B143" s="2" t="s">
        <v>300</v>
      </c>
      <c r="C143" s="2" t="s">
        <v>79</v>
      </c>
      <c r="D143" s="2">
        <v>4</v>
      </c>
      <c r="E143" s="2" t="s">
        <v>80</v>
      </c>
      <c r="F143" s="2">
        <v>1</v>
      </c>
      <c r="G143" s="2" t="s">
        <v>434</v>
      </c>
      <c r="H143" s="2" t="s">
        <v>137</v>
      </c>
      <c r="I143" s="2" t="s">
        <v>119</v>
      </c>
      <c r="J143" s="5">
        <v>6</v>
      </c>
      <c r="K143" s="5">
        <v>8</v>
      </c>
      <c r="L143" s="5">
        <v>9</v>
      </c>
      <c r="M143" s="5">
        <v>9.5</v>
      </c>
      <c r="N143" s="5">
        <v>10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f t="shared" si="7"/>
        <v>0.8</v>
      </c>
      <c r="U143" s="5">
        <v>0</v>
      </c>
      <c r="V143" s="8">
        <v>0</v>
      </c>
      <c r="W143" s="7">
        <v>0</v>
      </c>
      <c r="X143" s="10" t="s">
        <v>344</v>
      </c>
      <c r="Y143" s="10" t="s">
        <v>93</v>
      </c>
      <c r="Z143" s="10" t="s">
        <v>73</v>
      </c>
      <c r="AA143" s="10" t="s">
        <v>101</v>
      </c>
      <c r="AB143" s="10" t="s">
        <v>76</v>
      </c>
      <c r="AC143" s="10"/>
      <c r="AD143" s="10"/>
      <c r="AE143" s="10"/>
      <c r="AF143" s="10"/>
      <c r="AG143" s="10"/>
      <c r="AH143" s="10"/>
      <c r="AI143" s="6">
        <v>19</v>
      </c>
      <c r="AJ143" s="6" t="s">
        <v>435</v>
      </c>
      <c r="AK143" s="7"/>
      <c r="AL143" s="7"/>
      <c r="AM143" s="3"/>
      <c r="AN143" s="11"/>
      <c r="AO143" s="11"/>
      <c r="AP143" s="11"/>
    </row>
    <row r="144" spans="1:42" ht="15.6" x14ac:dyDescent="0.25">
      <c r="A144" s="3">
        <v>134</v>
      </c>
      <c r="B144" s="2" t="s">
        <v>265</v>
      </c>
      <c r="C144" s="2" t="s">
        <v>172</v>
      </c>
      <c r="D144" s="2">
        <v>4</v>
      </c>
      <c r="E144" s="2" t="s">
        <v>100</v>
      </c>
      <c r="F144" s="2">
        <v>0</v>
      </c>
      <c r="G144" s="2" t="s">
        <v>436</v>
      </c>
      <c r="H144" s="2" t="s">
        <v>118</v>
      </c>
      <c r="I144" s="2" t="s">
        <v>138</v>
      </c>
      <c r="J144" s="5">
        <v>6</v>
      </c>
      <c r="K144" s="5">
        <v>8</v>
      </c>
      <c r="L144" s="5">
        <v>9</v>
      </c>
      <c r="M144" s="5">
        <v>9.5</v>
      </c>
      <c r="N144" s="5">
        <v>10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f t="shared" si="7"/>
        <v>1.5</v>
      </c>
      <c r="U144" s="5">
        <v>0.12</v>
      </c>
      <c r="V144" s="8">
        <v>0</v>
      </c>
      <c r="W144" s="7">
        <v>0</v>
      </c>
      <c r="X144" s="10" t="s">
        <v>71</v>
      </c>
      <c r="Y144" s="10" t="s">
        <v>72</v>
      </c>
      <c r="Z144" s="10" t="s">
        <v>73</v>
      </c>
      <c r="AA144" s="10" t="s">
        <v>101</v>
      </c>
      <c r="AB144" s="10" t="s">
        <v>86</v>
      </c>
      <c r="AC144" s="10" t="s">
        <v>94</v>
      </c>
      <c r="AD144" s="10" t="s">
        <v>95</v>
      </c>
      <c r="AE144" s="10" t="s">
        <v>96</v>
      </c>
      <c r="AF144" s="10"/>
      <c r="AG144" s="10"/>
      <c r="AH144" s="10"/>
      <c r="AI144" s="6">
        <v>19</v>
      </c>
      <c r="AJ144" s="6" t="s">
        <v>111</v>
      </c>
      <c r="AK144" s="7"/>
      <c r="AL144" s="7"/>
      <c r="AM144" s="3"/>
      <c r="AN144" s="11"/>
      <c r="AO144" s="11"/>
      <c r="AP144" s="11"/>
    </row>
    <row r="145" spans="1:42" ht="62.4" x14ac:dyDescent="0.25">
      <c r="A145" s="3">
        <v>135</v>
      </c>
      <c r="B145" s="2" t="s">
        <v>205</v>
      </c>
      <c r="C145" s="2" t="s">
        <v>69</v>
      </c>
      <c r="D145" s="2">
        <v>4</v>
      </c>
      <c r="E145" s="2" t="s">
        <v>70</v>
      </c>
      <c r="F145" s="2">
        <v>0</v>
      </c>
      <c r="G145" s="2" t="s">
        <v>437</v>
      </c>
      <c r="H145" s="2" t="s">
        <v>118</v>
      </c>
      <c r="I145" s="2" t="s">
        <v>138</v>
      </c>
      <c r="J145" s="5">
        <v>6</v>
      </c>
      <c r="K145" s="5">
        <v>8</v>
      </c>
      <c r="L145" s="5">
        <v>9</v>
      </c>
      <c r="M145" s="5">
        <v>9.5</v>
      </c>
      <c r="N145" s="5">
        <v>10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f t="shared" si="7"/>
        <v>1.5</v>
      </c>
      <c r="U145" s="5">
        <v>0</v>
      </c>
      <c r="V145" s="8">
        <v>0</v>
      </c>
      <c r="W145" s="7">
        <v>1</v>
      </c>
      <c r="X145" s="10" t="s">
        <v>360</v>
      </c>
      <c r="Y145" s="10" t="s">
        <v>93</v>
      </c>
      <c r="Z145" s="10" t="s">
        <v>73</v>
      </c>
      <c r="AA145" s="10" t="s">
        <v>101</v>
      </c>
      <c r="AB145" s="10" t="s">
        <v>76</v>
      </c>
      <c r="AC145" s="10"/>
      <c r="AD145" s="10"/>
      <c r="AE145" s="10"/>
      <c r="AF145" s="10"/>
      <c r="AG145" s="10"/>
      <c r="AH145" s="10"/>
      <c r="AI145" s="6">
        <v>19</v>
      </c>
      <c r="AJ145" s="6" t="s">
        <v>438</v>
      </c>
      <c r="AK145" s="7"/>
      <c r="AL145" s="7"/>
      <c r="AM145" s="3"/>
      <c r="AN145" s="11"/>
      <c r="AO145" s="11"/>
      <c r="AP145" s="11"/>
    </row>
    <row r="146" spans="1:42" ht="15.6" x14ac:dyDescent="0.25">
      <c r="A146" s="3">
        <v>136</v>
      </c>
      <c r="B146" s="2" t="s">
        <v>439</v>
      </c>
      <c r="C146" s="2" t="s">
        <v>208</v>
      </c>
      <c r="D146" s="2">
        <v>5</v>
      </c>
      <c r="E146" s="2" t="s">
        <v>70</v>
      </c>
      <c r="F146" s="2">
        <v>0</v>
      </c>
      <c r="G146" s="2" t="s">
        <v>440</v>
      </c>
      <c r="H146" s="2" t="s">
        <v>118</v>
      </c>
      <c r="I146" s="2" t="s">
        <v>138</v>
      </c>
      <c r="J146" s="5">
        <v>6</v>
      </c>
      <c r="K146" s="5">
        <v>8</v>
      </c>
      <c r="L146" s="5">
        <v>9</v>
      </c>
      <c r="M146" s="5">
        <v>9.5</v>
      </c>
      <c r="N146" s="5">
        <v>10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f t="shared" si="7"/>
        <v>1.5</v>
      </c>
      <c r="U146" s="5">
        <v>0</v>
      </c>
      <c r="V146" s="8">
        <v>0</v>
      </c>
      <c r="W146" s="7">
        <v>0</v>
      </c>
      <c r="X146" s="10" t="s">
        <v>344</v>
      </c>
      <c r="Y146" s="10" t="s">
        <v>93</v>
      </c>
      <c r="Z146" s="10" t="s">
        <v>73</v>
      </c>
      <c r="AA146" s="10" t="s">
        <v>101</v>
      </c>
      <c r="AB146" s="10" t="s">
        <v>76</v>
      </c>
      <c r="AC146" s="10"/>
      <c r="AD146" s="10"/>
      <c r="AE146" s="10"/>
      <c r="AF146" s="10"/>
      <c r="AG146" s="10"/>
      <c r="AH146" s="10"/>
      <c r="AI146" s="6">
        <v>20</v>
      </c>
      <c r="AJ146" s="6" t="s">
        <v>111</v>
      </c>
      <c r="AK146" s="7"/>
      <c r="AL146" s="7"/>
      <c r="AM146" s="3"/>
      <c r="AN146" s="11"/>
      <c r="AO146" s="11">
        <v>1</v>
      </c>
      <c r="AP146" s="11"/>
    </row>
    <row r="147" spans="1:42" ht="31.2" x14ac:dyDescent="0.25">
      <c r="A147" s="3">
        <v>137</v>
      </c>
      <c r="B147" s="2" t="s">
        <v>441</v>
      </c>
      <c r="C147" s="2" t="s">
        <v>151</v>
      </c>
      <c r="D147" s="2">
        <v>4</v>
      </c>
      <c r="E147" s="2" t="s">
        <v>92</v>
      </c>
      <c r="F147" s="2">
        <v>1</v>
      </c>
      <c r="G147" s="2" t="s">
        <v>442</v>
      </c>
      <c r="H147" s="2" t="s">
        <v>109</v>
      </c>
      <c r="I147" s="5" t="s">
        <v>138</v>
      </c>
      <c r="J147" s="5">
        <v>9</v>
      </c>
      <c r="K147" s="5">
        <v>12</v>
      </c>
      <c r="L147" s="5">
        <v>13.5</v>
      </c>
      <c r="M147" s="5">
        <v>14.25</v>
      </c>
      <c r="N147" s="5">
        <v>15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f t="shared" si="7"/>
        <v>1</v>
      </c>
      <c r="U147" s="5">
        <v>0</v>
      </c>
      <c r="V147" s="8">
        <v>0</v>
      </c>
      <c r="W147" s="7">
        <v>0</v>
      </c>
      <c r="X147" s="10" t="s">
        <v>71</v>
      </c>
      <c r="Y147" s="10" t="s">
        <v>93</v>
      </c>
      <c r="Z147" s="10" t="s">
        <v>73</v>
      </c>
      <c r="AA147" s="10" t="s">
        <v>101</v>
      </c>
      <c r="AB147" s="10" t="s">
        <v>94</v>
      </c>
      <c r="AC147" s="10" t="s">
        <v>95</v>
      </c>
      <c r="AD147" s="10" t="s">
        <v>96</v>
      </c>
      <c r="AE147" s="10"/>
      <c r="AF147" s="10"/>
      <c r="AG147" s="10"/>
      <c r="AH147" s="10"/>
      <c r="AI147" s="6">
        <v>20</v>
      </c>
      <c r="AJ147" s="6" t="s">
        <v>443</v>
      </c>
      <c r="AK147" s="7"/>
      <c r="AL147" s="7"/>
      <c r="AM147" s="3"/>
      <c r="AN147" s="11"/>
      <c r="AO147" s="11">
        <v>1</v>
      </c>
      <c r="AP147" s="11"/>
    </row>
    <row r="148" spans="1:42" ht="124.8" x14ac:dyDescent="0.25">
      <c r="A148" s="3">
        <v>138</v>
      </c>
      <c r="B148" s="2" t="s">
        <v>444</v>
      </c>
      <c r="C148" s="2" t="s">
        <v>116</v>
      </c>
      <c r="D148" s="2">
        <v>4</v>
      </c>
      <c r="E148" s="2" t="s">
        <v>100</v>
      </c>
      <c r="F148" s="2">
        <v>1</v>
      </c>
      <c r="G148" s="2" t="s">
        <v>445</v>
      </c>
      <c r="H148" s="2" t="s">
        <v>118</v>
      </c>
      <c r="I148" s="2" t="s">
        <v>138</v>
      </c>
      <c r="J148" s="5">
        <v>6</v>
      </c>
      <c r="K148" s="5">
        <v>8</v>
      </c>
      <c r="L148" s="5">
        <v>9</v>
      </c>
      <c r="M148" s="5">
        <v>9.5</v>
      </c>
      <c r="N148" s="5">
        <v>10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f t="shared" si="7"/>
        <v>1.5</v>
      </c>
      <c r="U148" s="5">
        <v>0</v>
      </c>
      <c r="V148" s="8">
        <v>0</v>
      </c>
      <c r="W148" s="7">
        <v>0</v>
      </c>
      <c r="X148" s="10" t="s">
        <v>71</v>
      </c>
      <c r="Y148" s="10" t="s">
        <v>93</v>
      </c>
      <c r="Z148" s="10" t="s">
        <v>73</v>
      </c>
      <c r="AA148" s="10" t="s">
        <v>101</v>
      </c>
      <c r="AB148" s="10" t="s">
        <v>86</v>
      </c>
      <c r="AC148" s="10" t="s">
        <v>94</v>
      </c>
      <c r="AD148" s="10" t="s">
        <v>95</v>
      </c>
      <c r="AE148" s="10" t="s">
        <v>96</v>
      </c>
      <c r="AF148" s="10"/>
      <c r="AG148" s="10"/>
      <c r="AH148" s="10"/>
      <c r="AI148" s="6">
        <v>22</v>
      </c>
      <c r="AJ148" s="6" t="s">
        <v>446</v>
      </c>
      <c r="AK148" s="7"/>
      <c r="AL148" s="7"/>
      <c r="AM148" s="3"/>
      <c r="AN148" s="11"/>
      <c r="AO148" s="11"/>
      <c r="AP148" s="11">
        <v>1</v>
      </c>
    </row>
    <row r="149" spans="1:42" ht="15.6" x14ac:dyDescent="0.25">
      <c r="A149" s="3">
        <v>139</v>
      </c>
      <c r="B149" s="2" t="s">
        <v>447</v>
      </c>
      <c r="C149" s="2" t="s">
        <v>79</v>
      </c>
      <c r="D149" s="2">
        <v>5</v>
      </c>
      <c r="E149" s="2" t="s">
        <v>70</v>
      </c>
      <c r="F149" s="2">
        <v>0</v>
      </c>
      <c r="G149" s="2" t="s">
        <v>448</v>
      </c>
      <c r="H149" s="2" t="s">
        <v>118</v>
      </c>
      <c r="I149" s="2" t="s">
        <v>119</v>
      </c>
      <c r="J149" s="5">
        <v>3</v>
      </c>
      <c r="K149" s="5">
        <v>4</v>
      </c>
      <c r="L149" s="5">
        <v>4.5</v>
      </c>
      <c r="M149" s="5">
        <v>4.75</v>
      </c>
      <c r="N149" s="5">
        <v>5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f t="shared" si="7"/>
        <v>1.5</v>
      </c>
      <c r="U149" s="5">
        <v>0</v>
      </c>
      <c r="V149" s="8">
        <v>125</v>
      </c>
      <c r="W149" s="7">
        <v>0</v>
      </c>
      <c r="X149" s="10" t="s">
        <v>360</v>
      </c>
      <c r="Y149" s="10" t="s">
        <v>82</v>
      </c>
      <c r="Z149" s="10" t="s">
        <v>73</v>
      </c>
      <c r="AA149" s="10" t="s">
        <v>101</v>
      </c>
      <c r="AB149" s="10" t="s">
        <v>298</v>
      </c>
      <c r="AC149" s="10" t="s">
        <v>94</v>
      </c>
      <c r="AD149" s="10"/>
      <c r="AE149" s="10"/>
      <c r="AF149" s="10"/>
      <c r="AG149" s="10"/>
      <c r="AH149" s="10"/>
      <c r="AI149" s="6">
        <v>22</v>
      </c>
      <c r="AJ149" s="6" t="s">
        <v>111</v>
      </c>
      <c r="AK149" s="7"/>
      <c r="AL149" s="7"/>
      <c r="AM149" s="3"/>
      <c r="AN149" s="11"/>
      <c r="AO149" s="11"/>
      <c r="AP149" s="11">
        <v>0.5</v>
      </c>
    </row>
    <row r="150" spans="1:42" ht="15.6" x14ac:dyDescent="0.25">
      <c r="A150" s="3">
        <v>140</v>
      </c>
      <c r="B150" s="2" t="s">
        <v>449</v>
      </c>
      <c r="C150" s="2" t="s">
        <v>172</v>
      </c>
      <c r="D150" s="2">
        <v>4</v>
      </c>
      <c r="E150" s="2" t="s">
        <v>100</v>
      </c>
      <c r="F150" s="2">
        <v>0</v>
      </c>
      <c r="G150" s="2" t="s">
        <v>450</v>
      </c>
      <c r="H150" s="2" t="s">
        <v>118</v>
      </c>
      <c r="I150" s="2" t="s">
        <v>138</v>
      </c>
      <c r="J150" s="5">
        <v>6</v>
      </c>
      <c r="K150" s="5">
        <v>8</v>
      </c>
      <c r="L150" s="5">
        <v>9</v>
      </c>
      <c r="M150" s="5">
        <v>9.5</v>
      </c>
      <c r="N150" s="5">
        <v>10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f t="shared" si="7"/>
        <v>1.5</v>
      </c>
      <c r="U150" s="5">
        <v>0</v>
      </c>
      <c r="V150" s="8">
        <v>0</v>
      </c>
      <c r="W150" s="7">
        <v>0</v>
      </c>
      <c r="X150" s="10" t="s">
        <v>360</v>
      </c>
      <c r="Y150" s="10" t="s">
        <v>93</v>
      </c>
      <c r="Z150" s="10" t="s">
        <v>131</v>
      </c>
      <c r="AA150" s="10" t="s">
        <v>101</v>
      </c>
      <c r="AB150" s="10" t="s">
        <v>94</v>
      </c>
      <c r="AC150" s="10" t="s">
        <v>95</v>
      </c>
      <c r="AD150" s="10" t="s">
        <v>96</v>
      </c>
      <c r="AE150" s="10"/>
      <c r="AF150" s="10"/>
      <c r="AG150" s="10"/>
      <c r="AH150" s="10"/>
      <c r="AI150" s="6">
        <v>22</v>
      </c>
      <c r="AJ150" s="6" t="s">
        <v>111</v>
      </c>
      <c r="AK150" s="7"/>
      <c r="AL150" s="7"/>
      <c r="AM150" s="3"/>
      <c r="AN150" s="11"/>
      <c r="AO150" s="11"/>
      <c r="AP150" s="11">
        <v>0.5</v>
      </c>
    </row>
    <row r="151" spans="1:42" ht="46.8" x14ac:dyDescent="0.25">
      <c r="A151" s="3">
        <v>141</v>
      </c>
      <c r="B151" s="2" t="s">
        <v>451</v>
      </c>
      <c r="C151" s="2" t="s">
        <v>172</v>
      </c>
      <c r="D151" s="2">
        <v>4</v>
      </c>
      <c r="E151" s="2" t="s">
        <v>70</v>
      </c>
      <c r="F151" s="2">
        <v>1</v>
      </c>
      <c r="G151" s="2" t="s">
        <v>452</v>
      </c>
      <c r="H151" s="2" t="s">
        <v>118</v>
      </c>
      <c r="I151" s="2" t="s">
        <v>119</v>
      </c>
      <c r="J151" s="5">
        <v>3</v>
      </c>
      <c r="K151" s="5">
        <v>4</v>
      </c>
      <c r="L151" s="5">
        <v>4.5</v>
      </c>
      <c r="M151" s="5">
        <v>4.75</v>
      </c>
      <c r="N151" s="5">
        <v>5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f t="shared" si="7"/>
        <v>1.5</v>
      </c>
      <c r="U151" s="5">
        <v>0</v>
      </c>
      <c r="V151" s="8">
        <v>0</v>
      </c>
      <c r="W151" s="7">
        <v>0</v>
      </c>
      <c r="X151" s="10" t="s">
        <v>71</v>
      </c>
      <c r="Y151" s="10" t="s">
        <v>93</v>
      </c>
      <c r="Z151" s="10" t="s">
        <v>73</v>
      </c>
      <c r="AA151" s="10" t="s">
        <v>101</v>
      </c>
      <c r="AB151" s="10" t="s">
        <v>87</v>
      </c>
      <c r="AC151" s="10" t="s">
        <v>76</v>
      </c>
      <c r="AD151" s="10"/>
      <c r="AE151" s="10"/>
      <c r="AF151" s="10"/>
      <c r="AG151" s="10"/>
      <c r="AH151" s="10"/>
      <c r="AI151" s="6">
        <v>25</v>
      </c>
      <c r="AJ151" s="6" t="s">
        <v>453</v>
      </c>
      <c r="AK151" s="7"/>
      <c r="AL151" s="7"/>
      <c r="AM151" s="3"/>
      <c r="AN151" s="11"/>
      <c r="AO151" s="11"/>
      <c r="AP151" s="11"/>
    </row>
    <row r="152" spans="1:42" ht="15.6" x14ac:dyDescent="0.25">
      <c r="A152" s="3">
        <v>142</v>
      </c>
      <c r="B152" s="2" t="s">
        <v>454</v>
      </c>
      <c r="C152" s="2" t="s">
        <v>151</v>
      </c>
      <c r="D152" s="2">
        <v>5</v>
      </c>
      <c r="E152" s="2" t="s">
        <v>92</v>
      </c>
      <c r="F152" s="2">
        <v>0</v>
      </c>
      <c r="G152" s="2" t="s">
        <v>455</v>
      </c>
      <c r="H152" s="2" t="s">
        <v>118</v>
      </c>
      <c r="I152" s="2" t="s">
        <v>119</v>
      </c>
      <c r="J152" s="5">
        <v>3</v>
      </c>
      <c r="K152" s="5">
        <v>4</v>
      </c>
      <c r="L152" s="5">
        <v>4.5</v>
      </c>
      <c r="M152" s="5">
        <v>4.75</v>
      </c>
      <c r="N152" s="5">
        <v>5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f t="shared" si="7"/>
        <v>1.5</v>
      </c>
      <c r="U152" s="5">
        <v>0</v>
      </c>
      <c r="V152" s="8">
        <v>225</v>
      </c>
      <c r="W152" s="7">
        <v>0</v>
      </c>
      <c r="X152" s="10" t="s">
        <v>360</v>
      </c>
      <c r="Y152" s="10" t="s">
        <v>93</v>
      </c>
      <c r="Z152" s="10" t="s">
        <v>73</v>
      </c>
      <c r="AA152" s="10" t="s">
        <v>101</v>
      </c>
      <c r="AB152" s="10" t="s">
        <v>298</v>
      </c>
      <c r="AC152" s="10" t="s">
        <v>76</v>
      </c>
      <c r="AD152" s="10" t="s">
        <v>95</v>
      </c>
      <c r="AE152" s="10"/>
      <c r="AF152" s="10"/>
      <c r="AG152" s="10"/>
      <c r="AH152" s="10"/>
      <c r="AI152" s="6">
        <v>25</v>
      </c>
      <c r="AJ152" s="6" t="s">
        <v>111</v>
      </c>
      <c r="AK152" s="7"/>
      <c r="AL152" s="7"/>
      <c r="AM152" s="3"/>
      <c r="AN152" s="11"/>
      <c r="AO152" s="11"/>
      <c r="AP152" s="11"/>
    </row>
    <row r="153" spans="1:42" ht="15.6" x14ac:dyDescent="0.25">
      <c r="A153" s="3">
        <v>143</v>
      </c>
      <c r="B153" s="2" t="s">
        <v>456</v>
      </c>
      <c r="C153" s="2" t="s">
        <v>172</v>
      </c>
      <c r="D153" s="2">
        <v>5</v>
      </c>
      <c r="E153" s="2" t="s">
        <v>92</v>
      </c>
      <c r="F153" s="2">
        <v>0</v>
      </c>
      <c r="G153" s="2" t="s">
        <v>457</v>
      </c>
      <c r="H153" s="2" t="s">
        <v>118</v>
      </c>
      <c r="I153" s="2" t="s">
        <v>138</v>
      </c>
      <c r="J153" s="5">
        <v>6</v>
      </c>
      <c r="K153" s="5">
        <v>8</v>
      </c>
      <c r="L153" s="5">
        <v>9</v>
      </c>
      <c r="M153" s="5">
        <v>9.5</v>
      </c>
      <c r="N153" s="5">
        <v>10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f t="shared" si="7"/>
        <v>1.5</v>
      </c>
      <c r="U153" s="5">
        <v>0</v>
      </c>
      <c r="V153" s="8">
        <v>0</v>
      </c>
      <c r="W153" s="7">
        <v>0</v>
      </c>
      <c r="X153" s="10" t="s">
        <v>344</v>
      </c>
      <c r="Y153" s="10" t="s">
        <v>82</v>
      </c>
      <c r="Z153" s="10" t="s">
        <v>149</v>
      </c>
      <c r="AA153" s="10" t="s">
        <v>101</v>
      </c>
      <c r="AB153" s="10" t="s">
        <v>94</v>
      </c>
      <c r="AC153" s="10" t="s">
        <v>95</v>
      </c>
      <c r="AD153" s="10" t="s">
        <v>96</v>
      </c>
      <c r="AE153" s="10"/>
      <c r="AF153" s="10"/>
      <c r="AG153" s="10"/>
      <c r="AH153" s="10"/>
      <c r="AI153" s="6">
        <v>26</v>
      </c>
      <c r="AJ153" s="6" t="s">
        <v>111</v>
      </c>
      <c r="AK153" s="7"/>
      <c r="AL153" s="7"/>
      <c r="AM153" s="3"/>
      <c r="AN153" s="11"/>
      <c r="AO153" s="11"/>
      <c r="AP153" s="11"/>
    </row>
    <row r="154" spans="1:42" ht="15.6" x14ac:dyDescent="0.25">
      <c r="A154" s="3">
        <v>144</v>
      </c>
      <c r="B154" s="2" t="s">
        <v>458</v>
      </c>
      <c r="C154" s="2" t="s">
        <v>190</v>
      </c>
      <c r="D154" s="2">
        <v>5</v>
      </c>
      <c r="E154" s="2" t="s">
        <v>92</v>
      </c>
      <c r="F154" s="2">
        <v>0</v>
      </c>
      <c r="G154" s="2" t="s">
        <v>459</v>
      </c>
      <c r="H154" s="2" t="s">
        <v>118</v>
      </c>
      <c r="I154" s="2" t="s">
        <v>138</v>
      </c>
      <c r="J154" s="5">
        <v>6</v>
      </c>
      <c r="K154" s="5">
        <v>8</v>
      </c>
      <c r="L154" s="5">
        <v>9</v>
      </c>
      <c r="M154" s="5">
        <v>9.5</v>
      </c>
      <c r="N154" s="5">
        <v>10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f t="shared" si="7"/>
        <v>1.5</v>
      </c>
      <c r="U154" s="5">
        <v>0</v>
      </c>
      <c r="V154" s="8">
        <v>300</v>
      </c>
      <c r="W154" s="7">
        <v>0</v>
      </c>
      <c r="X154" s="10" t="s">
        <v>360</v>
      </c>
      <c r="Y154" s="10" t="s">
        <v>93</v>
      </c>
      <c r="Z154" s="10" t="s">
        <v>73</v>
      </c>
      <c r="AA154" s="10" t="s">
        <v>297</v>
      </c>
      <c r="AB154" s="10" t="s">
        <v>101</v>
      </c>
      <c r="AC154" s="10" t="s">
        <v>298</v>
      </c>
      <c r="AD154" s="10" t="s">
        <v>94</v>
      </c>
      <c r="AE154" s="10" t="s">
        <v>95</v>
      </c>
      <c r="AF154" s="10" t="s">
        <v>96</v>
      </c>
      <c r="AG154" s="10"/>
      <c r="AH154" s="10"/>
      <c r="AI154" s="6">
        <v>26</v>
      </c>
      <c r="AJ154" s="6" t="s">
        <v>111</v>
      </c>
      <c r="AK154" s="7"/>
      <c r="AL154" s="7"/>
      <c r="AM154" s="3"/>
      <c r="AN154" s="11"/>
      <c r="AO154" s="11"/>
      <c r="AP154" s="11"/>
    </row>
    <row r="155" spans="1:42" ht="15.6" x14ac:dyDescent="0.25">
      <c r="A155" s="3">
        <v>145</v>
      </c>
      <c r="B155" s="2" t="s">
        <v>154</v>
      </c>
      <c r="C155" s="2" t="s">
        <v>208</v>
      </c>
      <c r="D155" s="2">
        <v>4</v>
      </c>
      <c r="E155" s="2" t="s">
        <v>70</v>
      </c>
      <c r="F155" s="2">
        <v>0</v>
      </c>
      <c r="G155" s="2" t="s">
        <v>460</v>
      </c>
      <c r="H155" s="2" t="s">
        <v>109</v>
      </c>
      <c r="I155" s="2" t="s">
        <v>119</v>
      </c>
      <c r="J155" s="5">
        <v>4.5</v>
      </c>
      <c r="K155" s="5">
        <v>6</v>
      </c>
      <c r="L155" s="5">
        <v>6.75</v>
      </c>
      <c r="M155" s="5">
        <v>7.125</v>
      </c>
      <c r="N155" s="5">
        <v>7.5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f t="shared" si="7"/>
        <v>1</v>
      </c>
      <c r="U155" s="5">
        <v>0.1</v>
      </c>
      <c r="V155" s="8">
        <v>175</v>
      </c>
      <c r="W155" s="7">
        <v>0</v>
      </c>
      <c r="X155" s="10" t="s">
        <v>360</v>
      </c>
      <c r="Y155" s="10" t="s">
        <v>93</v>
      </c>
      <c r="Z155" s="10" t="s">
        <v>131</v>
      </c>
      <c r="AA155" s="10" t="s">
        <v>101</v>
      </c>
      <c r="AB155" s="10" t="s">
        <v>298</v>
      </c>
      <c r="AC155" s="10" t="s">
        <v>94</v>
      </c>
      <c r="AD155" s="10" t="s">
        <v>347</v>
      </c>
      <c r="AE155" s="10"/>
      <c r="AF155" s="10"/>
      <c r="AG155" s="10"/>
      <c r="AH155" s="10"/>
      <c r="AI155" s="6">
        <v>26</v>
      </c>
      <c r="AJ155" s="6" t="s">
        <v>111</v>
      </c>
      <c r="AK155" s="7"/>
      <c r="AL155" s="7"/>
      <c r="AM155" s="3"/>
      <c r="AN155" s="11"/>
      <c r="AO155" s="11"/>
      <c r="AP155" s="11"/>
    </row>
    <row r="156" spans="1:42" ht="15.6" x14ac:dyDescent="0.25">
      <c r="A156" s="3">
        <v>146</v>
      </c>
      <c r="B156" s="2" t="s">
        <v>189</v>
      </c>
      <c r="C156" s="2" t="s">
        <v>172</v>
      </c>
      <c r="D156" s="2">
        <v>4</v>
      </c>
      <c r="E156" s="2" t="s">
        <v>100</v>
      </c>
      <c r="F156" s="2">
        <v>0</v>
      </c>
      <c r="G156" s="2" t="s">
        <v>461</v>
      </c>
      <c r="H156" s="2" t="s">
        <v>137</v>
      </c>
      <c r="I156" s="2" t="s">
        <v>138</v>
      </c>
      <c r="J156" s="5">
        <v>12</v>
      </c>
      <c r="K156" s="5">
        <v>16</v>
      </c>
      <c r="L156" s="5">
        <v>18</v>
      </c>
      <c r="M156" s="5">
        <v>19</v>
      </c>
      <c r="N156" s="5">
        <v>20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f t="shared" si="7"/>
        <v>0.8</v>
      </c>
      <c r="U156" s="5">
        <v>0</v>
      </c>
      <c r="V156" s="8">
        <v>250</v>
      </c>
      <c r="W156" s="7">
        <v>0</v>
      </c>
      <c r="X156" s="10" t="s">
        <v>344</v>
      </c>
      <c r="Y156" s="10" t="s">
        <v>93</v>
      </c>
      <c r="Z156" s="10" t="s">
        <v>73</v>
      </c>
      <c r="AA156" s="10" t="s">
        <v>101</v>
      </c>
      <c r="AB156" s="10" t="s">
        <v>298</v>
      </c>
      <c r="AC156" s="10" t="s">
        <v>94</v>
      </c>
      <c r="AD156" s="10" t="s">
        <v>95</v>
      </c>
      <c r="AE156" s="10" t="s">
        <v>96</v>
      </c>
      <c r="AF156" s="10"/>
      <c r="AG156" s="10"/>
      <c r="AH156" s="10"/>
      <c r="AI156" s="6">
        <v>26</v>
      </c>
      <c r="AJ156" s="6" t="s">
        <v>111</v>
      </c>
      <c r="AK156" s="7"/>
      <c r="AL156" s="7"/>
      <c r="AM156" s="3"/>
      <c r="AN156" s="11"/>
      <c r="AO156" s="11"/>
      <c r="AP156" s="11"/>
    </row>
    <row r="157" spans="1:42" ht="15.6" x14ac:dyDescent="0.25">
      <c r="A157" s="3">
        <v>147</v>
      </c>
      <c r="B157" s="2" t="s">
        <v>462</v>
      </c>
      <c r="C157" s="2" t="s">
        <v>91</v>
      </c>
      <c r="D157" s="2">
        <v>4</v>
      </c>
      <c r="E157" s="2" t="s">
        <v>100</v>
      </c>
      <c r="F157" s="2">
        <v>0</v>
      </c>
      <c r="G157" s="2" t="s">
        <v>463</v>
      </c>
      <c r="H157" s="2" t="s">
        <v>118</v>
      </c>
      <c r="I157" s="2" t="s">
        <v>119</v>
      </c>
      <c r="J157" s="5">
        <v>3</v>
      </c>
      <c r="K157" s="5">
        <v>4</v>
      </c>
      <c r="L157" s="5">
        <v>4.5</v>
      </c>
      <c r="M157" s="5">
        <v>4.75</v>
      </c>
      <c r="N157" s="5">
        <v>5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f t="shared" si="7"/>
        <v>1.5</v>
      </c>
      <c r="U157" s="5">
        <v>0</v>
      </c>
      <c r="V157" s="8">
        <v>0</v>
      </c>
      <c r="W157" s="7">
        <v>0</v>
      </c>
      <c r="X157" s="10" t="s">
        <v>71</v>
      </c>
      <c r="Y157" s="10" t="s">
        <v>72</v>
      </c>
      <c r="Z157" s="10" t="s">
        <v>73</v>
      </c>
      <c r="AA157" s="10" t="s">
        <v>101</v>
      </c>
      <c r="AB157" s="10" t="s">
        <v>94</v>
      </c>
      <c r="AC157" s="10" t="s">
        <v>95</v>
      </c>
      <c r="AD157" s="10" t="s">
        <v>96</v>
      </c>
      <c r="AE157" s="10"/>
      <c r="AF157" s="10"/>
      <c r="AG157" s="10"/>
      <c r="AH157" s="10"/>
      <c r="AI157" s="6">
        <v>26</v>
      </c>
      <c r="AJ157" s="6" t="s">
        <v>111</v>
      </c>
      <c r="AK157" s="7"/>
      <c r="AL157" s="7"/>
      <c r="AM157" s="3"/>
      <c r="AN157" s="11"/>
      <c r="AO157" s="11"/>
      <c r="AP157" s="11"/>
    </row>
    <row r="158" spans="1:42" ht="15.6" x14ac:dyDescent="0.25">
      <c r="A158" s="3">
        <v>148</v>
      </c>
      <c r="B158" s="2" t="s">
        <v>464</v>
      </c>
      <c r="C158" s="2" t="s">
        <v>172</v>
      </c>
      <c r="D158" s="2">
        <v>3</v>
      </c>
      <c r="E158" s="2" t="s">
        <v>100</v>
      </c>
      <c r="F158" s="2">
        <v>1</v>
      </c>
      <c r="G158" s="2" t="s">
        <v>465</v>
      </c>
      <c r="H158" s="2" t="s">
        <v>118</v>
      </c>
      <c r="I158" s="2" t="s">
        <v>138</v>
      </c>
      <c r="J158" s="5">
        <v>6</v>
      </c>
      <c r="K158" s="5">
        <v>8</v>
      </c>
      <c r="L158" s="5">
        <v>9</v>
      </c>
      <c r="M158" s="5">
        <v>9.5</v>
      </c>
      <c r="N158" s="5">
        <v>10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f t="shared" si="7"/>
        <v>1.5</v>
      </c>
      <c r="U158" s="5">
        <v>0.02</v>
      </c>
      <c r="V158" s="8">
        <v>0</v>
      </c>
      <c r="W158" s="7">
        <v>0</v>
      </c>
      <c r="X158" s="10" t="s">
        <v>71</v>
      </c>
      <c r="Y158" s="10" t="s">
        <v>82</v>
      </c>
      <c r="Z158" s="10" t="s">
        <v>73</v>
      </c>
      <c r="AA158" s="10" t="s">
        <v>101</v>
      </c>
      <c r="AB158" s="10" t="s">
        <v>94</v>
      </c>
      <c r="AC158" s="10" t="s">
        <v>95</v>
      </c>
      <c r="AD158" s="10" t="s">
        <v>182</v>
      </c>
      <c r="AE158" s="10"/>
      <c r="AF158" s="10"/>
      <c r="AG158" s="10"/>
      <c r="AH158" s="10"/>
      <c r="AI158" s="6">
        <v>26</v>
      </c>
      <c r="AJ158" s="6" t="s">
        <v>111</v>
      </c>
      <c r="AK158" s="7"/>
      <c r="AL158" s="7"/>
      <c r="AM158" s="3"/>
      <c r="AN158" s="11"/>
      <c r="AO158" s="11"/>
      <c r="AP158" s="11"/>
    </row>
    <row r="159" spans="1:42" ht="15.6" x14ac:dyDescent="0.25">
      <c r="A159" s="3">
        <v>149</v>
      </c>
      <c r="B159" s="2" t="s">
        <v>466</v>
      </c>
      <c r="C159" s="2" t="s">
        <v>467</v>
      </c>
      <c r="D159" s="2">
        <v>5</v>
      </c>
      <c r="E159" s="2" t="s">
        <v>468</v>
      </c>
      <c r="F159" s="2">
        <v>0</v>
      </c>
      <c r="G159" s="2"/>
      <c r="H159" s="2"/>
      <c r="I159" s="2" t="s">
        <v>333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8"/>
      <c r="W159" s="7">
        <v>0</v>
      </c>
      <c r="X159" s="10" t="s">
        <v>71</v>
      </c>
      <c r="Y159" s="10" t="s">
        <v>72</v>
      </c>
      <c r="Z159" s="10" t="s">
        <v>73</v>
      </c>
      <c r="AA159" s="10" t="s">
        <v>298</v>
      </c>
      <c r="AB159" s="10"/>
      <c r="AC159" s="10"/>
      <c r="AD159" s="10"/>
      <c r="AE159" s="10"/>
      <c r="AF159" s="10"/>
      <c r="AG159" s="10"/>
      <c r="AH159" s="10"/>
      <c r="AI159" s="6">
        <v>27</v>
      </c>
      <c r="AJ159" s="6" t="s">
        <v>111</v>
      </c>
      <c r="AK159" s="7"/>
      <c r="AL159" s="7"/>
      <c r="AM159" s="3"/>
      <c r="AN159" s="11"/>
      <c r="AO159" s="11"/>
      <c r="AP159" s="11"/>
    </row>
    <row r="160" spans="1:42" ht="15.6" x14ac:dyDescent="0.25">
      <c r="A160" s="3">
        <v>150</v>
      </c>
      <c r="B160" s="2" t="s">
        <v>469</v>
      </c>
      <c r="C160" s="2" t="s">
        <v>208</v>
      </c>
      <c r="D160" s="2">
        <v>5</v>
      </c>
      <c r="E160" s="2" t="s">
        <v>100</v>
      </c>
      <c r="F160" s="2">
        <v>0</v>
      </c>
      <c r="G160" s="2" t="s">
        <v>470</v>
      </c>
      <c r="H160" s="2" t="s">
        <v>109</v>
      </c>
      <c r="I160" s="2" t="s">
        <v>110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8"/>
      <c r="W160" s="7">
        <v>0</v>
      </c>
      <c r="X160" s="10" t="s">
        <v>360</v>
      </c>
      <c r="Y160" s="10" t="s">
        <v>93</v>
      </c>
      <c r="Z160" s="10" t="s">
        <v>131</v>
      </c>
      <c r="AA160" s="10" t="s">
        <v>101</v>
      </c>
      <c r="AB160" s="10" t="s">
        <v>94</v>
      </c>
      <c r="AC160" s="10" t="s">
        <v>95</v>
      </c>
      <c r="AD160" s="10" t="s">
        <v>96</v>
      </c>
      <c r="AE160" s="10"/>
      <c r="AF160" s="10"/>
      <c r="AG160" s="10"/>
      <c r="AH160" s="10"/>
      <c r="AI160" s="6">
        <v>27</v>
      </c>
      <c r="AJ160" s="6" t="s">
        <v>111</v>
      </c>
      <c r="AK160" s="7"/>
      <c r="AL160" s="7"/>
      <c r="AM160" s="3"/>
      <c r="AN160" s="11"/>
      <c r="AO160" s="11"/>
      <c r="AP160" s="11"/>
    </row>
    <row r="161" spans="1:42" ht="15.6" x14ac:dyDescent="0.25">
      <c r="A161" s="3">
        <v>151</v>
      </c>
      <c r="B161" s="2" t="s">
        <v>471</v>
      </c>
      <c r="C161" s="2" t="s">
        <v>472</v>
      </c>
      <c r="D161" s="2">
        <v>5</v>
      </c>
      <c r="E161" s="2" t="s">
        <v>468</v>
      </c>
      <c r="F161" s="2">
        <v>0</v>
      </c>
      <c r="G161" s="2"/>
      <c r="H161" s="2"/>
      <c r="I161" s="2" t="s">
        <v>333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8"/>
      <c r="W161" s="7">
        <v>0</v>
      </c>
      <c r="X161" s="10" t="s">
        <v>71</v>
      </c>
      <c r="Y161" s="10" t="s">
        <v>72</v>
      </c>
      <c r="Z161" s="10" t="s">
        <v>149</v>
      </c>
      <c r="AA161" s="10" t="s">
        <v>101</v>
      </c>
      <c r="AB161" s="10"/>
      <c r="AC161" s="10"/>
      <c r="AD161" s="10"/>
      <c r="AE161" s="10"/>
      <c r="AF161" s="10"/>
      <c r="AG161" s="10"/>
      <c r="AH161" s="10"/>
      <c r="AI161" s="6">
        <v>27</v>
      </c>
      <c r="AJ161" s="6" t="s">
        <v>111</v>
      </c>
      <c r="AK161" s="7"/>
      <c r="AL161" s="7"/>
      <c r="AM161" s="3"/>
      <c r="AN161" s="11"/>
      <c r="AO161" s="11"/>
      <c r="AP161" s="11"/>
    </row>
    <row r="162" spans="1:42" ht="15.6" x14ac:dyDescent="0.25">
      <c r="A162" s="3">
        <v>152</v>
      </c>
      <c r="B162" s="2" t="s">
        <v>331</v>
      </c>
      <c r="C162" s="2" t="s">
        <v>208</v>
      </c>
      <c r="D162" s="2">
        <v>5</v>
      </c>
      <c r="E162" s="2" t="s">
        <v>100</v>
      </c>
      <c r="F162" s="2">
        <v>0</v>
      </c>
      <c r="G162" s="2"/>
      <c r="H162" s="2"/>
      <c r="I162" s="2" t="s">
        <v>333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8"/>
      <c r="W162" s="7">
        <v>0</v>
      </c>
      <c r="X162" s="10" t="s">
        <v>360</v>
      </c>
      <c r="Y162" s="10" t="s">
        <v>93</v>
      </c>
      <c r="Z162" s="10" t="s">
        <v>131</v>
      </c>
      <c r="AA162" s="10" t="s">
        <v>101</v>
      </c>
      <c r="AB162" s="10" t="s">
        <v>94</v>
      </c>
      <c r="AC162" s="10" t="s">
        <v>95</v>
      </c>
      <c r="AD162" s="10" t="s">
        <v>96</v>
      </c>
      <c r="AE162" s="10"/>
      <c r="AF162" s="10"/>
      <c r="AG162" s="10"/>
      <c r="AH162" s="10"/>
      <c r="AI162" s="6">
        <v>27</v>
      </c>
      <c r="AJ162" s="6" t="s">
        <v>111</v>
      </c>
      <c r="AK162" s="7"/>
      <c r="AL162" s="7"/>
      <c r="AM162" s="3"/>
      <c r="AN162" s="11"/>
      <c r="AO162" s="11"/>
      <c r="AP162" s="11"/>
    </row>
    <row r="163" spans="1:42" ht="15.6" x14ac:dyDescent="0.25">
      <c r="A163" s="3">
        <v>153</v>
      </c>
      <c r="B163" s="2" t="s">
        <v>473</v>
      </c>
      <c r="C163" s="2" t="s">
        <v>116</v>
      </c>
      <c r="D163" s="2">
        <v>5</v>
      </c>
      <c r="E163" s="2" t="s">
        <v>70</v>
      </c>
      <c r="F163" s="2">
        <v>0</v>
      </c>
      <c r="G163" s="2" t="s">
        <v>474</v>
      </c>
      <c r="H163" s="2" t="s">
        <v>118</v>
      </c>
      <c r="I163" s="2" t="s">
        <v>138</v>
      </c>
      <c r="J163" s="5">
        <v>6</v>
      </c>
      <c r="K163" s="5">
        <v>8</v>
      </c>
      <c r="L163" s="5">
        <v>9</v>
      </c>
      <c r="M163" s="5">
        <v>9.5</v>
      </c>
      <c r="N163" s="5">
        <v>10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f>IF(H163="红",1.5,IF(H163="蓝",1,0.8))</f>
        <v>1.5</v>
      </c>
      <c r="U163" s="5">
        <v>0</v>
      </c>
      <c r="V163" s="8">
        <v>0</v>
      </c>
      <c r="W163" s="7">
        <v>0</v>
      </c>
      <c r="X163" s="10" t="s">
        <v>71</v>
      </c>
      <c r="Y163" s="10" t="s">
        <v>93</v>
      </c>
      <c r="Z163" s="10" t="s">
        <v>73</v>
      </c>
      <c r="AA163" s="10" t="s">
        <v>101</v>
      </c>
      <c r="AB163" s="10" t="s">
        <v>94</v>
      </c>
      <c r="AC163" s="10"/>
      <c r="AD163" s="10"/>
      <c r="AE163" s="10"/>
      <c r="AF163" s="10"/>
      <c r="AG163" s="10"/>
      <c r="AH163" s="10"/>
      <c r="AI163" s="6">
        <v>29</v>
      </c>
      <c r="AJ163" s="6" t="s">
        <v>111</v>
      </c>
      <c r="AK163" s="7"/>
      <c r="AL163" s="7"/>
      <c r="AM163" s="3"/>
      <c r="AN163" s="11"/>
      <c r="AO163" s="11"/>
      <c r="AP163" s="11"/>
    </row>
    <row r="164" spans="1:42" ht="15.6" x14ac:dyDescent="0.25">
      <c r="A164" s="3">
        <v>154</v>
      </c>
      <c r="B164" s="2" t="s">
        <v>475</v>
      </c>
      <c r="C164" s="2" t="s">
        <v>79</v>
      </c>
      <c r="D164" s="2">
        <v>5</v>
      </c>
      <c r="E164" s="2" t="s">
        <v>70</v>
      </c>
      <c r="F164" s="2">
        <v>0</v>
      </c>
      <c r="G164" s="2" t="s">
        <v>476</v>
      </c>
      <c r="H164" s="2" t="s">
        <v>118</v>
      </c>
      <c r="I164" s="2" t="s">
        <v>138</v>
      </c>
      <c r="J164" s="5">
        <v>6</v>
      </c>
      <c r="K164" s="5">
        <v>8</v>
      </c>
      <c r="L164" s="5">
        <v>9</v>
      </c>
      <c r="M164" s="5">
        <v>9.5</v>
      </c>
      <c r="N164" s="5">
        <v>10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f>IF(H164="红",1.5,IF(H164="蓝",1,0.8))</f>
        <v>1.5</v>
      </c>
      <c r="U164" s="5">
        <v>0</v>
      </c>
      <c r="V164" s="8">
        <v>0</v>
      </c>
      <c r="W164" s="7">
        <v>0</v>
      </c>
      <c r="X164" s="10" t="s">
        <v>360</v>
      </c>
      <c r="Y164" s="10" t="s">
        <v>72</v>
      </c>
      <c r="Z164" s="10" t="s">
        <v>131</v>
      </c>
      <c r="AA164" s="10" t="s">
        <v>101</v>
      </c>
      <c r="AB164" s="10" t="s">
        <v>94</v>
      </c>
      <c r="AC164" s="10" t="s">
        <v>347</v>
      </c>
      <c r="AD164" s="10"/>
      <c r="AE164" s="10"/>
      <c r="AF164" s="10"/>
      <c r="AG164" s="10"/>
      <c r="AH164" s="10"/>
      <c r="AI164" s="6">
        <v>30</v>
      </c>
      <c r="AJ164" s="6" t="s">
        <v>111</v>
      </c>
      <c r="AK164" s="7"/>
      <c r="AL164" s="7"/>
      <c r="AM164" s="3"/>
      <c r="AN164" s="11"/>
      <c r="AO164" s="11"/>
      <c r="AP164" s="11"/>
    </row>
  </sheetData>
  <mergeCells count="22">
    <mergeCell ref="X1:AH1"/>
    <mergeCell ref="AI1:AK1"/>
    <mergeCell ref="AL1:AP1"/>
    <mergeCell ref="X2:Y3"/>
    <mergeCell ref="AO2:AO3"/>
    <mergeCell ref="AP2:AP3"/>
    <mergeCell ref="Z2:Z3"/>
    <mergeCell ref="AA2:AH3"/>
    <mergeCell ref="AK2:AK3"/>
    <mergeCell ref="AL2:AL3"/>
    <mergeCell ref="AM2:AM3"/>
    <mergeCell ref="AN2:AN3"/>
    <mergeCell ref="A1:B1"/>
    <mergeCell ref="C1:I1"/>
    <mergeCell ref="J1:S1"/>
    <mergeCell ref="T1:U1"/>
    <mergeCell ref="W1:W3"/>
    <mergeCell ref="J2:N2"/>
    <mergeCell ref="O2:S2"/>
    <mergeCell ref="T2:T3"/>
    <mergeCell ref="U2:U3"/>
    <mergeCell ref="V2:V3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7"/>
  <sheetViews>
    <sheetView workbookViewId="0">
      <selection activeCell="K21" sqref="K21"/>
    </sheetView>
  </sheetViews>
  <sheetFormatPr defaultRowHeight="14.4" x14ac:dyDescent="0.25"/>
  <cols>
    <col min="6" max="6" width="25" customWidth="1"/>
    <col min="8" max="8" width="42.33203125" customWidth="1"/>
  </cols>
  <sheetData>
    <row r="1" spans="1:28" ht="16.8" thickTop="1" x14ac:dyDescent="0.25">
      <c r="A1" s="116" t="s">
        <v>616</v>
      </c>
      <c r="B1" s="106" t="s">
        <v>617</v>
      </c>
      <c r="C1" s="17" t="s">
        <v>616</v>
      </c>
      <c r="D1" s="17" t="s">
        <v>617</v>
      </c>
      <c r="E1" s="106" t="s">
        <v>618</v>
      </c>
      <c r="F1" s="106" t="s">
        <v>619</v>
      </c>
      <c r="G1" s="106" t="s">
        <v>620</v>
      </c>
      <c r="H1" s="106"/>
      <c r="I1" s="122" t="s">
        <v>621</v>
      </c>
      <c r="J1" s="99" t="s">
        <v>622</v>
      </c>
      <c r="K1" s="100"/>
      <c r="L1" s="100"/>
      <c r="M1" s="100"/>
      <c r="N1" s="100"/>
      <c r="O1" s="100"/>
      <c r="P1" s="101"/>
      <c r="Q1" s="105" t="s">
        <v>623</v>
      </c>
      <c r="R1" s="106"/>
      <c r="S1" s="106"/>
      <c r="T1" s="106"/>
      <c r="U1" s="106"/>
      <c r="V1" s="106"/>
      <c r="W1" s="106"/>
      <c r="X1" s="106"/>
      <c r="Y1" s="106"/>
      <c r="Z1" s="107"/>
      <c r="AA1" s="18"/>
      <c r="AB1" s="108" t="s">
        <v>624</v>
      </c>
    </row>
    <row r="2" spans="1:28" ht="16.2" x14ac:dyDescent="0.25">
      <c r="A2" s="117"/>
      <c r="B2" s="119"/>
      <c r="C2" s="17"/>
      <c r="D2" s="17"/>
      <c r="E2" s="119"/>
      <c r="F2" s="119"/>
      <c r="G2" s="119"/>
      <c r="H2" s="119"/>
      <c r="I2" s="123"/>
      <c r="J2" s="102"/>
      <c r="K2" s="103"/>
      <c r="L2" s="103"/>
      <c r="M2" s="103"/>
      <c r="N2" s="103"/>
      <c r="O2" s="103"/>
      <c r="P2" s="104"/>
      <c r="Q2" s="111" t="s">
        <v>625</v>
      </c>
      <c r="R2" s="112"/>
      <c r="S2" s="112" t="s">
        <v>626</v>
      </c>
      <c r="T2" s="112"/>
      <c r="U2" s="112" t="s">
        <v>627</v>
      </c>
      <c r="V2" s="112"/>
      <c r="W2" s="112" t="s">
        <v>628</v>
      </c>
      <c r="X2" s="112"/>
      <c r="Y2" s="112" t="s">
        <v>629</v>
      </c>
      <c r="Z2" s="113"/>
      <c r="AA2" s="19"/>
      <c r="AB2" s="109"/>
    </row>
    <row r="3" spans="1:28" ht="16.8" thickBot="1" x14ac:dyDescent="0.3">
      <c r="A3" s="118"/>
      <c r="B3" s="120"/>
      <c r="C3" s="17"/>
      <c r="D3" s="17"/>
      <c r="E3" s="121"/>
      <c r="F3" s="121"/>
      <c r="G3" s="20" t="s">
        <v>630</v>
      </c>
      <c r="H3" s="20" t="s">
        <v>631</v>
      </c>
      <c r="I3" s="124"/>
      <c r="J3" s="21" t="s">
        <v>632</v>
      </c>
      <c r="K3" s="21" t="s">
        <v>633</v>
      </c>
      <c r="L3" s="21" t="s">
        <v>634</v>
      </c>
      <c r="M3" s="22" t="s">
        <v>635</v>
      </c>
      <c r="N3" s="114" t="s">
        <v>636</v>
      </c>
      <c r="O3" s="115"/>
      <c r="P3" s="23" t="s">
        <v>637</v>
      </c>
      <c r="Q3" s="24" t="s">
        <v>638</v>
      </c>
      <c r="R3" s="25" t="s">
        <v>639</v>
      </c>
      <c r="S3" s="25" t="s">
        <v>42</v>
      </c>
      <c r="T3" s="25" t="s">
        <v>43</v>
      </c>
      <c r="U3" s="25" t="s">
        <v>44</v>
      </c>
      <c r="V3" s="25" t="s">
        <v>640</v>
      </c>
      <c r="W3" s="25" t="s">
        <v>61</v>
      </c>
      <c r="X3" s="25" t="s">
        <v>62</v>
      </c>
      <c r="Y3" s="25" t="s">
        <v>63</v>
      </c>
      <c r="Z3" s="26" t="s">
        <v>641</v>
      </c>
      <c r="AA3" s="27"/>
      <c r="AB3" s="110"/>
    </row>
    <row r="4" spans="1:28" ht="27" thickTop="1" x14ac:dyDescent="0.25">
      <c r="A4" s="28">
        <v>1</v>
      </c>
      <c r="B4" s="29" t="s">
        <v>107</v>
      </c>
      <c r="C4" s="30">
        <v>1</v>
      </c>
      <c r="D4" s="30" t="s">
        <v>848</v>
      </c>
      <c r="E4" s="31" t="s">
        <v>642</v>
      </c>
      <c r="F4" s="32" t="str">
        <f>IF([2]Cal!$J$3&lt;17,"假象宝具 拟拟展开/人理之础","いまは遙か理想の城")</f>
        <v>假象宝具 拟拟展开/人理之础</v>
      </c>
      <c r="G4" s="33" t="s">
        <v>643</v>
      </c>
      <c r="H4" s="34" t="s">
        <v>644</v>
      </c>
      <c r="I4" s="31" t="s">
        <v>645</v>
      </c>
      <c r="J4" s="35">
        <v>1</v>
      </c>
      <c r="K4" s="35">
        <f>IF(AND(HLOOKUP(C4,[2]Data!$1:$150,9,FALSE)="全体",G4="敌方单体"),0,IF(I4="无效",0,IF(OR(H4="攻击力提升",H4="防御力下降"),1,IF(H4="Arts卡性能提升",21,IF(H4="Buster卡性能提升",22,IF(H4="Quick卡性能提升",23,IF(H4="宝具威力提升",3,IF(H4="伤害附加",4,5))))))))</f>
        <v>0</v>
      </c>
      <c r="L4" s="35">
        <f>IF(OR(H4="攻击力提升",H4="防御力下降"),1,IF(H4="Arts卡性能提升",21,IF(H4="Buster卡性能提升",22,IF(H4="Quick卡性能提升",23,IF(H4="宝具威力提升",3,IF(H4="伤害附加",4,5))))))</f>
        <v>1</v>
      </c>
      <c r="M4" s="36" t="e">
        <f>INDEX($Q4:$AA4,1,IF($F4="宝具自带",2,IF($F4="宝具等级",VLOOKUP(C4,[2]Cal!$D$11:$AP$300,4,FALSE)*2,IF($F4="宝具OC",VLOOKUP(C4,[2]Cal!$D$11:$AP$300,14,FALSE)*2,1+IF($F4="技能1",VLOOKUP(VLOOKUP($D4,[2]Cal!$D$11:$AP$300,17,FALSE),[2]Para!$A$33:$B$43,2,FALSE),IF($F4="技能2",VLOOKUP(VLOOKUP($D4,[2]Cal!$D$11:$AP$300,18,FALSE),[2]Para!$A$33:$B$43,2,FALSE),VLOOKUP(VLOOKUP($D4,[2]Cal!$D$11:$AP$300,19,FALSE),[2]Para!$A$33:$B$43,2,FALSE)))))))</f>
        <v>#N/A</v>
      </c>
      <c r="N4" s="36" t="e">
        <f>INDEX($Q4:$AA4,1,IF($F4="宝具自带",2,IF($F4="宝具等级",VLOOKUP(#REF!,[2]Para!$A$33:$B$43,2,FALSE)*2,IF($F4="宝具OC",#REF!*2,1+VLOOKUP(#REF!,[2]Para!$A$33:$B$43,2,FALSE)))))</f>
        <v>#REF!</v>
      </c>
      <c r="O4" s="37" t="e">
        <f>INDEX($Q4:$AA4,1,IF($F4="宝具自带",2,IF($F4="宝具等级",VLOOKUP(#REF!,[2]Para!$A$33:$B$43,2,FALSE)*2,IF($F4="宝具OC",#REF!*2,1+VLOOKUP(#REF!,[2]Para!$A$33:$B$43,2,FALSE)))))</f>
        <v>#REF!</v>
      </c>
      <c r="P4" s="37"/>
      <c r="Q4" s="96">
        <f>IF([2]Cal!$J$3&lt;17,0,0.3)</f>
        <v>0</v>
      </c>
      <c r="R4" s="97">
        <f>IF([2]Cal!$J$3&lt;17,0,0.3)</f>
        <v>0</v>
      </c>
      <c r="S4" s="97">
        <f>IF([2]Cal!$J$3&lt;17,0,0.3)</f>
        <v>0</v>
      </c>
      <c r="T4" s="97">
        <f>IF([2]Cal!$J$3&lt;17,0,0.3)</f>
        <v>0</v>
      </c>
      <c r="U4" s="97">
        <f>IF([2]Cal!$J$3&lt;17,0,0.3)</f>
        <v>0</v>
      </c>
      <c r="V4" s="97">
        <f>IF([2]Cal!$J$3&lt;17,0,0.3)</f>
        <v>0</v>
      </c>
      <c r="W4" s="97">
        <f>IF([2]Cal!$J$3&lt;17,0,0.3)</f>
        <v>0</v>
      </c>
      <c r="X4" s="97">
        <f>IF([2]Cal!$J$3&lt;17,0,0.3)</f>
        <v>0</v>
      </c>
      <c r="Y4" s="97">
        <f>IF([2]Cal!$J$3&lt;17,0,0.3)</f>
        <v>0</v>
      </c>
      <c r="Z4" s="98">
        <f>IF([2]Cal!$J$3&lt;17,0,0.3)</f>
        <v>0</v>
      </c>
      <c r="AA4" s="38"/>
      <c r="AB4" s="39" t="str">
        <f>IF(J4=1,"需要完成强化本。","")&amp;AA4</f>
        <v>需要完成强化本。</v>
      </c>
    </row>
    <row r="5" spans="1:28" ht="15.6" x14ac:dyDescent="0.25">
      <c r="A5" s="83">
        <v>2</v>
      </c>
      <c r="B5" s="85" t="s">
        <v>115</v>
      </c>
      <c r="C5" s="30">
        <v>2</v>
      </c>
      <c r="D5" s="30" t="s">
        <v>115</v>
      </c>
      <c r="E5" s="40" t="s">
        <v>646</v>
      </c>
      <c r="F5" s="41" t="s">
        <v>647</v>
      </c>
      <c r="G5" s="42" t="s">
        <v>643</v>
      </c>
      <c r="H5" s="43" t="s">
        <v>644</v>
      </c>
      <c r="I5" s="40" t="s">
        <v>648</v>
      </c>
      <c r="J5" s="44"/>
      <c r="K5" s="44">
        <f>IF(AND(HLOOKUP(C5,[2]Data!$1:$150,9,FALSE)="全体",G5="敌方单体"),0,IF(I5="无效",0,IF(OR(H5="攻击力提升",H5="防御力下降"),1,IF(H5="Arts卡性能提升",21,IF(H5="Buster卡性能提升",22,IF(H5="Quick卡性能提升",23,IF(H5="宝具威力提升",3,IF(H5="伤害附加",4,5))))))))</f>
        <v>1</v>
      </c>
      <c r="L5" s="44">
        <f>IF(OR(H5="攻击力提升",H5="防御力下降"),1,IF(H5="Arts卡性能提升",21,IF(H5="Buster卡性能提升",22,IF(H5="Quick卡性能提升",23,IF(H5="宝具威力提升",3,IF(H5="伤害附加",4,5))))))</f>
        <v>1</v>
      </c>
      <c r="M5" s="45" t="e">
        <f>INDEX($Q5:$AA5,1,IF($F5="宝具自带",2,IF($F5="宝具等级",VLOOKUP(C5,[2]Cal!$D$11:$AP$300,4,FALSE)*2,IF($F5="宝具OC",VLOOKUP(C5,[2]Cal!$D$11:$AP$300,14,FALSE)*2,1+IF($F5="技能1",VLOOKUP(VLOOKUP($D5,[2]Cal!$D$11:$AP$300,17,FALSE),[2]Para!$A$33:$B$43,2,FALSE),IF($F5="技能2",VLOOKUP(VLOOKUP($D5,[2]Cal!$D$11:$AP$300,18,FALSE),[2]Para!$A$33:$B$43,2,FALSE),VLOOKUP(VLOOKUP($D5,[2]Cal!$D$11:$AP$300,19,FALSE),[2]Para!$A$33:$B$43,2,FALSE)))))))</f>
        <v>#N/A</v>
      </c>
      <c r="N5" s="45" t="e">
        <f>INDEX($Q5:$AA5,1,IF($F5="宝具自带",2,IF($F5="宝具等级",VLOOKUP(#REF!,[2]Para!$A$33:$B$43,2,FALSE)*2,IF($F5="宝具OC",#REF!*2,1+VLOOKUP(#REF!,[2]Para!$A$33:$B$43,2,FALSE)))))</f>
        <v>#REF!</v>
      </c>
      <c r="O5" s="45" t="e">
        <f>INDEX($Q5:$AA5,1,IF($F5="宝具自带",2,IF($F5="宝具等级",VLOOKUP(#REF!,[2]Para!$A$33:$B$43,2,FALSE)*2,IF($F5="宝具OC",#REF!*2,1+VLOOKUP(#REF!,[2]Para!$A$33:$B$43,2,FALSE)))))</f>
        <v>#REF!</v>
      </c>
      <c r="P5" s="46"/>
      <c r="Q5" s="47">
        <v>0.09</v>
      </c>
      <c r="R5" s="48">
        <v>9.9000000000000005E-2</v>
      </c>
      <c r="S5" s="48">
        <v>0.108</v>
      </c>
      <c r="T5" s="48">
        <v>0.11700000000000001</v>
      </c>
      <c r="U5" s="48">
        <v>0.126</v>
      </c>
      <c r="V5" s="48">
        <v>0.13500000000000001</v>
      </c>
      <c r="W5" s="48">
        <v>0.14399999999999999</v>
      </c>
      <c r="X5" s="48">
        <v>0.153</v>
      </c>
      <c r="Y5" s="48">
        <v>0.16200000000000001</v>
      </c>
      <c r="Z5" s="49">
        <v>0.18</v>
      </c>
      <c r="AA5" s="50"/>
      <c r="AB5" s="51" t="str">
        <f t="shared" ref="AB5:AB68" si="0">IF(J5=1,"需要完成强化本。","")&amp;AA5</f>
        <v/>
      </c>
    </row>
    <row r="6" spans="1:28" ht="15.6" x14ac:dyDescent="0.25">
      <c r="A6" s="83"/>
      <c r="B6" s="85"/>
      <c r="C6" s="30">
        <v>2</v>
      </c>
      <c r="D6" s="30" t="s">
        <v>849</v>
      </c>
      <c r="E6" s="40" t="s">
        <v>649</v>
      </c>
      <c r="F6" s="41" t="s">
        <v>650</v>
      </c>
      <c r="G6" s="42" t="s">
        <v>651</v>
      </c>
      <c r="H6" s="43" t="s">
        <v>652</v>
      </c>
      <c r="I6" s="40" t="s">
        <v>648</v>
      </c>
      <c r="J6" s="44"/>
      <c r="K6" s="44">
        <f>IF(AND(HLOOKUP(C6,[2]Data!$1:$150,9,FALSE)="全体",G6="敌方单体"),0,IF(I6="无效",0,IF(OR(H6="攻击力提升",H6="防御力下降"),1,IF(H6="Arts卡性能提升",21,IF(H6="Buster卡性能提升",22,IF(H6="Quick卡性能提升",23,IF(H6="宝具威力提升",3,IF(H6="伤害附加",4,5))))))))</f>
        <v>22</v>
      </c>
      <c r="L6" s="44">
        <f t="shared" ref="L6:L69" si="1">IF(OR(H6="攻击力提升",H6="防御力下降"),1,IF(H6="Arts卡性能提升",21,IF(H6="Buster卡性能提升",22,IF(H6="Quick卡性能提升",23,IF(H6="宝具威力提升",3,IF(H6="伤害附加",4,5))))))</f>
        <v>22</v>
      </c>
      <c r="M6" s="45" t="e">
        <f>INDEX($Q6:$AA6,1,IF($F6="宝具自带",2,IF($F6="宝具等级",VLOOKUP(C6,[2]Cal!$D$11:$AP$300,4,FALSE)*2,IF($F6="宝具OC",VLOOKUP(C6,[2]Cal!$D$11:$AP$300,14,FALSE)*2,1+IF($F6="技能1",VLOOKUP(VLOOKUP($D6,[2]Cal!$D$11:$AP$300,17,FALSE),[2]Para!$A$33:$B$43,2,FALSE),IF($F6="技能2",VLOOKUP(VLOOKUP($D6,[2]Cal!$D$11:$AP$300,18,FALSE),[2]Para!$A$33:$B$43,2,FALSE),VLOOKUP(VLOOKUP($D6,[2]Cal!$D$11:$AP$300,19,FALSE),[2]Para!$A$33:$B$43,2,FALSE)))))))</f>
        <v>#N/A</v>
      </c>
      <c r="N6" s="45" t="e">
        <f>INDEX($Q6:$AA6,1,IF($F6="宝具自带",2,IF($F6="宝具等级",VLOOKUP(#REF!,[2]Para!$A$33:$B$43,2,FALSE)*2,IF($F6="宝具OC",#REF!*2,1+VLOOKUP(#REF!,[2]Para!$A$33:$B$43,2,FALSE)))))</f>
        <v>#REF!</v>
      </c>
      <c r="O6" s="45" t="e">
        <f>INDEX($Q6:$AA6,1,IF($F6="宝具自带",2,IF($F6="宝具等级",VLOOKUP(#REF!,[2]Para!$A$33:$B$43,2,FALSE)*2,IF($F6="宝具OC",#REF!*2,1+VLOOKUP(#REF!,[2]Para!$A$33:$B$43,2,FALSE)))))</f>
        <v>#REF!</v>
      </c>
      <c r="P6" s="46"/>
      <c r="Q6" s="47">
        <v>0.3</v>
      </c>
      <c r="R6" s="48">
        <v>0.32</v>
      </c>
      <c r="S6" s="48">
        <v>0.34</v>
      </c>
      <c r="T6" s="48">
        <v>0.36</v>
      </c>
      <c r="U6" s="48">
        <v>0.38</v>
      </c>
      <c r="V6" s="48">
        <v>0.4</v>
      </c>
      <c r="W6" s="48">
        <v>0.42</v>
      </c>
      <c r="X6" s="48">
        <v>0.44</v>
      </c>
      <c r="Y6" s="48">
        <v>0.46</v>
      </c>
      <c r="Z6" s="49">
        <v>0.5</v>
      </c>
      <c r="AA6" s="50"/>
      <c r="AB6" s="51" t="str">
        <f t="shared" si="0"/>
        <v/>
      </c>
    </row>
    <row r="7" spans="1:28" ht="15.6" x14ac:dyDescent="0.25">
      <c r="A7" s="83">
        <v>3</v>
      </c>
      <c r="B7" s="85" t="s">
        <v>122</v>
      </c>
      <c r="C7" s="30">
        <v>3</v>
      </c>
      <c r="D7" s="30" t="s">
        <v>122</v>
      </c>
      <c r="E7" s="40" t="s">
        <v>646</v>
      </c>
      <c r="F7" s="41" t="s">
        <v>650</v>
      </c>
      <c r="G7" s="42" t="s">
        <v>653</v>
      </c>
      <c r="H7" s="43" t="s">
        <v>652</v>
      </c>
      <c r="I7" s="40" t="s">
        <v>648</v>
      </c>
      <c r="J7" s="44"/>
      <c r="K7" s="44">
        <f>IF(AND(HLOOKUP(C7,[2]Data!$1:$150,9,FALSE)="全体",G7="敌方单体"),0,IF(I7="无效",0,IF(OR(H7="攻击力提升",H7="防御力下降"),1,IF(H7="Arts卡性能提升",21,IF(H7="Buster卡性能提升",22,IF(H7="Quick卡性能提升",23,IF(H7="宝具威力提升",3,IF(H7="伤害附加",4,5))))))))</f>
        <v>22</v>
      </c>
      <c r="L7" s="44">
        <f t="shared" si="1"/>
        <v>22</v>
      </c>
      <c r="M7" s="45" t="e">
        <f>INDEX($Q7:$AA7,1,IF($F7="宝具自带",2,IF($F7="宝具等级",VLOOKUP(C7,[2]Cal!$D$11:$AP$300,4,FALSE)*2,IF($F7="宝具OC",VLOOKUP(C7,[2]Cal!$D$11:$AP$300,14,FALSE)*2,1+IF($F7="技能1",VLOOKUP(VLOOKUP($D7,[2]Cal!$D$11:$AP$300,17,FALSE),[2]Para!$A$33:$B$43,2,FALSE),IF($F7="技能2",VLOOKUP(VLOOKUP($D7,[2]Cal!$D$11:$AP$300,18,FALSE),[2]Para!$A$33:$B$43,2,FALSE),VLOOKUP(VLOOKUP($D7,[2]Cal!$D$11:$AP$300,19,FALSE),[2]Para!$A$33:$B$43,2,FALSE)))))))</f>
        <v>#N/A</v>
      </c>
      <c r="N7" s="45" t="e">
        <f>INDEX($Q7:$AA7,1,IF($F7="宝具自带",2,IF($F7="宝具等级",VLOOKUP(#REF!,[2]Para!$A$33:$B$43,2,FALSE)*2,IF($F7="宝具OC",#REF!*2,1+VLOOKUP(#REF!,[2]Para!$A$33:$B$43,2,FALSE)))))</f>
        <v>#REF!</v>
      </c>
      <c r="O7" s="45" t="e">
        <f>INDEX($Q7:$AA7,1,IF($F7="宝具自带",2,IF($F7="宝具等级",VLOOKUP(#REF!,[2]Para!$A$33:$B$43,2,FALSE)*2,IF($F7="宝具OC",#REF!*2,1+VLOOKUP(#REF!,[2]Para!$A$33:$B$43,2,FALSE)))))</f>
        <v>#REF!</v>
      </c>
      <c r="P7" s="46"/>
      <c r="Q7" s="47">
        <v>0.3</v>
      </c>
      <c r="R7" s="48">
        <v>0.32</v>
      </c>
      <c r="S7" s="48">
        <v>0.34</v>
      </c>
      <c r="T7" s="48">
        <v>0.36</v>
      </c>
      <c r="U7" s="48">
        <v>0.38</v>
      </c>
      <c r="V7" s="48">
        <v>0.4</v>
      </c>
      <c r="W7" s="48">
        <v>0.42</v>
      </c>
      <c r="X7" s="48">
        <v>0.44</v>
      </c>
      <c r="Y7" s="48">
        <v>0.46</v>
      </c>
      <c r="Z7" s="49">
        <v>0.5</v>
      </c>
      <c r="AA7" s="50"/>
      <c r="AB7" s="51" t="str">
        <f t="shared" si="0"/>
        <v/>
      </c>
    </row>
    <row r="8" spans="1:28" ht="15.6" x14ac:dyDescent="0.25">
      <c r="A8" s="83"/>
      <c r="B8" s="85"/>
      <c r="C8" s="30">
        <v>3</v>
      </c>
      <c r="D8" s="30" t="s">
        <v>122</v>
      </c>
      <c r="E8" s="40" t="s">
        <v>654</v>
      </c>
      <c r="F8" s="41" t="s">
        <v>655</v>
      </c>
      <c r="G8" s="42" t="s">
        <v>643</v>
      </c>
      <c r="H8" s="43" t="s">
        <v>644</v>
      </c>
      <c r="I8" s="40" t="s">
        <v>648</v>
      </c>
      <c r="J8" s="44"/>
      <c r="K8" s="44">
        <f>IF(AND(HLOOKUP(C8,[2]Data!$1:$150,9,FALSE)="全体",G8="敌方单体"),0,IF(I8="无效",0,IF(OR(H8="攻击力提升",H8="防御力下降"),1,IF(H8="Arts卡性能提升",21,IF(H8="Buster卡性能提升",22,IF(H8="Quick卡性能提升",23,IF(H8="宝具威力提升",3,IF(H8="伤害附加",4,5))))))))</f>
        <v>1</v>
      </c>
      <c r="L8" s="44">
        <f t="shared" si="1"/>
        <v>1</v>
      </c>
      <c r="M8" s="45" t="e">
        <f>INDEX($Q8:$AA8,1,IF($F8="宝具自带",2,IF($F8="宝具等级",VLOOKUP(C8,[2]Cal!$D$11:$AP$300,4,FALSE)*2,IF($F8="宝具OC",VLOOKUP(C8,[2]Cal!$D$11:$AP$300,14,FALSE)*2,1+IF($F8="技能1",VLOOKUP(VLOOKUP($D8,[2]Cal!$D$11:$AP$300,17,FALSE),[2]Para!$A$33:$B$43,2,FALSE),IF($F8="技能2",VLOOKUP(VLOOKUP($D8,[2]Cal!$D$11:$AP$300,18,FALSE),[2]Para!$A$33:$B$43,2,FALSE),VLOOKUP(VLOOKUP($D8,[2]Cal!$D$11:$AP$300,19,FALSE),[2]Para!$A$33:$B$43,2,FALSE)))))))</f>
        <v>#N/A</v>
      </c>
      <c r="N8" s="45" t="e">
        <f>INDEX($Q8:$AA8,1,IF($F8="宝具自带",2,IF($F8="宝具等级",VLOOKUP(#REF!,[2]Para!$A$33:$B$43,2,FALSE)*2,IF($F8="宝具OC",#REF!*2,1+VLOOKUP(#REF!,[2]Para!$A$33:$B$43,2,FALSE)))))</f>
        <v>#REF!</v>
      </c>
      <c r="O8" s="45" t="e">
        <f>INDEX($Q8:$AA8,1,IF($F8="宝具自带",2,IF($F8="宝具等级",VLOOKUP(#REF!,[2]Para!$A$33:$B$43,2,FALSE)*2,IF($F8="宝具OC",#REF!*2,1+VLOOKUP(#REF!,[2]Para!$A$33:$B$43,2,FALSE)))))</f>
        <v>#REF!</v>
      </c>
      <c r="P8" s="46"/>
      <c r="Q8" s="47">
        <v>0.06</v>
      </c>
      <c r="R8" s="48">
        <v>6.6000000000000003E-2</v>
      </c>
      <c r="S8" s="48">
        <v>7.1999999999999995E-2</v>
      </c>
      <c r="T8" s="48">
        <v>7.8E-2</v>
      </c>
      <c r="U8" s="48">
        <v>8.4000000000000005E-2</v>
      </c>
      <c r="V8" s="48">
        <v>0.09</v>
      </c>
      <c r="W8" s="48">
        <v>9.6000000000000002E-2</v>
      </c>
      <c r="X8" s="48">
        <v>0.10199999999999999</v>
      </c>
      <c r="Y8" s="48">
        <v>0.108</v>
      </c>
      <c r="Z8" s="49">
        <v>0.12</v>
      </c>
      <c r="AA8" s="50"/>
      <c r="AB8" s="51" t="str">
        <f t="shared" si="0"/>
        <v/>
      </c>
    </row>
    <row r="9" spans="1:28" ht="15.6" x14ac:dyDescent="0.25">
      <c r="A9" s="52">
        <v>4</v>
      </c>
      <c r="B9" s="41" t="s">
        <v>124</v>
      </c>
      <c r="C9" s="30">
        <v>4</v>
      </c>
      <c r="D9" s="30" t="s">
        <v>124</v>
      </c>
      <c r="E9" s="40" t="s">
        <v>649</v>
      </c>
      <c r="F9" s="41" t="s">
        <v>650</v>
      </c>
      <c r="G9" s="42" t="s">
        <v>653</v>
      </c>
      <c r="H9" s="43" t="s">
        <v>652</v>
      </c>
      <c r="I9" s="40" t="s">
        <v>648</v>
      </c>
      <c r="J9" s="44"/>
      <c r="K9" s="44">
        <f>IF(AND(HLOOKUP(C9,[2]Data!$1:$150,9,FALSE)="全体",G9="敌方单体"),0,IF(I9="无效",0,IF(OR(H9="攻击力提升",H9="防御力下降"),1,IF(H9="Arts卡性能提升",21,IF(H9="Buster卡性能提升",22,IF(H9="Quick卡性能提升",23,IF(H9="宝具威力提升",3,IF(H9="伤害附加",4,5))))))))</f>
        <v>22</v>
      </c>
      <c r="L9" s="44">
        <f t="shared" si="1"/>
        <v>22</v>
      </c>
      <c r="M9" s="45" t="e">
        <f>INDEX($Q9:$AA9,1,IF($F9="宝具自带",2,IF($F9="宝具等级",VLOOKUP(C9,[2]Cal!$D$11:$AP$300,4,FALSE)*2,IF($F9="宝具OC",VLOOKUP(C9,[2]Cal!$D$11:$AP$300,14,FALSE)*2,1+IF($F9="技能1",VLOOKUP(VLOOKUP($D9,[2]Cal!$D$11:$AP$300,17,FALSE),[2]Para!$A$33:$B$43,2,FALSE),IF($F9="技能2",VLOOKUP(VLOOKUP($D9,[2]Cal!$D$11:$AP$300,18,FALSE),[2]Para!$A$33:$B$43,2,FALSE),VLOOKUP(VLOOKUP($D9,[2]Cal!$D$11:$AP$300,19,FALSE),[2]Para!$A$33:$B$43,2,FALSE)))))))</f>
        <v>#N/A</v>
      </c>
      <c r="N9" s="45" t="e">
        <f>INDEX($Q9:$AA9,1,IF($F9="宝具自带",2,IF($F9="宝具等级",VLOOKUP(#REF!,[2]Para!$A$33:$B$43,2,FALSE)*2,IF($F9="宝具OC",#REF!*2,1+VLOOKUP(#REF!,[2]Para!$A$33:$B$43,2,FALSE)))))</f>
        <v>#REF!</v>
      </c>
      <c r="O9" s="45" t="e">
        <f>INDEX($Q9:$AA9,1,IF($F9="宝具自带",2,IF($F9="宝具等级",VLOOKUP(#REF!,[2]Para!$A$33:$B$43,2,FALSE)*2,IF($F9="宝具OC",#REF!*2,1+VLOOKUP(#REF!,[2]Para!$A$33:$B$43,2,FALSE)))))</f>
        <v>#REF!</v>
      </c>
      <c r="P9" s="46"/>
      <c r="Q9" s="47">
        <v>0.3</v>
      </c>
      <c r="R9" s="48">
        <v>0.32</v>
      </c>
      <c r="S9" s="48">
        <v>0.34</v>
      </c>
      <c r="T9" s="48">
        <v>0.36</v>
      </c>
      <c r="U9" s="48">
        <v>0.38</v>
      </c>
      <c r="V9" s="48">
        <v>0.4</v>
      </c>
      <c r="W9" s="48">
        <v>0.42</v>
      </c>
      <c r="X9" s="48">
        <v>0.44</v>
      </c>
      <c r="Y9" s="48">
        <v>0.46</v>
      </c>
      <c r="Z9" s="49">
        <v>0.5</v>
      </c>
      <c r="AA9" s="50"/>
      <c r="AB9" s="51" t="str">
        <f t="shared" si="0"/>
        <v/>
      </c>
    </row>
    <row r="10" spans="1:28" ht="15.6" x14ac:dyDescent="0.25">
      <c r="A10" s="83">
        <v>5</v>
      </c>
      <c r="B10" s="85" t="s">
        <v>126</v>
      </c>
      <c r="C10" s="30">
        <v>5</v>
      </c>
      <c r="D10" s="30" t="s">
        <v>126</v>
      </c>
      <c r="E10" s="40" t="s">
        <v>649</v>
      </c>
      <c r="F10" s="41" t="s">
        <v>656</v>
      </c>
      <c r="G10" s="42" t="s">
        <v>653</v>
      </c>
      <c r="H10" s="43" t="s">
        <v>644</v>
      </c>
      <c r="I10" s="40" t="s">
        <v>648</v>
      </c>
      <c r="J10" s="44"/>
      <c r="K10" s="44">
        <f>IF(AND(HLOOKUP(C10,[2]Data!$1:$150,9,FALSE)="全体",G10="敌方单体"),0,IF(I10="无效",0,IF(OR(H10="攻击力提升",H10="防御力下降"),1,IF(H10="Arts卡性能提升",21,IF(H10="Buster卡性能提升",22,IF(H10="Quick卡性能提升",23,IF(H10="宝具威力提升",3,IF(H10="伤害附加",4,5))))))))</f>
        <v>1</v>
      </c>
      <c r="L10" s="44">
        <f t="shared" si="1"/>
        <v>1</v>
      </c>
      <c r="M10" s="45" t="e">
        <f>INDEX($Q10:$AA10,1,IF($F10="宝具自带",2,IF($F10="宝具等级",VLOOKUP(C10,[2]Cal!$D$11:$AP$300,4,FALSE)*2,IF($F10="宝具OC",VLOOKUP(C10,[2]Cal!$D$11:$AP$300,14,FALSE)*2,1+IF($F10="技能1",VLOOKUP(VLOOKUP($D10,[2]Cal!$D$11:$AP$300,17,FALSE),[2]Para!$A$33:$B$43,2,FALSE),IF($F10="技能2",VLOOKUP(VLOOKUP($D10,[2]Cal!$D$11:$AP$300,18,FALSE),[2]Para!$A$33:$B$43,2,FALSE),VLOOKUP(VLOOKUP($D10,[2]Cal!$D$11:$AP$300,19,FALSE),[2]Para!$A$33:$B$43,2,FALSE)))))))</f>
        <v>#N/A</v>
      </c>
      <c r="N10" s="45" t="e">
        <f>INDEX($Q10:$AA10,1,IF($F10="宝具自带",2,IF($F10="宝具等级",VLOOKUP(#REF!,[2]Para!$A$33:$B$43,2,FALSE)*2,IF($F10="宝具OC",#REF!*2,1+VLOOKUP(#REF!,[2]Para!$A$33:$B$43,2,FALSE)))))</f>
        <v>#REF!</v>
      </c>
      <c r="O10" s="45" t="e">
        <f>INDEX($Q10:$AA10,1,IF($F10="宝具自带",2,IF($F10="宝具等级",VLOOKUP(#REF!,[2]Para!$A$33:$B$43,2,FALSE)*2,IF($F10="宝具OC",#REF!*2,1+VLOOKUP(#REF!,[2]Para!$A$33:$B$43,2,FALSE)))))</f>
        <v>#REF!</v>
      </c>
      <c r="P10" s="46"/>
      <c r="Q10" s="47">
        <v>0.22</v>
      </c>
      <c r="R10" s="48">
        <v>0.24199999999999999</v>
      </c>
      <c r="S10" s="48">
        <v>0.26400000000000001</v>
      </c>
      <c r="T10" s="48">
        <v>0.28599999999999998</v>
      </c>
      <c r="U10" s="48">
        <v>0.308</v>
      </c>
      <c r="V10" s="48">
        <v>0.33</v>
      </c>
      <c r="W10" s="48">
        <v>0.35199999999999998</v>
      </c>
      <c r="X10" s="48">
        <v>0.374</v>
      </c>
      <c r="Y10" s="48">
        <v>0.39600000000000002</v>
      </c>
      <c r="Z10" s="49">
        <v>0.44</v>
      </c>
      <c r="AA10" s="50"/>
      <c r="AB10" s="51" t="str">
        <f t="shared" si="0"/>
        <v/>
      </c>
    </row>
    <row r="11" spans="1:28" ht="15.6" x14ac:dyDescent="0.25">
      <c r="A11" s="83"/>
      <c r="B11" s="85"/>
      <c r="C11" s="30">
        <v>5</v>
      </c>
      <c r="D11" s="30" t="s">
        <v>126</v>
      </c>
      <c r="E11" s="40" t="s">
        <v>657</v>
      </c>
      <c r="F11" s="41" t="s">
        <v>127</v>
      </c>
      <c r="G11" s="42" t="s">
        <v>658</v>
      </c>
      <c r="H11" s="43" t="s">
        <v>659</v>
      </c>
      <c r="I11" s="40" t="s">
        <v>660</v>
      </c>
      <c r="J11" s="44"/>
      <c r="K11" s="44">
        <f>IF(AND(HLOOKUP(C11,[2]Data!$1:$150,9,FALSE)="全体",G11="敌方单体"),0,IF(I11="无效",0,IF(OR(H11="攻击力提升",H11="防御力下降"),1,IF(H11="Arts卡性能提升",21,IF(H11="Buster卡性能提升",22,IF(H11="Quick卡性能提升",23,IF(H11="宝具威力提升",3,IF(H11="伤害附加",4,5))))))))</f>
        <v>0</v>
      </c>
      <c r="L11" s="44">
        <f t="shared" si="1"/>
        <v>1</v>
      </c>
      <c r="M11" s="45" t="e">
        <f>INDEX($Q11:$AA11,1,IF($F11="宝具自带",2,IF($F11="宝具等级",VLOOKUP(C11,[2]Cal!$D$11:$AP$300,4,FALSE)*2,IF($F11="宝具OC",VLOOKUP(C11,[2]Cal!$D$11:$AP$300,14,FALSE)*2,1+IF($F11="技能1",VLOOKUP(VLOOKUP($D11,[2]Cal!$D$11:$AP$300,17,FALSE),[2]Para!$A$33:$B$43,2,FALSE),IF($F11="技能2",VLOOKUP(VLOOKUP($D11,[2]Cal!$D$11:$AP$300,18,FALSE),[2]Para!$A$33:$B$43,2,FALSE),VLOOKUP(VLOOKUP($D11,[2]Cal!$D$11:$AP$300,19,FALSE),[2]Para!$A$33:$B$43,2,FALSE)))))))</f>
        <v>#N/A</v>
      </c>
      <c r="N11" s="45" t="e">
        <f>INDEX($Q11:$AA11,1,IF($F11="宝具自带",2,IF($F11="宝具等级",VLOOKUP(#REF!,[2]Para!$A$33:$B$43,2,FALSE)*2,IF($F11="宝具OC",#REF!*2,1+VLOOKUP(#REF!,[2]Para!$A$33:$B$43,2,FALSE)))))</f>
        <v>#REF!</v>
      </c>
      <c r="O11" s="45" t="e">
        <f>INDEX($Q11:$AA11,1,IF($F11="宝具自带",2,IF($F11="宝具等级",VLOOKUP(#REF!,[2]Para!$A$33:$B$43,2,FALSE)*2,IF($F11="宝具OC",#REF!*2,1+VLOOKUP(#REF!,[2]Para!$A$33:$B$43,2,FALSE)))))</f>
        <v>#REF!</v>
      </c>
      <c r="P11" s="46"/>
      <c r="Q11" s="87">
        <v>0.2</v>
      </c>
      <c r="R11" s="81">
        <v>0.2</v>
      </c>
      <c r="S11" s="81">
        <v>0.25</v>
      </c>
      <c r="T11" s="81">
        <v>0.25</v>
      </c>
      <c r="U11" s="81">
        <v>0.3</v>
      </c>
      <c r="V11" s="81">
        <v>0.3</v>
      </c>
      <c r="W11" s="81">
        <v>0.35</v>
      </c>
      <c r="X11" s="81">
        <v>0.35</v>
      </c>
      <c r="Y11" s="81">
        <v>0.4</v>
      </c>
      <c r="Z11" s="82">
        <v>0.4</v>
      </c>
      <c r="AA11" s="50"/>
      <c r="AB11" s="51" t="str">
        <f t="shared" si="0"/>
        <v/>
      </c>
    </row>
    <row r="12" spans="1:28" ht="26.4" x14ac:dyDescent="0.25">
      <c r="A12" s="52">
        <v>6</v>
      </c>
      <c r="B12" s="41" t="s">
        <v>129</v>
      </c>
      <c r="C12" s="30">
        <v>6</v>
      </c>
      <c r="D12" s="30" t="s">
        <v>129</v>
      </c>
      <c r="E12" s="40" t="s">
        <v>654</v>
      </c>
      <c r="F12" s="41" t="str">
        <f>IF([2]Cal!$J$3&lt;21,"屠龙 A","屠龙 A++")</f>
        <v>屠龙 A</v>
      </c>
      <c r="G12" s="42" t="s">
        <v>653</v>
      </c>
      <c r="H12" s="43" t="s">
        <v>652</v>
      </c>
      <c r="I12" s="40" t="s">
        <v>648</v>
      </c>
      <c r="J12" s="44">
        <v>1</v>
      </c>
      <c r="K12" s="44">
        <f>IF(AND(HLOOKUP(C12,[2]Data!$1:$150,9,FALSE)="全体",G12="敌方单体"),0,IF(I12="无效",0,IF(OR(H12="攻击力提升",H12="防御力下降"),1,IF(H12="Arts卡性能提升",21,IF(H12="Buster卡性能提升",22,IF(H12="Quick卡性能提升",23,IF(H12="宝具威力提升",3,IF(H12="伤害附加",4,5))))))))</f>
        <v>22</v>
      </c>
      <c r="L12" s="44">
        <f t="shared" si="1"/>
        <v>22</v>
      </c>
      <c r="M12" s="45" t="e">
        <f>INDEX($Q12:$AA12,1,IF($F12="宝具自带",2,IF($F12="宝具等级",VLOOKUP(C12,[2]Cal!$D$11:$AP$300,4,FALSE)*2,IF($F12="宝具OC",VLOOKUP(C12,[2]Cal!$D$11:$AP$300,14,FALSE)*2,1+IF($F12="技能1",VLOOKUP(VLOOKUP($D12,[2]Cal!$D$11:$AP$300,17,FALSE),[2]Para!$A$33:$B$43,2,FALSE),IF($F12="技能2",VLOOKUP(VLOOKUP($D12,[2]Cal!$D$11:$AP$300,18,FALSE),[2]Para!$A$33:$B$43,2,FALSE),VLOOKUP(VLOOKUP($D12,[2]Cal!$D$11:$AP$300,19,FALSE),[2]Para!$A$33:$B$43,2,FALSE)))))))</f>
        <v>#N/A</v>
      </c>
      <c r="N12" s="45" t="e">
        <f>INDEX($Q12:$AA12,1,IF($F12="宝具自带",2,IF($F12="宝具等级",VLOOKUP(#REF!,[2]Para!$A$33:$B$43,2,FALSE)*2,IF($F12="宝具OC",#REF!*2,1+VLOOKUP(#REF!,[2]Para!$A$33:$B$43,2,FALSE)))))</f>
        <v>#REF!</v>
      </c>
      <c r="O12" s="45" t="e">
        <f>INDEX($Q12:$AA12,1,IF($F12="宝具自带",2,IF($F12="宝具等级",VLOOKUP(#REF!,[2]Para!$A$33:$B$43,2,FALSE)*2,IF($F12="宝具OC",#REF!*2,1+VLOOKUP(#REF!,[2]Para!$A$33:$B$43,2,FALSE)))))</f>
        <v>#REF!</v>
      </c>
      <c r="P12" s="46"/>
      <c r="Q12" s="53">
        <f>IF([2]Cal!$J$3&lt;21,0,0.3)</f>
        <v>0</v>
      </c>
      <c r="R12" s="54">
        <f>IF([2]Cal!$J$3&lt;21,0,0.32)</f>
        <v>0</v>
      </c>
      <c r="S12" s="54">
        <f>IF([2]Cal!$J$3&lt;21,0,0.34)</f>
        <v>0</v>
      </c>
      <c r="T12" s="54">
        <f>IF([2]Cal!$J$3&lt;21,0,0.36)</f>
        <v>0</v>
      </c>
      <c r="U12" s="54">
        <f>IF([2]Cal!$J$3&lt;21,0,0.38)</f>
        <v>0</v>
      </c>
      <c r="V12" s="54">
        <f>IF([2]Cal!$J$3&lt;21,0,0.4)</f>
        <v>0</v>
      </c>
      <c r="W12" s="54">
        <f>IF([2]Cal!$J$3&lt;21,0,0.42)</f>
        <v>0</v>
      </c>
      <c r="X12" s="54">
        <f>IF([2]Cal!$J$3&lt;21,0,0.44)</f>
        <v>0</v>
      </c>
      <c r="Y12" s="54">
        <f>IF([2]Cal!$J$3&lt;21,0,0.46)</f>
        <v>0</v>
      </c>
      <c r="Z12" s="55">
        <f>IF([2]Cal!$J$3&lt;21,0,0.5)</f>
        <v>0</v>
      </c>
      <c r="AA12" s="50"/>
      <c r="AB12" s="51" t="str">
        <f t="shared" si="0"/>
        <v>需要完成强化本。</v>
      </c>
    </row>
    <row r="13" spans="1:28" ht="15.6" x14ac:dyDescent="0.25">
      <c r="A13" s="83">
        <v>7</v>
      </c>
      <c r="B13" s="85" t="s">
        <v>135</v>
      </c>
      <c r="C13" s="30">
        <v>7</v>
      </c>
      <c r="D13" s="30" t="s">
        <v>135</v>
      </c>
      <c r="E13" s="40" t="s">
        <v>646</v>
      </c>
      <c r="F13" s="41" t="s">
        <v>661</v>
      </c>
      <c r="G13" s="42" t="s">
        <v>643</v>
      </c>
      <c r="H13" s="43" t="s">
        <v>662</v>
      </c>
      <c r="I13" s="40" t="s">
        <v>648</v>
      </c>
      <c r="J13" s="44"/>
      <c r="K13" s="44">
        <f>IF(AND(HLOOKUP(C13,[2]Data!$1:$150,9,FALSE)="全体",G13="敌方单体"),0,IF(I13="无效",0,IF(OR(H13="攻击力提升",H13="防御力下降"),1,IF(H13="Arts卡性能提升",21,IF(H13="Buster卡性能提升",22,IF(H13="Quick卡性能提升",23,IF(H13="宝具威力提升",3,IF(H13="伤害附加",4,5))))))))</f>
        <v>3</v>
      </c>
      <c r="L13" s="44">
        <f t="shared" si="1"/>
        <v>3</v>
      </c>
      <c r="M13" s="45" t="e">
        <f>INDEX($Q13:$AA13,1,IF($F13="宝具自带",2,IF($F13="宝具等级",VLOOKUP(C13,[2]Cal!$D$11:$AP$300,4,FALSE)*2,IF($F13="宝具OC",VLOOKUP(C13,[2]Cal!$D$11:$AP$300,14,FALSE)*2,1+IF($F13="技能1",VLOOKUP(VLOOKUP($D13,[2]Cal!$D$11:$AP$300,17,FALSE),[2]Para!$A$33:$B$43,2,FALSE),IF($F13="技能2",VLOOKUP(VLOOKUP($D13,[2]Cal!$D$11:$AP$300,18,FALSE),[2]Para!$A$33:$B$43,2,FALSE),VLOOKUP(VLOOKUP($D13,[2]Cal!$D$11:$AP$300,19,FALSE),[2]Para!$A$33:$B$43,2,FALSE)))))))</f>
        <v>#N/A</v>
      </c>
      <c r="N13" s="45" t="e">
        <f>INDEX($Q13:$AA13,1,IF($F13="宝具自带",2,IF($F13="宝具等级",VLOOKUP(#REF!,[2]Para!$A$33:$B$43,2,FALSE)*2,IF($F13="宝具OC",#REF!*2,1+VLOOKUP(#REF!,[2]Para!$A$33:$B$43,2,FALSE)))))</f>
        <v>#REF!</v>
      </c>
      <c r="O13" s="45" t="e">
        <f>INDEX($Q13:$AA13,1,IF($F13="宝具自带",2,IF($F13="宝具等级",VLOOKUP(#REF!,[2]Para!$A$33:$B$43,2,FALSE)*2,IF($F13="宝具OC",#REF!*2,1+VLOOKUP(#REF!,[2]Para!$A$33:$B$43,2,FALSE)))))</f>
        <v>#REF!</v>
      </c>
      <c r="P13" s="46"/>
      <c r="Q13" s="47">
        <v>0.09</v>
      </c>
      <c r="R13" s="48">
        <v>9.9000000000000005E-2</v>
      </c>
      <c r="S13" s="48">
        <v>0.108</v>
      </c>
      <c r="T13" s="48">
        <v>0.11700000000000001</v>
      </c>
      <c r="U13" s="48">
        <v>0.126</v>
      </c>
      <c r="V13" s="48">
        <v>0.13500000000000001</v>
      </c>
      <c r="W13" s="48">
        <v>0.14399999999999999</v>
      </c>
      <c r="X13" s="48">
        <v>0.153</v>
      </c>
      <c r="Y13" s="48">
        <v>0.16200000000000001</v>
      </c>
      <c r="Z13" s="49">
        <v>0.18</v>
      </c>
      <c r="AA13" s="50"/>
      <c r="AB13" s="51" t="str">
        <f t="shared" si="0"/>
        <v/>
      </c>
    </row>
    <row r="14" spans="1:28" ht="15.6" x14ac:dyDescent="0.25">
      <c r="A14" s="83"/>
      <c r="B14" s="85"/>
      <c r="C14" s="30">
        <v>7</v>
      </c>
      <c r="D14" s="30" t="s">
        <v>135</v>
      </c>
      <c r="E14" s="40" t="s">
        <v>649</v>
      </c>
      <c r="F14" s="41" t="s">
        <v>663</v>
      </c>
      <c r="G14" s="42" t="s">
        <v>643</v>
      </c>
      <c r="H14" s="43" t="s">
        <v>644</v>
      </c>
      <c r="I14" s="40" t="s">
        <v>648</v>
      </c>
      <c r="J14" s="44"/>
      <c r="K14" s="44">
        <f>IF(AND(HLOOKUP(C14,[2]Data!$1:$150,9,FALSE)="全体",G14="敌方单体"),0,IF(I14="无效",0,IF(OR(H14="攻击力提升",H14="防御力下降"),1,IF(H14="Arts卡性能提升",21,IF(H14="Buster卡性能提升",22,IF(H14="Quick卡性能提升",23,IF(H14="宝具威力提升",3,IF(H14="伤害附加",4,5))))))))</f>
        <v>1</v>
      </c>
      <c r="L14" s="44">
        <f t="shared" si="1"/>
        <v>1</v>
      </c>
      <c r="M14" s="45" t="e">
        <f>INDEX($Q14:$AA14,1,IF($F14="宝具自带",2,IF($F14="宝具等级",VLOOKUP(C14,[2]Cal!$D$11:$AP$300,4,FALSE)*2,IF($F14="宝具OC",VLOOKUP(C14,[2]Cal!$D$11:$AP$300,14,FALSE)*2,1+IF($F14="技能1",VLOOKUP(VLOOKUP($D14,[2]Cal!$D$11:$AP$300,17,FALSE),[2]Para!$A$33:$B$43,2,FALSE),IF($F14="技能2",VLOOKUP(VLOOKUP($D14,[2]Cal!$D$11:$AP$300,18,FALSE),[2]Para!$A$33:$B$43,2,FALSE),VLOOKUP(VLOOKUP($D14,[2]Cal!$D$11:$AP$300,19,FALSE),[2]Para!$A$33:$B$43,2,FALSE)))))))</f>
        <v>#N/A</v>
      </c>
      <c r="N14" s="45" t="e">
        <f>INDEX($Q14:$AA14,1,IF($F14="宝具自带",2,IF($F14="宝具等级",VLOOKUP(#REF!,[2]Para!$A$33:$B$43,2,FALSE)*2,IF($F14="宝具OC",#REF!*2,1+VLOOKUP(#REF!,[2]Para!$A$33:$B$43,2,FALSE)))))</f>
        <v>#REF!</v>
      </c>
      <c r="O14" s="45" t="e">
        <f>INDEX($Q14:$AA14,1,IF($F14="宝具自带",2,IF($F14="宝具等级",VLOOKUP(#REF!,[2]Para!$A$33:$B$43,2,FALSE)*2,IF($F14="宝具OC",#REF!*2,1+VLOOKUP(#REF!,[2]Para!$A$33:$B$43,2,FALSE)))))</f>
        <v>#REF!</v>
      </c>
      <c r="P14" s="46"/>
      <c r="Q14" s="47">
        <v>0.08</v>
      </c>
      <c r="R14" s="48">
        <v>8.7999999999999995E-2</v>
      </c>
      <c r="S14" s="48">
        <v>9.6000000000000002E-2</v>
      </c>
      <c r="T14" s="48">
        <v>0.104</v>
      </c>
      <c r="U14" s="48">
        <v>0.112</v>
      </c>
      <c r="V14" s="48">
        <v>0.12</v>
      </c>
      <c r="W14" s="48">
        <v>0.128</v>
      </c>
      <c r="X14" s="48">
        <v>0.13600000000000001</v>
      </c>
      <c r="Y14" s="48">
        <v>0.14399999999999999</v>
      </c>
      <c r="Z14" s="49">
        <v>0.16</v>
      </c>
      <c r="AA14" s="50"/>
      <c r="AB14" s="51" t="str">
        <f t="shared" si="0"/>
        <v/>
      </c>
    </row>
    <row r="15" spans="1:28" ht="15.6" x14ac:dyDescent="0.25">
      <c r="A15" s="83">
        <v>8</v>
      </c>
      <c r="B15" s="85" t="s">
        <v>140</v>
      </c>
      <c r="C15" s="30">
        <v>8</v>
      </c>
      <c r="D15" s="30" t="s">
        <v>140</v>
      </c>
      <c r="E15" s="40" t="s">
        <v>646</v>
      </c>
      <c r="F15" s="41" t="s">
        <v>661</v>
      </c>
      <c r="G15" s="42" t="s">
        <v>643</v>
      </c>
      <c r="H15" s="43" t="s">
        <v>662</v>
      </c>
      <c r="I15" s="40" t="s">
        <v>648</v>
      </c>
      <c r="J15" s="44"/>
      <c r="K15" s="44">
        <f>IF(AND(HLOOKUP(C15,[2]Data!$1:$150,9,FALSE)="全体",G15="敌方单体"),0,IF(I15="无效",0,IF(OR(H15="攻击力提升",H15="防御力下降"),1,IF(H15="Arts卡性能提升",21,IF(H15="Buster卡性能提升",22,IF(H15="Quick卡性能提升",23,IF(H15="宝具威力提升",3,IF(H15="伤害附加",4,5))))))))</f>
        <v>3</v>
      </c>
      <c r="L15" s="44">
        <f t="shared" si="1"/>
        <v>3</v>
      </c>
      <c r="M15" s="45" t="e">
        <f>INDEX($Q15:$AA15,1,IF($F15="宝具自带",2,IF($F15="宝具等级",VLOOKUP(C15,[2]Cal!$D$11:$AP$300,4,FALSE)*2,IF($F15="宝具OC",VLOOKUP(C15,[2]Cal!$D$11:$AP$300,14,FALSE)*2,1+IF($F15="技能1",VLOOKUP(VLOOKUP($D15,[2]Cal!$D$11:$AP$300,17,FALSE),[2]Para!$A$33:$B$43,2,FALSE),IF($F15="技能2",VLOOKUP(VLOOKUP($D15,[2]Cal!$D$11:$AP$300,18,FALSE),[2]Para!$A$33:$B$43,2,FALSE),VLOOKUP(VLOOKUP($D15,[2]Cal!$D$11:$AP$300,19,FALSE),[2]Para!$A$33:$B$43,2,FALSE)))))))</f>
        <v>#N/A</v>
      </c>
      <c r="N15" s="45" t="e">
        <f>INDEX($Q15:$AA15,1,IF($F15="宝具自带",2,IF($F15="宝具等级",VLOOKUP(#REF!,[2]Para!$A$33:$B$43,2,FALSE)*2,IF($F15="宝具OC",#REF!*2,1+VLOOKUP(#REF!,[2]Para!$A$33:$B$43,2,FALSE)))))</f>
        <v>#REF!</v>
      </c>
      <c r="O15" s="45" t="e">
        <f>INDEX($Q15:$AA15,1,IF($F15="宝具自带",2,IF($F15="宝具等级",VLOOKUP(#REF!,[2]Para!$A$33:$B$43,2,FALSE)*2,IF($F15="宝具OC",#REF!*2,1+VLOOKUP(#REF!,[2]Para!$A$33:$B$43,2,FALSE)))))</f>
        <v>#REF!</v>
      </c>
      <c r="P15" s="46"/>
      <c r="Q15" s="47">
        <v>0.09</v>
      </c>
      <c r="R15" s="48">
        <v>9.9000000000000005E-2</v>
      </c>
      <c r="S15" s="48">
        <v>0.108</v>
      </c>
      <c r="T15" s="48">
        <v>0.11700000000000001</v>
      </c>
      <c r="U15" s="48">
        <v>0.126</v>
      </c>
      <c r="V15" s="48">
        <v>0.13500000000000001</v>
      </c>
      <c r="W15" s="48">
        <v>0.14399999999999999</v>
      </c>
      <c r="X15" s="48">
        <v>0.153</v>
      </c>
      <c r="Y15" s="48">
        <v>0.16200000000000001</v>
      </c>
      <c r="Z15" s="49">
        <v>0.18</v>
      </c>
      <c r="AA15" s="50"/>
      <c r="AB15" s="51" t="str">
        <f t="shared" si="0"/>
        <v/>
      </c>
    </row>
    <row r="16" spans="1:28" ht="15.6" x14ac:dyDescent="0.25">
      <c r="A16" s="83"/>
      <c r="B16" s="85"/>
      <c r="C16" s="30">
        <v>8</v>
      </c>
      <c r="D16" s="30" t="s">
        <v>140</v>
      </c>
      <c r="E16" s="40" t="s">
        <v>654</v>
      </c>
      <c r="F16" s="41" t="s">
        <v>664</v>
      </c>
      <c r="G16" s="42" t="s">
        <v>653</v>
      </c>
      <c r="H16" s="43" t="s">
        <v>644</v>
      </c>
      <c r="I16" s="40" t="s">
        <v>648</v>
      </c>
      <c r="J16" s="44"/>
      <c r="K16" s="44">
        <f>IF(AND(HLOOKUP(C16,[2]Data!$1:$150,9,FALSE)="全体",G16="敌方单体"),0,IF(I16="无效",0,IF(OR(H16="攻击力提升",H16="防御力下降"),1,IF(H16="Arts卡性能提升",21,IF(H16="Buster卡性能提升",22,IF(H16="Quick卡性能提升",23,IF(H16="宝具威力提升",3,IF(H16="伤害附加",4,5))))))))</f>
        <v>1</v>
      </c>
      <c r="L16" s="44">
        <f t="shared" si="1"/>
        <v>1</v>
      </c>
      <c r="M16" s="45" t="e">
        <f>INDEX($Q16:$AA16,1,IF($F16="宝具自带",2,IF($F16="宝具等级",VLOOKUP(C16,[2]Cal!$D$11:$AP$300,4,FALSE)*2,IF($F16="宝具OC",VLOOKUP(C16,[2]Cal!$D$11:$AP$300,14,FALSE)*2,1+IF($F16="技能1",VLOOKUP(VLOOKUP($D16,[2]Cal!$D$11:$AP$300,17,FALSE),[2]Para!$A$33:$B$43,2,FALSE),IF($F16="技能2",VLOOKUP(VLOOKUP($D16,[2]Cal!$D$11:$AP$300,18,FALSE),[2]Para!$A$33:$B$43,2,FALSE),VLOOKUP(VLOOKUP($D16,[2]Cal!$D$11:$AP$300,19,FALSE),[2]Para!$A$33:$B$43,2,FALSE)))))))</f>
        <v>#N/A</v>
      </c>
      <c r="N16" s="45" t="e">
        <f>INDEX($Q16:$AA16,1,IF($F16="宝具自带",2,IF($F16="宝具等级",VLOOKUP(#REF!,[2]Para!$A$33:$B$43,2,FALSE)*2,IF($F16="宝具OC",#REF!*2,1+VLOOKUP(#REF!,[2]Para!$A$33:$B$43,2,FALSE)))))</f>
        <v>#REF!</v>
      </c>
      <c r="O16" s="45" t="e">
        <f>INDEX($Q16:$AA16,1,IF($F16="宝具自带",2,IF($F16="宝具等级",VLOOKUP(#REF!,[2]Para!$A$33:$B$43,2,FALSE)*2,IF($F16="宝具OC",#REF!*2,1+VLOOKUP(#REF!,[2]Para!$A$33:$B$43,2,FALSE)))))</f>
        <v>#REF!</v>
      </c>
      <c r="P16" s="46"/>
      <c r="Q16" s="47">
        <v>0.1</v>
      </c>
      <c r="R16" s="48">
        <v>0.12</v>
      </c>
      <c r="S16" s="48">
        <v>0.14000000000000001</v>
      </c>
      <c r="T16" s="48">
        <v>0.16</v>
      </c>
      <c r="U16" s="48">
        <v>0.18</v>
      </c>
      <c r="V16" s="48">
        <v>0.2</v>
      </c>
      <c r="W16" s="48">
        <v>0.22</v>
      </c>
      <c r="X16" s="48">
        <v>0.24</v>
      </c>
      <c r="Y16" s="48">
        <v>0.26</v>
      </c>
      <c r="Z16" s="49">
        <v>0.3</v>
      </c>
      <c r="AA16" s="50"/>
      <c r="AB16" s="51" t="str">
        <f t="shared" si="0"/>
        <v/>
      </c>
    </row>
    <row r="17" spans="1:28" ht="26.4" x14ac:dyDescent="0.25">
      <c r="A17" s="83"/>
      <c r="B17" s="85"/>
      <c r="C17" s="30">
        <v>8</v>
      </c>
      <c r="D17" s="30" t="s">
        <v>140</v>
      </c>
      <c r="E17" s="40" t="s">
        <v>657</v>
      </c>
      <c r="F17" s="41" t="s">
        <v>665</v>
      </c>
      <c r="G17" s="42" t="s">
        <v>658</v>
      </c>
      <c r="H17" s="43" t="s">
        <v>659</v>
      </c>
      <c r="I17" s="40" t="s">
        <v>660</v>
      </c>
      <c r="J17" s="44">
        <v>1</v>
      </c>
      <c r="K17" s="44">
        <f>IF(AND(HLOOKUP(C17,[2]Data!$1:$150,9,FALSE)="全体",G17="敌方单体"),0,IF(I17="无效",0,IF(OR(H17="攻击力提升",H17="防御力下降"),1,IF(H17="Arts卡性能提升",21,IF(H17="Buster卡性能提升",22,IF(H17="Quick卡性能提升",23,IF(H17="宝具威力提升",3,IF(H17="伤害附加",4,5))))))))</f>
        <v>0</v>
      </c>
      <c r="L17" s="44">
        <f t="shared" si="1"/>
        <v>1</v>
      </c>
      <c r="M17" s="45" t="e">
        <f>INDEX($Q17:$AA17,1,IF($F17="宝具自带",2,IF($F17="宝具等级",VLOOKUP(C17,[2]Cal!$D$11:$AP$300,4,FALSE)*2,IF($F17="宝具OC",VLOOKUP(C17,[2]Cal!$D$11:$AP$300,14,FALSE)*2,1+IF($F17="技能1",VLOOKUP(VLOOKUP($D17,[2]Cal!$D$11:$AP$300,17,FALSE),[2]Para!$A$33:$B$43,2,FALSE),IF($F17="技能2",VLOOKUP(VLOOKUP($D17,[2]Cal!$D$11:$AP$300,18,FALSE),[2]Para!$A$33:$B$43,2,FALSE),VLOOKUP(VLOOKUP($D17,[2]Cal!$D$11:$AP$300,19,FALSE),[2]Para!$A$33:$B$43,2,FALSE)))))))</f>
        <v>#N/A</v>
      </c>
      <c r="N17" s="45" t="e">
        <f>INDEX($Q17:$AA17,1,IF($F17="宝具自带",2,IF($F17="宝具等级",VLOOKUP(#REF!,[2]Para!$A$33:$B$43,2,FALSE)*2,IF($F17="宝具OC",#REF!*2,1+VLOOKUP(#REF!,[2]Para!$A$33:$B$43,2,FALSE)))))</f>
        <v>#REF!</v>
      </c>
      <c r="O17" s="45" t="e">
        <f>INDEX($Q17:$AA17,1,IF($F17="宝具自带",2,IF($F17="宝具等级",VLOOKUP(#REF!,[2]Para!$A$33:$B$43,2,FALSE)*2,IF($F17="宝具OC",#REF!*2,1+VLOOKUP(#REF!,[2]Para!$A$33:$B$43,2,FALSE)))))</f>
        <v>#REF!</v>
      </c>
      <c r="P17" s="46"/>
      <c r="Q17" s="87">
        <f>IF([2]Cal!$J$3&lt;2,0.1,0.2)</f>
        <v>0.1</v>
      </c>
      <c r="R17" s="81">
        <f>IF([2]Cal!$J$3&lt;2,0.1,0.2)</f>
        <v>0.1</v>
      </c>
      <c r="S17" s="81">
        <f>IF([2]Cal!$J$3&lt;2,0.15,0.25)</f>
        <v>0.15</v>
      </c>
      <c r="T17" s="81">
        <f>IF([2]Cal!$J$3&lt;2,0.15,0.25)</f>
        <v>0.15</v>
      </c>
      <c r="U17" s="81">
        <f>IF([2]Cal!$J$3&lt;2,0.2,0.3)</f>
        <v>0.2</v>
      </c>
      <c r="V17" s="81">
        <f>IF([2]Cal!$J$3&lt;2,0.2,0.3)</f>
        <v>0.2</v>
      </c>
      <c r="W17" s="81">
        <f>IF([2]Cal!$J$3&lt;2,0.25,0.35)</f>
        <v>0.25</v>
      </c>
      <c r="X17" s="81">
        <f>IF([2]Cal!$J$3&lt;2,0.25,0.35)</f>
        <v>0.25</v>
      </c>
      <c r="Y17" s="81">
        <f>IF([2]Cal!$J$3&lt;2,0.3,0.4)</f>
        <v>0.3</v>
      </c>
      <c r="Z17" s="82">
        <f>IF([2]Cal!$J$3&lt;2,0.3,0.4)</f>
        <v>0.3</v>
      </c>
      <c r="AA17" s="50"/>
      <c r="AB17" s="51" t="str">
        <f t="shared" si="0"/>
        <v>需要完成强化本。</v>
      </c>
    </row>
    <row r="18" spans="1:28" ht="15.6" x14ac:dyDescent="0.25">
      <c r="A18" s="52">
        <v>9</v>
      </c>
      <c r="B18" s="41" t="s">
        <v>143</v>
      </c>
      <c r="C18" s="30">
        <v>9</v>
      </c>
      <c r="D18" s="30" t="s">
        <v>143</v>
      </c>
      <c r="E18" s="40" t="s">
        <v>646</v>
      </c>
      <c r="F18" s="41" t="s">
        <v>666</v>
      </c>
      <c r="G18" s="42" t="s">
        <v>643</v>
      </c>
      <c r="H18" s="43" t="s">
        <v>662</v>
      </c>
      <c r="I18" s="40" t="s">
        <v>648</v>
      </c>
      <c r="J18" s="44"/>
      <c r="K18" s="44">
        <f>IF(AND(HLOOKUP(C18,[2]Data!$1:$150,9,FALSE)="全体",G18="敌方单体"),0,IF(I18="无效",0,IF(OR(H18="攻击力提升",H18="防御力下降"),1,IF(H18="Arts卡性能提升",21,IF(H18="Buster卡性能提升",22,IF(H18="Quick卡性能提升",23,IF(H18="宝具威力提升",3,IF(H18="伤害附加",4,5))))))))</f>
        <v>3</v>
      </c>
      <c r="L18" s="44">
        <f t="shared" si="1"/>
        <v>3</v>
      </c>
      <c r="M18" s="45" t="e">
        <f>INDEX($Q18:$AA18,1,IF($F18="宝具自带",2,IF($F18="宝具等级",VLOOKUP(C18,[2]Cal!$D$11:$AP$300,4,FALSE)*2,IF($F18="宝具OC",VLOOKUP(C18,[2]Cal!$D$11:$AP$300,14,FALSE)*2,1+IF($F18="技能1",VLOOKUP(VLOOKUP($D18,[2]Cal!$D$11:$AP$300,17,FALSE),[2]Para!$A$33:$B$43,2,FALSE),IF($F18="技能2",VLOOKUP(VLOOKUP($D18,[2]Cal!$D$11:$AP$300,18,FALSE),[2]Para!$A$33:$B$43,2,FALSE),VLOOKUP(VLOOKUP($D18,[2]Cal!$D$11:$AP$300,19,FALSE),[2]Para!$A$33:$B$43,2,FALSE)))))))</f>
        <v>#N/A</v>
      </c>
      <c r="N18" s="45" t="e">
        <f>INDEX($Q18:$AA18,1,IF($F18="宝具自带",2,IF($F18="宝具等级",VLOOKUP(#REF!,[2]Para!$A$33:$B$43,2,FALSE)*2,IF($F18="宝具OC",#REF!*2,1+VLOOKUP(#REF!,[2]Para!$A$33:$B$43,2,FALSE)))))</f>
        <v>#REF!</v>
      </c>
      <c r="O18" s="45" t="e">
        <f>INDEX($Q18:$AA18,1,IF($F18="宝具自带",2,IF($F18="宝具等级",VLOOKUP(#REF!,[2]Para!$A$33:$B$43,2,FALSE)*2,IF($F18="宝具OC",#REF!*2,1+VLOOKUP(#REF!,[2]Para!$A$33:$B$43,2,FALSE)))))</f>
        <v>#REF!</v>
      </c>
      <c r="P18" s="46"/>
      <c r="Q18" s="47">
        <v>0.08</v>
      </c>
      <c r="R18" s="48">
        <v>8.7999999999999995E-2</v>
      </c>
      <c r="S18" s="48">
        <v>9.6000000000000002E-2</v>
      </c>
      <c r="T18" s="48">
        <v>0.104</v>
      </c>
      <c r="U18" s="48">
        <v>0.112</v>
      </c>
      <c r="V18" s="48">
        <v>0.12</v>
      </c>
      <c r="W18" s="48">
        <v>0.128</v>
      </c>
      <c r="X18" s="48">
        <v>0.13600000000000001</v>
      </c>
      <c r="Y18" s="48">
        <v>0.14399999999999999</v>
      </c>
      <c r="Z18" s="49">
        <v>0.16</v>
      </c>
      <c r="AA18" s="50"/>
      <c r="AB18" s="51" t="str">
        <f t="shared" si="0"/>
        <v/>
      </c>
    </row>
    <row r="19" spans="1:28" ht="15.6" x14ac:dyDescent="0.25">
      <c r="A19" s="52">
        <v>10</v>
      </c>
      <c r="B19" s="41" t="s">
        <v>146</v>
      </c>
      <c r="C19" s="30">
        <v>10</v>
      </c>
      <c r="D19" s="30" t="s">
        <v>146</v>
      </c>
      <c r="E19" s="40" t="s">
        <v>657</v>
      </c>
      <c r="F19" s="41" t="s">
        <v>667</v>
      </c>
      <c r="G19" s="42" t="s">
        <v>658</v>
      </c>
      <c r="H19" s="43" t="s">
        <v>659</v>
      </c>
      <c r="I19" s="40" t="s">
        <v>660</v>
      </c>
      <c r="J19" s="44"/>
      <c r="K19" s="44">
        <f>IF(AND(HLOOKUP(C19,[2]Data!$1:$150,9,FALSE)="全体",G19="敌方单体"),0,IF(I19="无效",0,IF(OR(H19="攻击力提升",H19="防御力下降"),1,IF(H19="Arts卡性能提升",21,IF(H19="Buster卡性能提升",22,IF(H19="Quick卡性能提升",23,IF(H19="宝具威力提升",3,IF(H19="伤害附加",4,5))))))))</f>
        <v>0</v>
      </c>
      <c r="L19" s="44">
        <f t="shared" si="1"/>
        <v>1</v>
      </c>
      <c r="M19" s="45" t="e">
        <f>INDEX($Q19:$AA19,1,IF($F19="宝具自带",2,IF($F19="宝具等级",VLOOKUP(C19,[2]Cal!$D$11:$AP$300,4,FALSE)*2,IF($F19="宝具OC",VLOOKUP(C19,[2]Cal!$D$11:$AP$300,14,FALSE)*2,1+IF($F19="技能1",VLOOKUP(VLOOKUP($D19,[2]Cal!$D$11:$AP$300,17,FALSE),[2]Para!$A$33:$B$43,2,FALSE),IF($F19="技能2",VLOOKUP(VLOOKUP($D19,[2]Cal!$D$11:$AP$300,18,FALSE),[2]Para!$A$33:$B$43,2,FALSE),VLOOKUP(VLOOKUP($D19,[2]Cal!$D$11:$AP$300,19,FALSE),[2]Para!$A$33:$B$43,2,FALSE)))))))</f>
        <v>#N/A</v>
      </c>
      <c r="N19" s="45" t="e">
        <f>INDEX($Q19:$AA19,1,IF($F19="宝具自带",2,IF($F19="宝具等级",VLOOKUP(#REF!,[2]Para!$A$33:$B$43,2,FALSE)*2,IF($F19="宝具OC",#REF!*2,1+VLOOKUP(#REF!,[2]Para!$A$33:$B$43,2,FALSE)))))</f>
        <v>#REF!</v>
      </c>
      <c r="O19" s="45" t="e">
        <f>INDEX($Q19:$AA19,1,IF($F19="宝具自带",2,IF($F19="宝具等级",VLOOKUP(#REF!,[2]Para!$A$33:$B$43,2,FALSE)*2,IF($F19="宝具OC",#REF!*2,1+VLOOKUP(#REF!,[2]Para!$A$33:$B$43,2,FALSE)))))</f>
        <v>#REF!</v>
      </c>
      <c r="P19" s="46"/>
      <c r="Q19" s="87">
        <v>0.1</v>
      </c>
      <c r="R19" s="81">
        <v>0.1</v>
      </c>
      <c r="S19" s="81">
        <v>0.15</v>
      </c>
      <c r="T19" s="81">
        <v>0.15</v>
      </c>
      <c r="U19" s="81">
        <v>0.2</v>
      </c>
      <c r="V19" s="81">
        <v>0.2</v>
      </c>
      <c r="W19" s="81">
        <v>0.25</v>
      </c>
      <c r="X19" s="81">
        <v>0.25</v>
      </c>
      <c r="Y19" s="81">
        <v>0.3</v>
      </c>
      <c r="Z19" s="82">
        <v>0.3</v>
      </c>
      <c r="AA19" s="50"/>
      <c r="AB19" s="51" t="str">
        <f t="shared" si="0"/>
        <v/>
      </c>
    </row>
    <row r="20" spans="1:28" ht="15.6" x14ac:dyDescent="0.25">
      <c r="A20" s="83">
        <v>11</v>
      </c>
      <c r="B20" s="85" t="s">
        <v>150</v>
      </c>
      <c r="C20" s="30">
        <v>11</v>
      </c>
      <c r="D20" s="30" t="s">
        <v>850</v>
      </c>
      <c r="E20" s="40" t="s">
        <v>654</v>
      </c>
      <c r="F20" s="41" t="str">
        <f>IF([2]Cal!$J$3&lt;18,"魔术 C-","投影魔术 A")</f>
        <v>魔术 C-</v>
      </c>
      <c r="G20" s="42" t="s">
        <v>653</v>
      </c>
      <c r="H20" s="43" t="s">
        <v>668</v>
      </c>
      <c r="I20" s="40" t="s">
        <v>648</v>
      </c>
      <c r="J20" s="44">
        <v>1</v>
      </c>
      <c r="K20" s="44">
        <f>IF(AND(HLOOKUP(C20,[2]Data!$1:$150,9,FALSE)="全体",G20="敌方单体"),0,IF(I20="无效",0,IF(OR(H20="攻击力提升",H20="防御力下降"),1,IF(H20="Arts卡性能提升",21,IF(H20="Buster卡性能提升",22,IF(H20="Quick卡性能提升",23,IF(H20="宝具威力提升",3,IF(H20="伤害附加",4,5))))))))</f>
        <v>21</v>
      </c>
      <c r="L20" s="44">
        <f t="shared" si="1"/>
        <v>21</v>
      </c>
      <c r="M20" s="45" t="e">
        <f>INDEX($Q20:$AA20,1,IF($F20="宝具自带",2,IF($F20="宝具等级",VLOOKUP(C20,[2]Cal!$D$11:$AP$300,4,FALSE)*2,IF($F20="宝具OC",VLOOKUP(C20,[2]Cal!$D$11:$AP$300,14,FALSE)*2,1+IF($F20="技能1",VLOOKUP(VLOOKUP($D20,[2]Cal!$D$11:$AP$300,17,FALSE),[2]Para!$A$33:$B$43,2,FALSE),IF($F20="技能2",VLOOKUP(VLOOKUP($D20,[2]Cal!$D$11:$AP$300,18,FALSE),[2]Para!$A$33:$B$43,2,FALSE),VLOOKUP(VLOOKUP($D20,[2]Cal!$D$11:$AP$300,19,FALSE),[2]Para!$A$33:$B$43,2,FALSE)))))))</f>
        <v>#N/A</v>
      </c>
      <c r="N20" s="45" t="e">
        <f>INDEX($Q20:$AA20,1,IF($F20="宝具自带",2,IF($F20="宝具等级",VLOOKUP(#REF!,[2]Para!$A$33:$B$43,2,FALSE)*2,IF($F20="宝具OC",#REF!*2,1+VLOOKUP(#REF!,[2]Para!$A$33:$B$43,2,FALSE)))))</f>
        <v>#REF!</v>
      </c>
      <c r="O20" s="45" t="e">
        <f>INDEX($Q20:$AA20,1,IF($F20="宝具自带",2,IF($F20="宝具等级",VLOOKUP(#REF!,[2]Para!$A$33:$B$43,2,FALSE)*2,IF($F20="宝具OC",#REF!*2,1+VLOOKUP(#REF!,[2]Para!$A$33:$B$43,2,FALSE)))))</f>
        <v>#REF!</v>
      </c>
      <c r="P20" s="46"/>
      <c r="Q20" s="53">
        <f>IF([2]Cal!$J$3&lt;18,0.21,0.25)</f>
        <v>0.21</v>
      </c>
      <c r="R20" s="54">
        <f>IF([2]Cal!$J$3&lt;18,0.224,0.265)</f>
        <v>0.224</v>
      </c>
      <c r="S20" s="54">
        <f>IF([2]Cal!$J$3&lt;18,0.238,0.28)</f>
        <v>0.23799999999999999</v>
      </c>
      <c r="T20" s="54">
        <f>IF([2]Cal!$J$3&lt;18,0.252,0.295)</f>
        <v>0.252</v>
      </c>
      <c r="U20" s="54">
        <f>IF([2]Cal!$J$3&lt;18,0.266,0.31)</f>
        <v>0.26600000000000001</v>
      </c>
      <c r="V20" s="54">
        <f>IF([2]Cal!$J$3&lt;18,0.28,0.325)</f>
        <v>0.28000000000000003</v>
      </c>
      <c r="W20" s="54">
        <f>IF([2]Cal!$J$3&lt;18,0.294,0.34)</f>
        <v>0.29399999999999998</v>
      </c>
      <c r="X20" s="54">
        <f>IF([2]Cal!$J$3&lt;18,0.308,0.355)</f>
        <v>0.308</v>
      </c>
      <c r="Y20" s="54">
        <f>IF([2]Cal!$J$3&lt;18,0.322,0.37)</f>
        <v>0.32200000000000001</v>
      </c>
      <c r="Z20" s="55">
        <f>IF([2]Cal!$J$3&lt;18,0.35,0.4)</f>
        <v>0.35</v>
      </c>
      <c r="AA20" s="50"/>
      <c r="AB20" s="93" t="str">
        <f t="shared" si="0"/>
        <v>需要完成强化本。</v>
      </c>
    </row>
    <row r="21" spans="1:28" ht="15.6" x14ac:dyDescent="0.25">
      <c r="A21" s="83"/>
      <c r="B21" s="85"/>
      <c r="C21" s="30">
        <v>11</v>
      </c>
      <c r="D21" s="30" t="s">
        <v>150</v>
      </c>
      <c r="E21" s="40" t="s">
        <v>654</v>
      </c>
      <c r="F21" s="41" t="str">
        <f>IF([2]Cal!$J$3&lt;18,"魔术 C-","投影魔术 A")</f>
        <v>魔术 C-</v>
      </c>
      <c r="G21" s="42" t="s">
        <v>653</v>
      </c>
      <c r="H21" s="43" t="s">
        <v>652</v>
      </c>
      <c r="I21" s="40" t="s">
        <v>648</v>
      </c>
      <c r="J21" s="44">
        <v>1</v>
      </c>
      <c r="K21" s="44">
        <f>IF(AND(HLOOKUP(C21,[2]Data!$1:$150,9,FALSE)="全体",G21="敌方单体"),0,IF(I21="无效",0,IF(OR(H21="攻击力提升",H21="防御力下降"),1,IF(H21="Arts卡性能提升",21,IF(H21="Buster卡性能提升",22,IF(H21="Quick卡性能提升",23,IF(H21="宝具威力提升",3,IF(H21="伤害附加",4,5))))))))</f>
        <v>22</v>
      </c>
      <c r="L21" s="44">
        <f t="shared" si="1"/>
        <v>22</v>
      </c>
      <c r="M21" s="45" t="e">
        <f>INDEX($Q21:$AA21,1,IF($F21="宝具自带",2,IF($F21="宝具等级",VLOOKUP(C21,[2]Cal!$D$11:$AP$300,4,FALSE)*2,IF($F21="宝具OC",VLOOKUP(C21,[2]Cal!$D$11:$AP$300,14,FALSE)*2,1+IF($F21="技能1",VLOOKUP(VLOOKUP($D21,[2]Cal!$D$11:$AP$300,17,FALSE),[2]Para!$A$33:$B$43,2,FALSE),IF($F21="技能2",VLOOKUP(VLOOKUP($D21,[2]Cal!$D$11:$AP$300,18,FALSE),[2]Para!$A$33:$B$43,2,FALSE),VLOOKUP(VLOOKUP($D21,[2]Cal!$D$11:$AP$300,19,FALSE),[2]Para!$A$33:$B$43,2,FALSE)))))))</f>
        <v>#N/A</v>
      </c>
      <c r="N21" s="45" t="e">
        <f>INDEX($Q21:$AA21,1,IF($F21="宝具自带",2,IF($F21="宝具等级",VLOOKUP(#REF!,[2]Para!$A$33:$B$43,2,FALSE)*2,IF($F21="宝具OC",#REF!*2,1+VLOOKUP(#REF!,[2]Para!$A$33:$B$43,2,FALSE)))))</f>
        <v>#REF!</v>
      </c>
      <c r="O21" s="45" t="e">
        <f>INDEX($Q21:$AA21,1,IF($F21="宝具自带",2,IF($F21="宝具等级",VLOOKUP(#REF!,[2]Para!$A$33:$B$43,2,FALSE)*2,IF($F21="宝具OC",#REF!*2,1+VLOOKUP(#REF!,[2]Para!$A$33:$B$43,2,FALSE)))))</f>
        <v>#REF!</v>
      </c>
      <c r="P21" s="46"/>
      <c r="Q21" s="53">
        <f>IF([2]Cal!$J$3&lt;18,0,0.25)</f>
        <v>0</v>
      </c>
      <c r="R21" s="54">
        <f>IF([2]Cal!$J$3&lt;18,0,0.265)</f>
        <v>0</v>
      </c>
      <c r="S21" s="54">
        <f>IF([2]Cal!$J$3&lt;18,0,0.28)</f>
        <v>0</v>
      </c>
      <c r="T21" s="54">
        <f>IF([2]Cal!$J$3&lt;18,0,0.295)</f>
        <v>0</v>
      </c>
      <c r="U21" s="54">
        <f>IF([2]Cal!$J$3&lt;18,0,0.31)</f>
        <v>0</v>
      </c>
      <c r="V21" s="54">
        <f>IF([2]Cal!$J$3&lt;18,0,0.325)</f>
        <v>0</v>
      </c>
      <c r="W21" s="54">
        <f>IF([2]Cal!$J$3&lt;18,0,0.34)</f>
        <v>0</v>
      </c>
      <c r="X21" s="54">
        <f>IF([2]Cal!$J$3&lt;18,0,0.355)</f>
        <v>0</v>
      </c>
      <c r="Y21" s="54">
        <f>IF([2]Cal!$J$3&lt;18,0,0.37)</f>
        <v>0</v>
      </c>
      <c r="Z21" s="55">
        <f>IF([2]Cal!$J$3&lt;18,0,0.4)</f>
        <v>0</v>
      </c>
      <c r="AA21" s="50"/>
      <c r="AB21" s="94"/>
    </row>
    <row r="22" spans="1:28" ht="15.6" x14ac:dyDescent="0.25">
      <c r="A22" s="83"/>
      <c r="B22" s="85"/>
      <c r="C22" s="30">
        <v>11</v>
      </c>
      <c r="D22" s="30" t="s">
        <v>150</v>
      </c>
      <c r="E22" s="40" t="s">
        <v>654</v>
      </c>
      <c r="F22" s="41" t="str">
        <f>IF([2]Cal!$J$3&lt;18,"魔术 C-","投影魔术 A")</f>
        <v>魔术 C-</v>
      </c>
      <c r="G22" s="42" t="s">
        <v>653</v>
      </c>
      <c r="H22" s="43" t="s">
        <v>669</v>
      </c>
      <c r="I22" s="40" t="s">
        <v>648</v>
      </c>
      <c r="J22" s="44">
        <v>1</v>
      </c>
      <c r="K22" s="44">
        <f>IF(AND(HLOOKUP(C22,[2]Data!$1:$150,9,FALSE)="全体",G22="敌方单体"),0,IF(I22="无效",0,IF(OR(H22="攻击力提升",H22="防御力下降"),1,IF(H22="Arts卡性能提升",21,IF(H22="Buster卡性能提升",22,IF(H22="Quick卡性能提升",23,IF(H22="宝具威力提升",3,IF(H22="伤害附加",4,5))))))))</f>
        <v>23</v>
      </c>
      <c r="L22" s="44">
        <f t="shared" si="1"/>
        <v>23</v>
      </c>
      <c r="M22" s="45" t="e">
        <f>INDEX($Q22:$AA22,1,IF($F22="宝具自带",2,IF($F22="宝具等级",VLOOKUP(C22,[2]Cal!$D$11:$AP$300,4,FALSE)*2,IF($F22="宝具OC",VLOOKUP(C22,[2]Cal!$D$11:$AP$300,14,FALSE)*2,1+IF($F22="技能1",VLOOKUP(VLOOKUP($D22,[2]Cal!$D$11:$AP$300,17,FALSE),[2]Para!$A$33:$B$43,2,FALSE),IF($F22="技能2",VLOOKUP(VLOOKUP($D22,[2]Cal!$D$11:$AP$300,18,FALSE),[2]Para!$A$33:$B$43,2,FALSE),VLOOKUP(VLOOKUP($D22,[2]Cal!$D$11:$AP$300,19,FALSE),[2]Para!$A$33:$B$43,2,FALSE)))))))</f>
        <v>#N/A</v>
      </c>
      <c r="N22" s="45" t="e">
        <f>INDEX($Q22:$AA22,1,IF($F22="宝具自带",2,IF($F22="宝具等级",VLOOKUP(#REF!,[2]Para!$A$33:$B$43,2,FALSE)*2,IF($F22="宝具OC",#REF!*2,1+VLOOKUP(#REF!,[2]Para!$A$33:$B$43,2,FALSE)))))</f>
        <v>#REF!</v>
      </c>
      <c r="O22" s="45" t="e">
        <f>INDEX($Q22:$AA22,1,IF($F22="宝具自带",2,IF($F22="宝具等级",VLOOKUP(#REF!,[2]Para!$A$33:$B$43,2,FALSE)*2,IF($F22="宝具OC",#REF!*2,1+VLOOKUP(#REF!,[2]Para!$A$33:$B$43,2,FALSE)))))</f>
        <v>#REF!</v>
      </c>
      <c r="P22" s="46"/>
      <c r="Q22" s="53">
        <f>IF([2]Cal!$J$3&lt;18,0,0.25)</f>
        <v>0</v>
      </c>
      <c r="R22" s="54">
        <f>IF([2]Cal!$J$3&lt;18,0,0.265)</f>
        <v>0</v>
      </c>
      <c r="S22" s="54">
        <f>IF([2]Cal!$J$3&lt;18,0,0.28)</f>
        <v>0</v>
      </c>
      <c r="T22" s="54">
        <f>IF([2]Cal!$J$3&lt;18,0,0.295)</f>
        <v>0</v>
      </c>
      <c r="U22" s="54">
        <f>IF([2]Cal!$J$3&lt;18,0,0.31)</f>
        <v>0</v>
      </c>
      <c r="V22" s="54">
        <f>IF([2]Cal!$J$3&lt;18,0,0.325)</f>
        <v>0</v>
      </c>
      <c r="W22" s="54">
        <f>IF([2]Cal!$J$3&lt;18,0,0.34)</f>
        <v>0</v>
      </c>
      <c r="X22" s="54">
        <f>IF([2]Cal!$J$3&lt;18,0,0.355)</f>
        <v>0</v>
      </c>
      <c r="Y22" s="54">
        <f>IF([2]Cal!$J$3&lt;18,0,0.37)</f>
        <v>0</v>
      </c>
      <c r="Z22" s="55">
        <f>IF([2]Cal!$J$3&lt;18,0,0.4)</f>
        <v>0</v>
      </c>
      <c r="AA22" s="50"/>
      <c r="AB22" s="95"/>
    </row>
    <row r="23" spans="1:28" ht="15.6" x14ac:dyDescent="0.25">
      <c r="A23" s="83"/>
      <c r="B23" s="85"/>
      <c r="C23" s="30">
        <v>11</v>
      </c>
      <c r="D23" s="30" t="s">
        <v>150</v>
      </c>
      <c r="E23" s="40" t="s">
        <v>657</v>
      </c>
      <c r="F23" s="41" t="s">
        <v>670</v>
      </c>
      <c r="G23" s="42" t="s">
        <v>658</v>
      </c>
      <c r="H23" s="43" t="s">
        <v>659</v>
      </c>
      <c r="I23" s="40" t="s">
        <v>660</v>
      </c>
      <c r="J23" s="44"/>
      <c r="K23" s="44">
        <f>IF(AND(HLOOKUP(C23,[2]Data!$1:$150,9,FALSE)="全体",G23="敌方单体"),0,IF(I23="无效",0,IF(OR(H23="攻击力提升",H23="防御力下降"),1,IF(H23="Arts卡性能提升",21,IF(H23="Buster卡性能提升",22,IF(H23="Quick卡性能提升",23,IF(H23="宝具威力提升",3,IF(H23="伤害附加",4,5))))))))</f>
        <v>0</v>
      </c>
      <c r="L23" s="44">
        <f t="shared" si="1"/>
        <v>1</v>
      </c>
      <c r="M23" s="45" t="e">
        <f>INDEX($Q23:$AA23,1,IF($F23="宝具自带",2,IF($F23="宝具等级",VLOOKUP(C23,[2]Cal!$D$11:$AP$300,4,FALSE)*2,IF($F23="宝具OC",VLOOKUP(C23,[2]Cal!$D$11:$AP$300,14,FALSE)*2,1+IF($F23="技能1",VLOOKUP(VLOOKUP($D23,[2]Cal!$D$11:$AP$300,17,FALSE),[2]Para!$A$33:$B$43,2,FALSE),IF($F23="技能2",VLOOKUP(VLOOKUP($D23,[2]Cal!$D$11:$AP$300,18,FALSE),[2]Para!$A$33:$B$43,2,FALSE),VLOOKUP(VLOOKUP($D23,[2]Cal!$D$11:$AP$300,19,FALSE),[2]Para!$A$33:$B$43,2,FALSE)))))))</f>
        <v>#N/A</v>
      </c>
      <c r="N23" s="45" t="e">
        <f>INDEX($Q23:$AA23,1,IF($F23="宝具自带",2,IF($F23="宝具等级",VLOOKUP(#REF!,[2]Para!$A$33:$B$43,2,FALSE)*2,IF($F23="宝具OC",#REF!*2,1+VLOOKUP(#REF!,[2]Para!$A$33:$B$43,2,FALSE)))))</f>
        <v>#REF!</v>
      </c>
      <c r="O23" s="45" t="e">
        <f>INDEX($Q23:$AA23,1,IF($F23="宝具自带",2,IF($F23="宝具等级",VLOOKUP(#REF!,[2]Para!$A$33:$B$43,2,FALSE)*2,IF($F23="宝具OC",#REF!*2,1+VLOOKUP(#REF!,[2]Para!$A$33:$B$43,2,FALSE)))))</f>
        <v>#REF!</v>
      </c>
      <c r="P23" s="46"/>
      <c r="Q23" s="87">
        <v>0.1</v>
      </c>
      <c r="R23" s="81">
        <v>0.1</v>
      </c>
      <c r="S23" s="81">
        <v>0.15</v>
      </c>
      <c r="T23" s="81">
        <v>0.15</v>
      </c>
      <c r="U23" s="81">
        <v>0.2</v>
      </c>
      <c r="V23" s="81">
        <v>0.2</v>
      </c>
      <c r="W23" s="81">
        <v>0.25</v>
      </c>
      <c r="X23" s="81">
        <v>0.25</v>
      </c>
      <c r="Y23" s="81">
        <v>0.3</v>
      </c>
      <c r="Z23" s="82">
        <v>0.3</v>
      </c>
      <c r="AA23" s="50"/>
      <c r="AB23" s="51" t="str">
        <f t="shared" si="0"/>
        <v/>
      </c>
    </row>
    <row r="24" spans="1:28" ht="15.6" x14ac:dyDescent="0.25">
      <c r="A24" s="83">
        <v>12</v>
      </c>
      <c r="B24" s="85" t="s">
        <v>154</v>
      </c>
      <c r="C24" s="30">
        <v>12</v>
      </c>
      <c r="D24" s="30" t="s">
        <v>154</v>
      </c>
      <c r="E24" s="40" t="s">
        <v>646</v>
      </c>
      <c r="F24" s="41" t="s">
        <v>671</v>
      </c>
      <c r="G24" s="42" t="s">
        <v>643</v>
      </c>
      <c r="H24" s="43" t="s">
        <v>644</v>
      </c>
      <c r="I24" s="40" t="s">
        <v>648</v>
      </c>
      <c r="J24" s="44"/>
      <c r="K24" s="44">
        <f>IF(AND(HLOOKUP(C24,[2]Data!$1:$150,9,FALSE)="全体",G24="敌方单体"),0,IF(I24="无效",0,IF(OR(H24="攻击力提升",H24="防御力下降"),1,IF(H24="Arts卡性能提升",21,IF(H24="Buster卡性能提升",22,IF(H24="Quick卡性能提升",23,IF(H24="宝具威力提升",3,IF(H24="伤害附加",4,5))))))))</f>
        <v>1</v>
      </c>
      <c r="L24" s="44">
        <f t="shared" si="1"/>
        <v>1</v>
      </c>
      <c r="M24" s="45" t="e">
        <f>INDEX($Q24:$AA24,1,IF($F24="宝具自带",2,IF($F24="宝具等级",VLOOKUP(C24,[2]Cal!$D$11:$AP$300,4,FALSE)*2,IF($F24="宝具OC",VLOOKUP(C24,[2]Cal!$D$11:$AP$300,14,FALSE)*2,1+IF($F24="技能1",VLOOKUP(VLOOKUP($D24,[2]Cal!$D$11:$AP$300,17,FALSE),[2]Para!$A$33:$B$43,2,FALSE),IF($F24="技能2",VLOOKUP(VLOOKUP($D24,[2]Cal!$D$11:$AP$300,18,FALSE),[2]Para!$A$33:$B$43,2,FALSE),VLOOKUP(VLOOKUP($D24,[2]Cal!$D$11:$AP$300,19,FALSE),[2]Para!$A$33:$B$43,2,FALSE)))))))</f>
        <v>#N/A</v>
      </c>
      <c r="N24" s="45" t="e">
        <f>INDEX($Q24:$AA24,1,IF($F24="宝具自带",2,IF($F24="宝具等级",VLOOKUP(#REF!,[2]Para!$A$33:$B$43,2,FALSE)*2,IF($F24="宝具OC",#REF!*2,1+VLOOKUP(#REF!,[2]Para!$A$33:$B$43,2,FALSE)))))</f>
        <v>#REF!</v>
      </c>
      <c r="O24" s="45" t="e">
        <f>INDEX($Q24:$AA24,1,IF($F24="宝具自带",2,IF($F24="宝具等级",VLOOKUP(#REF!,[2]Para!$A$33:$B$43,2,FALSE)*2,IF($F24="宝具OC",#REF!*2,1+VLOOKUP(#REF!,[2]Para!$A$33:$B$43,2,FALSE)))))</f>
        <v>#REF!</v>
      </c>
      <c r="P24" s="46"/>
      <c r="Q24" s="47">
        <v>0.105</v>
      </c>
      <c r="R24" s="48">
        <v>0.11600000000000001</v>
      </c>
      <c r="S24" s="48">
        <v>0.126</v>
      </c>
      <c r="T24" s="48">
        <v>0.13700000000000001</v>
      </c>
      <c r="U24" s="48">
        <v>0.14699999999999999</v>
      </c>
      <c r="V24" s="48">
        <v>0.158</v>
      </c>
      <c r="W24" s="48">
        <v>0.16800000000000001</v>
      </c>
      <c r="X24" s="48">
        <v>0.17899999999999999</v>
      </c>
      <c r="Y24" s="48">
        <v>0.189</v>
      </c>
      <c r="Z24" s="49">
        <v>0.21</v>
      </c>
      <c r="AA24" s="50"/>
      <c r="AB24" s="51" t="str">
        <f t="shared" si="0"/>
        <v/>
      </c>
    </row>
    <row r="25" spans="1:28" ht="26.4" x14ac:dyDescent="0.25">
      <c r="A25" s="83"/>
      <c r="B25" s="85"/>
      <c r="C25" s="30">
        <v>12</v>
      </c>
      <c r="D25" s="30" t="s">
        <v>154</v>
      </c>
      <c r="E25" s="40" t="s">
        <v>642</v>
      </c>
      <c r="F25" s="41" t="s">
        <v>672</v>
      </c>
      <c r="G25" s="42" t="s">
        <v>653</v>
      </c>
      <c r="H25" s="43" t="s">
        <v>662</v>
      </c>
      <c r="I25" s="40" t="s">
        <v>648</v>
      </c>
      <c r="J25" s="44">
        <v>1</v>
      </c>
      <c r="K25" s="44">
        <f>IF(AND(HLOOKUP(C25,[2]Data!$1:$150,9,FALSE)="全体",G25="敌方单体"),0,IF(I25="无效",0,IF(OR(H25="攻击力提升",H25="防御力下降"),1,IF(H25="Arts卡性能提升",21,IF(H25="Buster卡性能提升",22,IF(H25="Quick卡性能提升",23,IF(H25="宝具威力提升",3,IF(H25="伤害附加",4,5))))))))</f>
        <v>3</v>
      </c>
      <c r="L25" s="44">
        <f t="shared" si="1"/>
        <v>3</v>
      </c>
      <c r="M25" s="45" t="e">
        <f>INDEX($Q25:$AA25,1,IF($F25="宝具自带",2,IF($F25="宝具等级",VLOOKUP(C25,[2]Cal!$D$11:$AP$300,4,FALSE)*2,IF($F25="宝具OC",VLOOKUP(C25,[2]Cal!$D$11:$AP$300,14,FALSE)*2,1+IF($F25="技能1",VLOOKUP(VLOOKUP($D25,[2]Cal!$D$11:$AP$300,17,FALSE),[2]Para!$A$33:$B$43,2,FALSE),IF($F25="技能2",VLOOKUP(VLOOKUP($D25,[2]Cal!$D$11:$AP$300,18,FALSE),[2]Para!$A$33:$B$43,2,FALSE),VLOOKUP(VLOOKUP($D25,[2]Cal!$D$11:$AP$300,19,FALSE),[2]Para!$A$33:$B$43,2,FALSE)))))))</f>
        <v>#N/A</v>
      </c>
      <c r="N25" s="45" t="e">
        <f>INDEX($Q25:$AA25,1,IF($F25="宝具自带",2,IF($F25="宝具等级",VLOOKUP(#REF!,[2]Para!$A$33:$B$43,2,FALSE)*2,IF($F25="宝具OC",#REF!*2,1+VLOOKUP(#REF!,[2]Para!$A$33:$B$43,2,FALSE)))))</f>
        <v>#REF!</v>
      </c>
      <c r="O25" s="45" t="e">
        <f>INDEX($Q25:$AA25,1,IF($F25="宝具自带",2,IF($F25="宝具等级",VLOOKUP(#REF!,[2]Para!$A$33:$B$43,2,FALSE)*2,IF($F25="宝具OC",#REF!*2,1+VLOOKUP(#REF!,[2]Para!$A$33:$B$43,2,FALSE)))))</f>
        <v>#REF!</v>
      </c>
      <c r="P25" s="46"/>
      <c r="Q25" s="87">
        <f>IF([2]Cal!$J$3&lt;10,0,0.3)</f>
        <v>0</v>
      </c>
      <c r="R25" s="81">
        <f>IF([2]Cal!$J$3&lt;10,0,0.3)</f>
        <v>0</v>
      </c>
      <c r="S25" s="81">
        <f>IF([2]Cal!$J$3&lt;10,0,0.3)</f>
        <v>0</v>
      </c>
      <c r="T25" s="81">
        <f>IF([2]Cal!$J$3&lt;10,0,0.3)</f>
        <v>0</v>
      </c>
      <c r="U25" s="81">
        <f>IF([2]Cal!$J$3&lt;10,0,0.3)</f>
        <v>0</v>
      </c>
      <c r="V25" s="81">
        <f>IF([2]Cal!$J$3&lt;10,0,0.3)</f>
        <v>0</v>
      </c>
      <c r="W25" s="81">
        <f>IF([2]Cal!$J$3&lt;10,0,0.3)</f>
        <v>0</v>
      </c>
      <c r="X25" s="81">
        <f>IF([2]Cal!$J$3&lt;10,0,0.3)</f>
        <v>0</v>
      </c>
      <c r="Y25" s="81">
        <f>IF([2]Cal!$J$3&lt;10,0,0.3)</f>
        <v>0</v>
      </c>
      <c r="Z25" s="82">
        <f>IF([2]Cal!$J$3&lt;10,0,0.3)</f>
        <v>0</v>
      </c>
      <c r="AA25" s="50"/>
      <c r="AB25" s="51" t="str">
        <f t="shared" si="0"/>
        <v>需要完成强化本。</v>
      </c>
    </row>
    <row r="26" spans="1:28" ht="15.6" x14ac:dyDescent="0.25">
      <c r="A26" s="52">
        <v>14</v>
      </c>
      <c r="B26" s="41" t="s">
        <v>161</v>
      </c>
      <c r="C26" s="30">
        <v>14</v>
      </c>
      <c r="D26" s="30" t="s">
        <v>161</v>
      </c>
      <c r="E26" s="40" t="s">
        <v>646</v>
      </c>
      <c r="F26" s="41" t="s">
        <v>673</v>
      </c>
      <c r="G26" s="42" t="s">
        <v>643</v>
      </c>
      <c r="H26" s="43" t="s">
        <v>669</v>
      </c>
      <c r="I26" s="40" t="s">
        <v>648</v>
      </c>
      <c r="J26" s="44"/>
      <c r="K26" s="44">
        <f>IF(AND(HLOOKUP(C26,[2]Data!$1:$150,9,FALSE)="全体",G26="敌方单体"),0,IF(I26="无效",0,IF(OR(H26="攻击力提升",H26="防御力下降"),1,IF(H26="Arts卡性能提升",21,IF(H26="Buster卡性能提升",22,IF(H26="Quick卡性能提升",23,IF(H26="宝具威力提升",3,IF(H26="伤害附加",4,5))))))))</f>
        <v>23</v>
      </c>
      <c r="L26" s="44">
        <f t="shared" si="1"/>
        <v>23</v>
      </c>
      <c r="M26" s="45" t="e">
        <f>INDEX($Q26:$AA26,1,IF($F26="宝具自带",2,IF($F26="宝具等级",VLOOKUP(C26,[2]Cal!$D$11:$AP$300,4,FALSE)*2,IF($F26="宝具OC",VLOOKUP(C26,[2]Cal!$D$11:$AP$300,14,FALSE)*2,1+IF($F26="技能1",VLOOKUP(VLOOKUP($D26,[2]Cal!$D$11:$AP$300,17,FALSE),[2]Para!$A$33:$B$43,2,FALSE),IF($F26="技能2",VLOOKUP(VLOOKUP($D26,[2]Cal!$D$11:$AP$300,18,FALSE),[2]Para!$A$33:$B$43,2,FALSE),VLOOKUP(VLOOKUP($D26,[2]Cal!$D$11:$AP$300,19,FALSE),[2]Para!$A$33:$B$43,2,FALSE)))))))</f>
        <v>#N/A</v>
      </c>
      <c r="N26" s="45" t="e">
        <f>INDEX($Q26:$AA26,1,IF($F26="宝具自带",2,IF($F26="宝具等级",VLOOKUP(#REF!,[2]Para!$A$33:$B$43,2,FALSE)*2,IF($F26="宝具OC",#REF!*2,1+VLOOKUP(#REF!,[2]Para!$A$33:$B$43,2,FALSE)))))</f>
        <v>#REF!</v>
      </c>
      <c r="O26" s="45" t="e">
        <f>INDEX($Q26:$AA26,1,IF($F26="宝具自带",2,IF($F26="宝具等级",VLOOKUP(#REF!,[2]Para!$A$33:$B$43,2,FALSE)*2,IF($F26="宝具OC",#REF!*2,1+VLOOKUP(#REF!,[2]Para!$A$33:$B$43,2,FALSE)))))</f>
        <v>#REF!</v>
      </c>
      <c r="P26" s="46"/>
      <c r="Q26" s="53">
        <v>0.3</v>
      </c>
      <c r="R26" s="54">
        <v>0.32</v>
      </c>
      <c r="S26" s="54">
        <v>0.34</v>
      </c>
      <c r="T26" s="54">
        <v>0.36</v>
      </c>
      <c r="U26" s="54">
        <v>0.38</v>
      </c>
      <c r="V26" s="54">
        <v>0.4</v>
      </c>
      <c r="W26" s="54">
        <v>0.42</v>
      </c>
      <c r="X26" s="54">
        <v>0.44</v>
      </c>
      <c r="Y26" s="54">
        <v>0.46</v>
      </c>
      <c r="Z26" s="55">
        <v>0.5</v>
      </c>
      <c r="AA26" s="50"/>
      <c r="AB26" s="51" t="str">
        <f t="shared" si="0"/>
        <v/>
      </c>
    </row>
    <row r="27" spans="1:28" ht="26.4" x14ac:dyDescent="0.25">
      <c r="A27" s="52">
        <v>15</v>
      </c>
      <c r="B27" s="41" t="s">
        <v>164</v>
      </c>
      <c r="C27" s="30">
        <v>15</v>
      </c>
      <c r="D27" s="30" t="s">
        <v>164</v>
      </c>
      <c r="E27" s="40" t="s">
        <v>654</v>
      </c>
      <c r="F27" s="41" t="s">
        <v>674</v>
      </c>
      <c r="G27" s="42" t="s">
        <v>653</v>
      </c>
      <c r="H27" s="43" t="s">
        <v>668</v>
      </c>
      <c r="I27" s="40" t="s">
        <v>648</v>
      </c>
      <c r="J27" s="44">
        <v>1</v>
      </c>
      <c r="K27" s="44">
        <f>IF(AND(HLOOKUP(C27,[2]Data!$1:$150,9,FALSE)="全体",G27="敌方单体"),0,IF(I27="无效",0,IF(OR(H27="攻击力提升",H27="防御力下降"),1,IF(H27="Arts卡性能提升",21,IF(H27="Buster卡性能提升",22,IF(H27="Quick卡性能提升",23,IF(H27="宝具威力提升",3,IF(H27="伤害附加",4,5))))))))</f>
        <v>21</v>
      </c>
      <c r="L27" s="44">
        <f t="shared" si="1"/>
        <v>21</v>
      </c>
      <c r="M27" s="45" t="e">
        <f>INDEX($Q27:$AA27,1,IF($F27="宝具自带",2,IF($F27="宝具等级",VLOOKUP(C27,[2]Cal!$D$11:$AP$300,4,FALSE)*2,IF($F27="宝具OC",VLOOKUP(C27,[2]Cal!$D$11:$AP$300,14,FALSE)*2,1+IF($F27="技能1",VLOOKUP(VLOOKUP($D27,[2]Cal!$D$11:$AP$300,17,FALSE),[2]Para!$A$33:$B$43,2,FALSE),IF($F27="技能2",VLOOKUP(VLOOKUP($D27,[2]Cal!$D$11:$AP$300,18,FALSE),[2]Para!$A$33:$B$43,2,FALSE),VLOOKUP(VLOOKUP($D27,[2]Cal!$D$11:$AP$300,19,FALSE),[2]Para!$A$33:$B$43,2,FALSE)))))))</f>
        <v>#N/A</v>
      </c>
      <c r="N27" s="45" t="e">
        <f>INDEX($Q27:$AA27,1,IF($F27="宝具自带",2,IF($F27="宝具等级",VLOOKUP(#REF!,[2]Para!$A$33:$B$43,2,FALSE)*2,IF($F27="宝具OC",#REF!*2,1+VLOOKUP(#REF!,[2]Para!$A$33:$B$43,2,FALSE)))))</f>
        <v>#REF!</v>
      </c>
      <c r="O27" s="45" t="e">
        <f>INDEX($Q27:$AA27,1,IF($F27="宝具自带",2,IF($F27="宝具等级",VLOOKUP(#REF!,[2]Para!$A$33:$B$43,2,FALSE)*2,IF($F27="宝具OC",#REF!*2,1+VLOOKUP(#REF!,[2]Para!$A$33:$B$43,2,FALSE)))))</f>
        <v>#REF!</v>
      </c>
      <c r="P27" s="46"/>
      <c r="Q27" s="53">
        <f>IF([2]Cal!$J$3&lt;15,0,0.2)</f>
        <v>0</v>
      </c>
      <c r="R27" s="54">
        <f>IF([2]Cal!$J$3&lt;15,0,0.21)</f>
        <v>0</v>
      </c>
      <c r="S27" s="54">
        <f>IF([2]Cal!$J$3&lt;15,0,0.22)</f>
        <v>0</v>
      </c>
      <c r="T27" s="54">
        <f>IF([2]Cal!$J$3&lt;15,0,0.23)</f>
        <v>0</v>
      </c>
      <c r="U27" s="54">
        <f>IF([2]Cal!$J$3&lt;15,0,0.24)</f>
        <v>0</v>
      </c>
      <c r="V27" s="54">
        <f>IF([2]Cal!$J$3&lt;15,0,0.25)</f>
        <v>0</v>
      </c>
      <c r="W27" s="54">
        <f>IF([2]Cal!$J$3&lt;15,0,0.26)</f>
        <v>0</v>
      </c>
      <c r="X27" s="54">
        <f>IF([2]Cal!$J$3&lt;15,0,0.27)</f>
        <v>0</v>
      </c>
      <c r="Y27" s="54">
        <f>IF([2]Cal!$J$3&lt;15,0,0.28)</f>
        <v>0</v>
      </c>
      <c r="Z27" s="55">
        <f>IF([2]Cal!$J$3&lt;15,0,0.3)</f>
        <v>0</v>
      </c>
      <c r="AA27" s="50"/>
      <c r="AB27" s="51" t="str">
        <f t="shared" si="0"/>
        <v>需要完成强化本。</v>
      </c>
    </row>
    <row r="28" spans="1:28" ht="15.6" x14ac:dyDescent="0.25">
      <c r="A28" s="52">
        <v>17</v>
      </c>
      <c r="B28" s="41" t="s">
        <v>171</v>
      </c>
      <c r="C28" s="30">
        <v>17</v>
      </c>
      <c r="D28" s="30" t="s">
        <v>171</v>
      </c>
      <c r="E28" s="40" t="s">
        <v>657</v>
      </c>
      <c r="F28" s="41" t="s">
        <v>174</v>
      </c>
      <c r="G28" s="42" t="s">
        <v>675</v>
      </c>
      <c r="H28" s="43" t="s">
        <v>659</v>
      </c>
      <c r="I28" s="40" t="s">
        <v>660</v>
      </c>
      <c r="J28" s="44"/>
      <c r="K28" s="44">
        <f>IF(AND(HLOOKUP(C28,[2]Data!$1:$150,9,FALSE)="全体",G28="敌方单体"),0,IF(I28="无效",0,IF(OR(H28="攻击力提升",H28="防御力下降"),1,IF(H28="Arts卡性能提升",21,IF(H28="Buster卡性能提升",22,IF(H28="Quick卡性能提升",23,IF(H28="宝具威力提升",3,IF(H28="伤害附加",4,5))))))))</f>
        <v>0</v>
      </c>
      <c r="L28" s="44">
        <f t="shared" si="1"/>
        <v>1</v>
      </c>
      <c r="M28" s="45" t="e">
        <f>INDEX($Q28:$AA28,1,IF($F28="宝具自带",2,IF($F28="宝具等级",VLOOKUP(C28,[2]Cal!$D$11:$AP$300,4,FALSE)*2,IF($F28="宝具OC",VLOOKUP(C28,[2]Cal!$D$11:$AP$300,14,FALSE)*2,1+IF($F28="技能1",VLOOKUP(VLOOKUP($D28,[2]Cal!$D$11:$AP$300,17,FALSE),[2]Para!$A$33:$B$43,2,FALSE),IF($F28="技能2",VLOOKUP(VLOOKUP($D28,[2]Cal!$D$11:$AP$300,18,FALSE),[2]Para!$A$33:$B$43,2,FALSE),VLOOKUP(VLOOKUP($D28,[2]Cal!$D$11:$AP$300,19,FALSE),[2]Para!$A$33:$B$43,2,FALSE)))))))</f>
        <v>#N/A</v>
      </c>
      <c r="N28" s="45" t="e">
        <f>INDEX($Q28:$AA28,1,IF($F28="宝具自带",2,IF($F28="宝具等级",VLOOKUP(#REF!,[2]Para!$A$33:$B$43,2,FALSE)*2,IF($F28="宝具OC",#REF!*2,1+VLOOKUP(#REF!,[2]Para!$A$33:$B$43,2,FALSE)))))</f>
        <v>#REF!</v>
      </c>
      <c r="O28" s="45" t="e">
        <f>INDEX($Q28:$AA28,1,IF($F28="宝具自带",2,IF($F28="宝具等级",VLOOKUP(#REF!,[2]Para!$A$33:$B$43,2,FALSE)*2,IF($F28="宝具OC",#REF!*2,1+VLOOKUP(#REF!,[2]Para!$A$33:$B$43,2,FALSE)))))</f>
        <v>#REF!</v>
      </c>
      <c r="P28" s="46"/>
      <c r="Q28" s="87">
        <v>0.1</v>
      </c>
      <c r="R28" s="81">
        <v>0.1</v>
      </c>
      <c r="S28" s="81">
        <v>0.15</v>
      </c>
      <c r="T28" s="81">
        <v>0.15</v>
      </c>
      <c r="U28" s="81">
        <v>0.2</v>
      </c>
      <c r="V28" s="81">
        <v>0.2</v>
      </c>
      <c r="W28" s="81">
        <v>0.25</v>
      </c>
      <c r="X28" s="81">
        <v>0.25</v>
      </c>
      <c r="Y28" s="81">
        <v>0.3</v>
      </c>
      <c r="Z28" s="82">
        <v>0.3</v>
      </c>
      <c r="AA28" s="50"/>
      <c r="AB28" s="51" t="str">
        <f t="shared" si="0"/>
        <v/>
      </c>
    </row>
    <row r="29" spans="1:28" ht="26.4" x14ac:dyDescent="0.25">
      <c r="A29" s="83">
        <v>18</v>
      </c>
      <c r="B29" s="85" t="s">
        <v>175</v>
      </c>
      <c r="C29" s="30">
        <v>18</v>
      </c>
      <c r="D29" s="30" t="s">
        <v>175</v>
      </c>
      <c r="E29" s="40" t="s">
        <v>646</v>
      </c>
      <c r="F29" s="41" t="str">
        <f>IF([2]Cal!$J$3&lt;21,"领袖气质 C","嗜虐的领袖气质 A")</f>
        <v>领袖气质 C</v>
      </c>
      <c r="G29" s="42" t="s">
        <v>643</v>
      </c>
      <c r="H29" s="43" t="s">
        <v>644</v>
      </c>
      <c r="I29" s="40" t="s">
        <v>648</v>
      </c>
      <c r="J29" s="44">
        <v>1</v>
      </c>
      <c r="K29" s="44">
        <f>IF(AND(HLOOKUP(C29,[2]Data!$1:$150,9,FALSE)="全体",G29="敌方单体"),0,IF(I29="无效",0,IF(OR(H29="攻击力提升",H29="防御力下降"),1,IF(H29="Arts卡性能提升",21,IF(H29="Buster卡性能提升",22,IF(H29="Quick卡性能提升",23,IF(H29="宝具威力提升",3,IF(H29="伤害附加",4,5))))))))</f>
        <v>1</v>
      </c>
      <c r="L29" s="44">
        <f t="shared" si="1"/>
        <v>1</v>
      </c>
      <c r="M29" s="45" t="e">
        <f>INDEX($Q29:$AA29,1,IF($F29="宝具自带",2,IF($F29="宝具等级",VLOOKUP(C29,[2]Cal!$D$11:$AP$300,4,FALSE)*2,IF($F29="宝具OC",VLOOKUP(C29,[2]Cal!$D$11:$AP$300,14,FALSE)*2,1+IF($F29="技能1",VLOOKUP(VLOOKUP($D29,[2]Cal!$D$11:$AP$300,17,FALSE),[2]Para!$A$33:$B$43,2,FALSE),IF($F29="技能2",VLOOKUP(VLOOKUP($D29,[2]Cal!$D$11:$AP$300,18,FALSE),[2]Para!$A$33:$B$43,2,FALSE),VLOOKUP(VLOOKUP($D29,[2]Cal!$D$11:$AP$300,19,FALSE),[2]Para!$A$33:$B$43,2,FALSE)))))))</f>
        <v>#N/A</v>
      </c>
      <c r="N29" s="45" t="e">
        <f>INDEX($Q29:$AA29,1,IF($F29="宝具自带",2,IF($F29="宝具等级",VLOOKUP(#REF!,[2]Para!$A$33:$B$43,2,FALSE)*2,IF($F29="宝具OC",#REF!*2,1+VLOOKUP(#REF!,[2]Para!$A$33:$B$43,2,FALSE)))))</f>
        <v>#REF!</v>
      </c>
      <c r="O29" s="45" t="e">
        <f>INDEX($Q29:$AA29,1,IF($F29="宝具自带",2,IF($F29="宝具等级",VLOOKUP(#REF!,[2]Para!$A$33:$B$43,2,FALSE)*2,IF($F29="宝具OC",#REF!*2,1+VLOOKUP(#REF!,[2]Para!$A$33:$B$43,2,FALSE)))))</f>
        <v>#REF!</v>
      </c>
      <c r="P29" s="46"/>
      <c r="Q29" s="53">
        <f>IF([2]Cal!$J$3&lt;21,0.08,0.1)</f>
        <v>0.08</v>
      </c>
      <c r="R29" s="54">
        <f>IF([2]Cal!$J$3&lt;21,0.088,0.11)</f>
        <v>8.7999999999999995E-2</v>
      </c>
      <c r="S29" s="54">
        <f>IF([2]Cal!$J$3&lt;21,0.096,0.12)</f>
        <v>9.6000000000000002E-2</v>
      </c>
      <c r="T29" s="54">
        <f>IF([2]Cal!$J$3&lt;21,0.104,0.13)</f>
        <v>0.104</v>
      </c>
      <c r="U29" s="54">
        <f>IF([2]Cal!$J$3&lt;21,0.112,0.14)</f>
        <v>0.112</v>
      </c>
      <c r="V29" s="54">
        <f>IF([2]Cal!$J$3&lt;21,0.12,0.15)</f>
        <v>0.12</v>
      </c>
      <c r="W29" s="54">
        <f>IF([2]Cal!$J$3&lt;21,0.128,0.16)</f>
        <v>0.128</v>
      </c>
      <c r="X29" s="54">
        <f>IF([2]Cal!$J$3&lt;21,0.136,0.17)</f>
        <v>0.13600000000000001</v>
      </c>
      <c r="Y29" s="54">
        <f>IF([2]Cal!$J$3&lt;21,0.144,0.18)</f>
        <v>0.14399999999999999</v>
      </c>
      <c r="Z29" s="55">
        <f>IF([2]Cal!$J$3&lt;21,0.16,0.2)</f>
        <v>0.16</v>
      </c>
      <c r="AA29" s="50"/>
      <c r="AB29" s="51" t="str">
        <f t="shared" si="0"/>
        <v>需要完成强化本。</v>
      </c>
    </row>
    <row r="30" spans="1:28" ht="79.2" x14ac:dyDescent="0.25">
      <c r="A30" s="83"/>
      <c r="B30" s="85"/>
      <c r="C30" s="30">
        <v>18</v>
      </c>
      <c r="D30" s="30" t="s">
        <v>175</v>
      </c>
      <c r="E30" s="40" t="s">
        <v>646</v>
      </c>
      <c r="F30" s="41" t="str">
        <f>IF([2]Cal!$J$3&lt;21,"领袖气质 C","嗜虐的领袖气质 A")</f>
        <v>领袖气质 C</v>
      </c>
      <c r="G30" s="42" t="s">
        <v>676</v>
      </c>
      <c r="H30" s="43" t="s">
        <v>644</v>
      </c>
      <c r="I30" s="40" t="s">
        <v>660</v>
      </c>
      <c r="J30" s="44">
        <v>1</v>
      </c>
      <c r="K30" s="44">
        <f>IF(AND(HLOOKUP(C30,[2]Data!$1:$150,9,FALSE)="全体",G30="敌方单体"),0,IF(I30="无效",0,IF(OR(H30="攻击力提升",H30="防御力下降"),1,IF(H30="Arts卡性能提升",21,IF(H30="Buster卡性能提升",22,IF(H30="Quick卡性能提升",23,IF(H30="宝具威力提升",3,IF(H30="伤害附加",4,5))))))))</f>
        <v>0</v>
      </c>
      <c r="L30" s="44">
        <f t="shared" si="1"/>
        <v>1</v>
      </c>
      <c r="M30" s="45" t="e">
        <f>INDEX($Q30:$AA30,1,IF($F30="宝具自带",2,IF($F30="宝具等级",VLOOKUP(C30,[2]Cal!$D$11:$AP$300,4,FALSE)*2,IF($F30="宝具OC",VLOOKUP(C30,[2]Cal!$D$11:$AP$300,14,FALSE)*2,1+IF($F30="技能1",VLOOKUP(VLOOKUP($D30,[2]Cal!$D$11:$AP$300,17,FALSE),[2]Para!$A$33:$B$43,2,FALSE),IF($F30="技能2",VLOOKUP(VLOOKUP($D30,[2]Cal!$D$11:$AP$300,18,FALSE),[2]Para!$A$33:$B$43,2,FALSE),VLOOKUP(VLOOKUP($D30,[2]Cal!$D$11:$AP$300,19,FALSE),[2]Para!$A$33:$B$43,2,FALSE)))))))</f>
        <v>#N/A</v>
      </c>
      <c r="N30" s="45" t="e">
        <f>INDEX($Q30:$AA30,1,IF($F30="宝具自带",2,IF($F30="宝具等级",VLOOKUP(#REF!,[2]Para!$A$33:$B$43,2,FALSE)*2,IF($F30="宝具OC",#REF!*2,1+VLOOKUP(#REF!,[2]Para!$A$33:$B$43,2,FALSE)))))</f>
        <v>#REF!</v>
      </c>
      <c r="O30" s="45" t="e">
        <f>INDEX($Q30:$AA30,1,IF($F30="宝具自带",2,IF($F30="宝具等级",VLOOKUP(#REF!,[2]Para!$A$33:$B$43,2,FALSE)*2,IF($F30="宝具OC",#REF!*2,1+VLOOKUP(#REF!,[2]Para!$A$33:$B$43,2,FALSE)))))</f>
        <v>#REF!</v>
      </c>
      <c r="P30" s="46"/>
      <c r="Q30" s="53">
        <f>IF([2]Cal!$J$3&lt;21,0,0.1)</f>
        <v>0</v>
      </c>
      <c r="R30" s="54">
        <f>IF([2]Cal!$J$3&lt;21,0,0.11)</f>
        <v>0</v>
      </c>
      <c r="S30" s="54">
        <f>IF([2]Cal!$J$3&lt;21,0,0.12)</f>
        <v>0</v>
      </c>
      <c r="T30" s="54">
        <f>IF([2]Cal!$J$3&lt;21,0,0.13)</f>
        <v>0</v>
      </c>
      <c r="U30" s="54">
        <f>IF([2]Cal!$J$3&lt;21,0,0.14)</f>
        <v>0</v>
      </c>
      <c r="V30" s="54">
        <f>IF([2]Cal!$J$3&lt;21,0,0.15)</f>
        <v>0</v>
      </c>
      <c r="W30" s="54">
        <f>IF([2]Cal!$J$3&lt;21,0,0.16)</f>
        <v>0</v>
      </c>
      <c r="X30" s="54">
        <f>IF([2]Cal!$J$3&lt;21,0,0.17)</f>
        <v>0</v>
      </c>
      <c r="Y30" s="54">
        <f>IF([2]Cal!$J$3&lt;21,0,0.18)</f>
        <v>0</v>
      </c>
      <c r="Z30" s="55">
        <f>IF([2]Cal!$J$3&lt;21,0,0.2)</f>
        <v>0</v>
      </c>
      <c r="AA30" s="50" t="s">
        <v>677</v>
      </c>
      <c r="AB30" s="51" t="str">
        <f t="shared" si="0"/>
        <v>需要完成强化本。仅对除自己以外的女性队友生效。</v>
      </c>
    </row>
    <row r="31" spans="1:28" ht="15.6" x14ac:dyDescent="0.25">
      <c r="A31" s="83"/>
      <c r="B31" s="85"/>
      <c r="C31" s="30">
        <v>18</v>
      </c>
      <c r="D31" s="30" t="s">
        <v>175</v>
      </c>
      <c r="E31" s="40" t="s">
        <v>649</v>
      </c>
      <c r="F31" s="41" t="s">
        <v>678</v>
      </c>
      <c r="G31" s="42" t="s">
        <v>675</v>
      </c>
      <c r="H31" s="43" t="s">
        <v>659</v>
      </c>
      <c r="I31" s="40" t="s">
        <v>648</v>
      </c>
      <c r="J31" s="44"/>
      <c r="K31" s="44">
        <f>IF(AND(HLOOKUP(C31,[2]Data!$1:$150,9,FALSE)="全体",G31="敌方单体"),0,IF(I31="无效",0,IF(OR(H31="攻击力提升",H31="防御力下降"),1,IF(H31="Arts卡性能提升",21,IF(H31="Buster卡性能提升",22,IF(H31="Quick卡性能提升",23,IF(H31="宝具威力提升",3,IF(H31="伤害附加",4,5))))))))</f>
        <v>0</v>
      </c>
      <c r="L31" s="44">
        <f t="shared" si="1"/>
        <v>1</v>
      </c>
      <c r="M31" s="45" t="e">
        <f>INDEX($Q31:$AA31,1,IF($F31="宝具自带",2,IF($F31="宝具等级",VLOOKUP(C31,[2]Cal!$D$11:$AP$300,4,FALSE)*2,IF($F31="宝具OC",VLOOKUP(C31,[2]Cal!$D$11:$AP$300,14,FALSE)*2,1+IF($F31="技能1",VLOOKUP(VLOOKUP($D31,[2]Cal!$D$11:$AP$300,17,FALSE),[2]Para!$A$33:$B$43,2,FALSE),IF($F31="技能2",VLOOKUP(VLOOKUP($D31,[2]Cal!$D$11:$AP$300,18,FALSE),[2]Para!$A$33:$B$43,2,FALSE),VLOOKUP(VLOOKUP($D31,[2]Cal!$D$11:$AP$300,19,FALSE),[2]Para!$A$33:$B$43,2,FALSE)))))))</f>
        <v>#N/A</v>
      </c>
      <c r="N31" s="45" t="e">
        <f>INDEX($Q31:$AA31,1,IF($F31="宝具自带",2,IF($F31="宝具等级",VLOOKUP(#REF!,[2]Para!$A$33:$B$43,2,FALSE)*2,IF($F31="宝具OC",#REF!*2,1+VLOOKUP(#REF!,[2]Para!$A$33:$B$43,2,FALSE)))))</f>
        <v>#REF!</v>
      </c>
      <c r="O31" s="45" t="e">
        <f>INDEX($Q31:$AA31,1,IF($F31="宝具自带",2,IF($F31="宝具等级",VLOOKUP(#REF!,[2]Para!$A$33:$B$43,2,FALSE)*2,IF($F31="宝具OC",#REF!*2,1+VLOOKUP(#REF!,[2]Para!$A$33:$B$43,2,FALSE)))))</f>
        <v>#REF!</v>
      </c>
      <c r="P31" s="46"/>
      <c r="Q31" s="53">
        <v>0.1</v>
      </c>
      <c r="R31" s="54">
        <v>0.11</v>
      </c>
      <c r="S31" s="54">
        <v>0.12</v>
      </c>
      <c r="T31" s="54">
        <v>0.13</v>
      </c>
      <c r="U31" s="54">
        <v>0.14000000000000001</v>
      </c>
      <c r="V31" s="54">
        <v>0.15</v>
      </c>
      <c r="W31" s="54">
        <v>0.16</v>
      </c>
      <c r="X31" s="54">
        <v>0.17</v>
      </c>
      <c r="Y31" s="54">
        <v>0.18</v>
      </c>
      <c r="Z31" s="55">
        <v>0.2</v>
      </c>
      <c r="AA31" s="50"/>
      <c r="AB31" s="51" t="str">
        <f t="shared" si="0"/>
        <v/>
      </c>
    </row>
    <row r="32" spans="1:28" ht="15.6" x14ac:dyDescent="0.25">
      <c r="A32" s="52">
        <v>20</v>
      </c>
      <c r="B32" s="41" t="s">
        <v>180</v>
      </c>
      <c r="C32" s="30">
        <v>20</v>
      </c>
      <c r="D32" s="30" t="s">
        <v>180</v>
      </c>
      <c r="E32" s="40" t="s">
        <v>657</v>
      </c>
      <c r="F32" s="41" t="s">
        <v>679</v>
      </c>
      <c r="G32" s="42" t="s">
        <v>675</v>
      </c>
      <c r="H32" s="43" t="s">
        <v>659</v>
      </c>
      <c r="I32" s="40" t="s">
        <v>660</v>
      </c>
      <c r="J32" s="44"/>
      <c r="K32" s="44">
        <f>IF(AND(HLOOKUP(C32,[2]Data!$1:$150,9,FALSE)="全体",G32="敌方单体"),0,IF(I32="无效",0,IF(OR(H32="攻击力提升",H32="防御力下降"),1,IF(H32="Arts卡性能提升",21,IF(H32="Buster卡性能提升",22,IF(H32="Quick卡性能提升",23,IF(H32="宝具威力提升",3,IF(H32="伤害附加",4,5))))))))</f>
        <v>0</v>
      </c>
      <c r="L32" s="44">
        <f t="shared" si="1"/>
        <v>1</v>
      </c>
      <c r="M32" s="45" t="e">
        <f>INDEX($Q32:$AA32,1,IF($F32="宝具自带",2,IF($F32="宝具等级",VLOOKUP(C32,[2]Cal!$D$11:$AP$300,4,FALSE)*2,IF($F32="宝具OC",VLOOKUP(C32,[2]Cal!$D$11:$AP$300,14,FALSE)*2,1+IF($F32="技能1",VLOOKUP(VLOOKUP($D32,[2]Cal!$D$11:$AP$300,17,FALSE),[2]Para!$A$33:$B$43,2,FALSE),IF($F32="技能2",VLOOKUP(VLOOKUP($D32,[2]Cal!$D$11:$AP$300,18,FALSE),[2]Para!$A$33:$B$43,2,FALSE),VLOOKUP(VLOOKUP($D32,[2]Cal!$D$11:$AP$300,19,FALSE),[2]Para!$A$33:$B$43,2,FALSE)))))))</f>
        <v>#N/A</v>
      </c>
      <c r="N32" s="45" t="e">
        <f>INDEX($Q32:$AA32,1,IF($F32="宝具自带",2,IF($F32="宝具等级",VLOOKUP(#REF!,[2]Para!$A$33:$B$43,2,FALSE)*2,IF($F32="宝具OC",#REF!*2,1+VLOOKUP(#REF!,[2]Para!$A$33:$B$43,2,FALSE)))))</f>
        <v>#REF!</v>
      </c>
      <c r="O32" s="45" t="e">
        <f>INDEX($Q32:$AA32,1,IF($F32="宝具自带",2,IF($F32="宝具等级",VLOOKUP(#REF!,[2]Para!$A$33:$B$43,2,FALSE)*2,IF($F32="宝具OC",#REF!*2,1+VLOOKUP(#REF!,[2]Para!$A$33:$B$43,2,FALSE)))))</f>
        <v>#REF!</v>
      </c>
      <c r="P32" s="46"/>
      <c r="Q32" s="87">
        <v>0.1</v>
      </c>
      <c r="R32" s="81">
        <v>0.1</v>
      </c>
      <c r="S32" s="81">
        <v>0.15</v>
      </c>
      <c r="T32" s="81">
        <v>0.15</v>
      </c>
      <c r="U32" s="81">
        <v>0.2</v>
      </c>
      <c r="V32" s="81">
        <v>0.2</v>
      </c>
      <c r="W32" s="81">
        <v>0.25</v>
      </c>
      <c r="X32" s="81">
        <v>0.25</v>
      </c>
      <c r="Y32" s="81">
        <v>0.3</v>
      </c>
      <c r="Z32" s="82">
        <v>0.3</v>
      </c>
      <c r="AA32" s="50"/>
      <c r="AB32" s="51" t="str">
        <f t="shared" si="0"/>
        <v/>
      </c>
    </row>
    <row r="33" spans="1:28" ht="26.4" x14ac:dyDescent="0.25">
      <c r="A33" s="52">
        <v>21</v>
      </c>
      <c r="B33" s="41" t="s">
        <v>184</v>
      </c>
      <c r="C33" s="30">
        <v>21</v>
      </c>
      <c r="D33" s="30" t="s">
        <v>184</v>
      </c>
      <c r="E33" s="40" t="s">
        <v>654</v>
      </c>
      <c r="F33" s="41" t="s">
        <v>680</v>
      </c>
      <c r="G33" s="42" t="s">
        <v>643</v>
      </c>
      <c r="H33" s="43" t="s">
        <v>652</v>
      </c>
      <c r="I33" s="40" t="s">
        <v>648</v>
      </c>
      <c r="J33" s="44">
        <v>1</v>
      </c>
      <c r="K33" s="44">
        <f>IF(AND(HLOOKUP(C33,[2]Data!$1:$150,9,FALSE)="全体",G33="敌方单体"),0,IF(I33="无效",0,IF(OR(H33="攻击力提升",H33="防御力下降"),1,IF(H33="Arts卡性能提升",21,IF(H33="Buster卡性能提升",22,IF(H33="Quick卡性能提升",23,IF(H33="宝具威力提升",3,IF(H33="伤害附加",4,5))))))))</f>
        <v>22</v>
      </c>
      <c r="L33" s="44">
        <f t="shared" si="1"/>
        <v>22</v>
      </c>
      <c r="M33" s="45" t="e">
        <f>INDEX($Q33:$AA33,1,IF($F33="宝具自带",2,IF($F33="宝具等级",VLOOKUP(C33,[2]Cal!$D$11:$AP$300,4,FALSE)*2,IF($F33="宝具OC",VLOOKUP(C33,[2]Cal!$D$11:$AP$300,14,FALSE)*2,1+IF($F33="技能1",VLOOKUP(VLOOKUP($D33,[2]Cal!$D$11:$AP$300,17,FALSE),[2]Para!$A$33:$B$43,2,FALSE),IF($F33="技能2",VLOOKUP(VLOOKUP($D33,[2]Cal!$D$11:$AP$300,18,FALSE),[2]Para!$A$33:$B$43,2,FALSE),VLOOKUP(VLOOKUP($D33,[2]Cal!$D$11:$AP$300,19,FALSE),[2]Para!$A$33:$B$43,2,FALSE)))))))</f>
        <v>#N/A</v>
      </c>
      <c r="N33" s="45" t="e">
        <f>INDEX($Q33:$AA33,1,IF($F33="宝具自带",2,IF($F33="宝具等级",VLOOKUP(#REF!,[2]Para!$A$33:$B$43,2,FALSE)*2,IF($F33="宝具OC",#REF!*2,1+VLOOKUP(#REF!,[2]Para!$A$33:$B$43,2,FALSE)))))</f>
        <v>#REF!</v>
      </c>
      <c r="O33" s="45" t="e">
        <f>INDEX($Q33:$AA33,1,IF($F33="宝具自带",2,IF($F33="宝具等级",VLOOKUP(#REF!,[2]Para!$A$33:$B$43,2,FALSE)*2,IF($F33="宝具OC",#REF!*2,1+VLOOKUP(#REF!,[2]Para!$A$33:$B$43,2,FALSE)))))</f>
        <v>#REF!</v>
      </c>
      <c r="P33" s="46"/>
      <c r="Q33" s="53">
        <f>IF([2]Cal!$J$3&lt;7,0,0.15)</f>
        <v>0</v>
      </c>
      <c r="R33" s="54">
        <f>IF([2]Cal!$J$3&lt;7,0,0.16)</f>
        <v>0</v>
      </c>
      <c r="S33" s="54">
        <f>IF([2]Cal!$J$3&lt;7,0,0.17)</f>
        <v>0</v>
      </c>
      <c r="T33" s="54">
        <f>IF([2]Cal!$J$3&lt;7,0,0.18)</f>
        <v>0</v>
      </c>
      <c r="U33" s="54">
        <f>IF([2]Cal!$J$3&lt;7,0,0.19)</f>
        <v>0</v>
      </c>
      <c r="V33" s="54">
        <f>IF([2]Cal!$J$3&lt;7,0,0.2)</f>
        <v>0</v>
      </c>
      <c r="W33" s="54">
        <f>IF([2]Cal!$J$3&lt;7,0,0.21)</f>
        <v>0</v>
      </c>
      <c r="X33" s="54">
        <f>IF([2]Cal!$J$3&lt;7,0,0.22)</f>
        <v>0</v>
      </c>
      <c r="Y33" s="54">
        <f>IF([2]Cal!$J$3&lt;7,0,0.23)</f>
        <v>0</v>
      </c>
      <c r="Z33" s="55">
        <f>IF([2]Cal!$J$3&lt;7,0,0.25)</f>
        <v>0</v>
      </c>
      <c r="AA33" s="50"/>
      <c r="AB33" s="51" t="str">
        <f t="shared" si="0"/>
        <v>需要完成强化本。</v>
      </c>
    </row>
    <row r="34" spans="1:28" ht="15.6" x14ac:dyDescent="0.25">
      <c r="A34" s="83">
        <v>22</v>
      </c>
      <c r="B34" s="85" t="s">
        <v>186</v>
      </c>
      <c r="C34" s="30">
        <v>22</v>
      </c>
      <c r="D34" s="30" t="s">
        <v>186</v>
      </c>
      <c r="E34" s="40" t="s">
        <v>649</v>
      </c>
      <c r="F34" s="41" t="s">
        <v>656</v>
      </c>
      <c r="G34" s="42" t="s">
        <v>653</v>
      </c>
      <c r="H34" s="43" t="s">
        <v>644</v>
      </c>
      <c r="I34" s="40" t="s">
        <v>648</v>
      </c>
      <c r="J34" s="44"/>
      <c r="K34" s="44">
        <f>IF(AND(HLOOKUP(C34,[2]Data!$1:$150,9,FALSE)="全体",G34="敌方单体"),0,IF(I34="无效",0,IF(OR(H34="攻击力提升",H34="防御力下降"),1,IF(H34="Arts卡性能提升",21,IF(H34="Buster卡性能提升",22,IF(H34="Quick卡性能提升",23,IF(H34="宝具威力提升",3,IF(H34="伤害附加",4,5))))))))</f>
        <v>1</v>
      </c>
      <c r="L34" s="44">
        <f t="shared" si="1"/>
        <v>1</v>
      </c>
      <c r="M34" s="45" t="e">
        <f>INDEX($Q34:$AA34,1,IF($F34="宝具自带",2,IF($F34="宝具等级",VLOOKUP(C34,[2]Cal!$D$11:$AP$300,4,FALSE)*2,IF($F34="宝具OC",VLOOKUP(C34,[2]Cal!$D$11:$AP$300,14,FALSE)*2,1+IF($F34="技能1",VLOOKUP(VLOOKUP($D34,[2]Cal!$D$11:$AP$300,17,FALSE),[2]Para!$A$33:$B$43,2,FALSE),IF($F34="技能2",VLOOKUP(VLOOKUP($D34,[2]Cal!$D$11:$AP$300,18,FALSE),[2]Para!$A$33:$B$43,2,FALSE),VLOOKUP(VLOOKUP($D34,[2]Cal!$D$11:$AP$300,19,FALSE),[2]Para!$A$33:$B$43,2,FALSE)))))))</f>
        <v>#N/A</v>
      </c>
      <c r="N34" s="45" t="e">
        <f>INDEX($Q34:$AA34,1,IF($F34="宝具自带",2,IF($F34="宝具等级",VLOOKUP(#REF!,[2]Para!$A$33:$B$43,2,FALSE)*2,IF($F34="宝具OC",#REF!*2,1+VLOOKUP(#REF!,[2]Para!$A$33:$B$43,2,FALSE)))))</f>
        <v>#REF!</v>
      </c>
      <c r="O34" s="45" t="e">
        <f>INDEX($Q34:$AA34,1,IF($F34="宝具自带",2,IF($F34="宝具等级",VLOOKUP(#REF!,[2]Para!$A$33:$B$43,2,FALSE)*2,IF($F34="宝具OC",#REF!*2,1+VLOOKUP(#REF!,[2]Para!$A$33:$B$43,2,FALSE)))))</f>
        <v>#REF!</v>
      </c>
      <c r="P34" s="46"/>
      <c r="Q34" s="47">
        <v>0.22</v>
      </c>
      <c r="R34" s="48">
        <v>0.24199999999999999</v>
      </c>
      <c r="S34" s="48">
        <v>0.26400000000000001</v>
      </c>
      <c r="T34" s="48">
        <v>0.28599999999999998</v>
      </c>
      <c r="U34" s="48">
        <v>0.308</v>
      </c>
      <c r="V34" s="48">
        <v>0.33</v>
      </c>
      <c r="W34" s="48">
        <v>0.35199999999999998</v>
      </c>
      <c r="X34" s="48">
        <v>0.374</v>
      </c>
      <c r="Y34" s="48">
        <v>0.39600000000000002</v>
      </c>
      <c r="Z34" s="49">
        <v>0.44</v>
      </c>
      <c r="AA34" s="50"/>
      <c r="AB34" s="51" t="str">
        <f t="shared" si="0"/>
        <v/>
      </c>
    </row>
    <row r="35" spans="1:28" ht="26.4" x14ac:dyDescent="0.25">
      <c r="A35" s="83"/>
      <c r="B35" s="85"/>
      <c r="C35" s="30">
        <v>22</v>
      </c>
      <c r="D35" s="30" t="s">
        <v>186</v>
      </c>
      <c r="E35" s="40" t="s">
        <v>654</v>
      </c>
      <c r="F35" s="41" t="s">
        <v>681</v>
      </c>
      <c r="G35" s="42" t="s">
        <v>682</v>
      </c>
      <c r="H35" s="43" t="s">
        <v>652</v>
      </c>
      <c r="I35" s="40" t="s">
        <v>648</v>
      </c>
      <c r="J35" s="44">
        <v>1</v>
      </c>
      <c r="K35" s="44">
        <f>IF(AND(HLOOKUP(C35,[2]Data!$1:$150,9,FALSE)="全体",G35="敌方单体"),0,IF(I35="无效",0,IF(OR(H35="攻击力提升",H35="防御力下降"),1,IF(H35="Arts卡性能提升",21,IF(H35="Buster卡性能提升",22,IF(H35="Quick卡性能提升",23,IF(H35="宝具威力提升",3,IF(H35="伤害附加",4,5))))))))</f>
        <v>22</v>
      </c>
      <c r="L35" s="44">
        <f t="shared" si="1"/>
        <v>22</v>
      </c>
      <c r="M35" s="45" t="e">
        <f>INDEX($Q35:$AA35,1,IF($F35="宝具自带",2,IF($F35="宝具等级",VLOOKUP(C35,[2]Cal!$D$11:$AP$300,4,FALSE)*2,IF($F35="宝具OC",VLOOKUP(C35,[2]Cal!$D$11:$AP$300,14,FALSE)*2,1+IF($F35="技能1",VLOOKUP(VLOOKUP($D35,[2]Cal!$D$11:$AP$300,17,FALSE),[2]Para!$A$33:$B$43,2,FALSE),IF($F35="技能2",VLOOKUP(VLOOKUP($D35,[2]Cal!$D$11:$AP$300,18,FALSE),[2]Para!$A$33:$B$43,2,FALSE),VLOOKUP(VLOOKUP($D35,[2]Cal!$D$11:$AP$300,19,FALSE),[2]Para!$A$33:$B$43,2,FALSE)))))))</f>
        <v>#N/A</v>
      </c>
      <c r="N35" s="45" t="e">
        <f>INDEX($Q35:$AA35,1,IF($F35="宝具自带",2,IF($F35="宝具等级",VLOOKUP(#REF!,[2]Para!$A$33:$B$43,2,FALSE)*2,IF($F35="宝具OC",#REF!*2,1+VLOOKUP(#REF!,[2]Para!$A$33:$B$43,2,FALSE)))))</f>
        <v>#REF!</v>
      </c>
      <c r="O35" s="45" t="e">
        <f>INDEX($Q35:$AA35,1,IF($F35="宝具自带",2,IF($F35="宝具等级",VLOOKUP(#REF!,[2]Para!$A$33:$B$43,2,FALSE)*2,IF($F35="宝具OC",#REF!*2,1+VLOOKUP(#REF!,[2]Para!$A$33:$B$43,2,FALSE)))))</f>
        <v>#REF!</v>
      </c>
      <c r="P35" s="46"/>
      <c r="Q35" s="53">
        <f>IF([2]Cal!$J$3&lt;18,0,0.1)</f>
        <v>0</v>
      </c>
      <c r="R35" s="54">
        <f>IF([2]Cal!$J$3&lt;18,0,0.12)</f>
        <v>0</v>
      </c>
      <c r="S35" s="54">
        <f>IF([2]Cal!$J$3&lt;18,0,0.14)</f>
        <v>0</v>
      </c>
      <c r="T35" s="54">
        <f>IF([2]Cal!$J$3&lt;18,0,0.16)</f>
        <v>0</v>
      </c>
      <c r="U35" s="54">
        <f>IF([2]Cal!$J$3&lt;18,0,0.18)</f>
        <v>0</v>
      </c>
      <c r="V35" s="54">
        <f>IF([2]Cal!$J$3&lt;18,0,0.2)</f>
        <v>0</v>
      </c>
      <c r="W35" s="54">
        <f>IF([2]Cal!$J$3&lt;18,0,0.22)</f>
        <v>0</v>
      </c>
      <c r="X35" s="54">
        <f>IF([2]Cal!$J$3&lt;18,0,0.24)</f>
        <v>0</v>
      </c>
      <c r="Y35" s="54">
        <f>IF([2]Cal!$J$3&lt;18,0,0.26)</f>
        <v>0</v>
      </c>
      <c r="Z35" s="55">
        <f>IF([2]Cal!$J$3&lt;18,0,0.3)</f>
        <v>0</v>
      </c>
      <c r="AA35" s="50"/>
      <c r="AB35" s="51" t="str">
        <f t="shared" si="0"/>
        <v>需要完成强化本。</v>
      </c>
    </row>
    <row r="36" spans="1:28" ht="15.6" x14ac:dyDescent="0.25">
      <c r="A36" s="83"/>
      <c r="B36" s="85"/>
      <c r="C36" s="30">
        <v>22</v>
      </c>
      <c r="D36" s="30" t="s">
        <v>186</v>
      </c>
      <c r="E36" s="40" t="s">
        <v>657</v>
      </c>
      <c r="F36" s="41" t="s">
        <v>187</v>
      </c>
      <c r="G36" s="42" t="s">
        <v>643</v>
      </c>
      <c r="H36" s="43" t="s">
        <v>644</v>
      </c>
      <c r="I36" s="40" t="s">
        <v>660</v>
      </c>
      <c r="J36" s="44"/>
      <c r="K36" s="44">
        <f>IF(AND(HLOOKUP(C36,[2]Data!$1:$150,9,FALSE)="全体",G36="敌方单体"),0,IF(I36="无效",0,IF(OR(H36="攻击力提升",H36="防御力下降"),1,IF(H36="Arts卡性能提升",21,IF(H36="Buster卡性能提升",22,IF(H36="Quick卡性能提升",23,IF(H36="宝具威力提升",3,IF(H36="伤害附加",4,5))))))))</f>
        <v>0</v>
      </c>
      <c r="L36" s="44">
        <f t="shared" si="1"/>
        <v>1</v>
      </c>
      <c r="M36" s="45" t="e">
        <f>INDEX($Q36:$AA36,1,IF($F36="宝具自带",2,IF($F36="宝具等级",VLOOKUP(C36,[2]Cal!$D$11:$AP$300,4,FALSE)*2,IF($F36="宝具OC",VLOOKUP(C36,[2]Cal!$D$11:$AP$300,14,FALSE)*2,1+IF($F36="技能1",VLOOKUP(VLOOKUP($D36,[2]Cal!$D$11:$AP$300,17,FALSE),[2]Para!$A$33:$B$43,2,FALSE),IF($F36="技能2",VLOOKUP(VLOOKUP($D36,[2]Cal!$D$11:$AP$300,18,FALSE),[2]Para!$A$33:$B$43,2,FALSE),VLOOKUP(VLOOKUP($D36,[2]Cal!$D$11:$AP$300,19,FALSE),[2]Para!$A$33:$B$43,2,FALSE)))))))</f>
        <v>#N/A</v>
      </c>
      <c r="N36" s="45" t="e">
        <f>INDEX($Q36:$AA36,1,IF($F36="宝具自带",2,IF($F36="宝具等级",VLOOKUP(#REF!,[2]Para!$A$33:$B$43,2,FALSE)*2,IF($F36="宝具OC",#REF!*2,1+VLOOKUP(#REF!,[2]Para!$A$33:$B$43,2,FALSE)))))</f>
        <v>#REF!</v>
      </c>
      <c r="O36" s="45" t="e">
        <f>INDEX($Q36:$AA36,1,IF($F36="宝具自带",2,IF($F36="宝具等级",VLOOKUP(#REF!,[2]Para!$A$33:$B$43,2,FALSE)*2,IF($F36="宝具OC",#REF!*2,1+VLOOKUP(#REF!,[2]Para!$A$33:$B$43,2,FALSE)))))</f>
        <v>#REF!</v>
      </c>
      <c r="P36" s="46"/>
      <c r="Q36" s="87">
        <v>0.1</v>
      </c>
      <c r="R36" s="81">
        <v>0.1</v>
      </c>
      <c r="S36" s="81">
        <v>0.15</v>
      </c>
      <c r="T36" s="81">
        <v>0.15</v>
      </c>
      <c r="U36" s="81">
        <v>0.2</v>
      </c>
      <c r="V36" s="81">
        <v>0.2</v>
      </c>
      <c r="W36" s="81">
        <v>0.25</v>
      </c>
      <c r="X36" s="81">
        <v>0.25</v>
      </c>
      <c r="Y36" s="81">
        <v>0.3</v>
      </c>
      <c r="Z36" s="82">
        <v>0.3</v>
      </c>
      <c r="AA36" s="50"/>
      <c r="AB36" s="51" t="str">
        <f t="shared" si="0"/>
        <v/>
      </c>
    </row>
    <row r="37" spans="1:28" ht="15.6" x14ac:dyDescent="0.25">
      <c r="A37" s="52">
        <v>23</v>
      </c>
      <c r="B37" s="41" t="s">
        <v>189</v>
      </c>
      <c r="C37" s="30">
        <v>23</v>
      </c>
      <c r="D37" s="30" t="s">
        <v>189</v>
      </c>
      <c r="E37" s="40" t="s">
        <v>649</v>
      </c>
      <c r="F37" s="41" t="s">
        <v>683</v>
      </c>
      <c r="G37" s="42" t="s">
        <v>653</v>
      </c>
      <c r="H37" s="43" t="s">
        <v>644</v>
      </c>
      <c r="I37" s="40" t="s">
        <v>648</v>
      </c>
      <c r="J37" s="44"/>
      <c r="K37" s="44">
        <f>IF(AND(HLOOKUP(C37,[2]Data!$1:$150,9,FALSE)="全体",G37="敌方单体"),0,IF(I37="无效",0,IF(OR(H37="攻击力提升",H37="防御力下降"),1,IF(H37="Arts卡性能提升",21,IF(H37="Buster卡性能提升",22,IF(H37="Quick卡性能提升",23,IF(H37="宝具威力提升",3,IF(H37="伤害附加",4,5))))))))</f>
        <v>1</v>
      </c>
      <c r="L37" s="44">
        <f t="shared" si="1"/>
        <v>1</v>
      </c>
      <c r="M37" s="45" t="e">
        <f>INDEX($Q37:$AA37,1,IF($F37="宝具自带",2,IF($F37="宝具等级",VLOOKUP(C37,[2]Cal!$D$11:$AP$300,4,FALSE)*2,IF($F37="宝具OC",VLOOKUP(C37,[2]Cal!$D$11:$AP$300,14,FALSE)*2,1+IF($F37="技能1",VLOOKUP(VLOOKUP($D37,[2]Cal!$D$11:$AP$300,17,FALSE),[2]Para!$A$33:$B$43,2,FALSE),IF($F37="技能2",VLOOKUP(VLOOKUP($D37,[2]Cal!$D$11:$AP$300,18,FALSE),[2]Para!$A$33:$B$43,2,FALSE),VLOOKUP(VLOOKUP($D37,[2]Cal!$D$11:$AP$300,19,FALSE),[2]Para!$A$33:$B$43,2,FALSE)))))))</f>
        <v>#N/A</v>
      </c>
      <c r="N37" s="45" t="e">
        <f>INDEX($Q37:$AA37,1,IF($F37="宝具自带",2,IF($F37="宝具等级",VLOOKUP(#REF!,[2]Para!$A$33:$B$43,2,FALSE)*2,IF($F37="宝具OC",#REF!*2,1+VLOOKUP(#REF!,[2]Para!$A$33:$B$43,2,FALSE)))))</f>
        <v>#REF!</v>
      </c>
      <c r="O37" s="45" t="e">
        <f>INDEX($Q37:$AA37,1,IF($F37="宝具自带",2,IF($F37="宝具等级",VLOOKUP(#REF!,[2]Para!$A$33:$B$43,2,FALSE)*2,IF($F37="宝具OC",#REF!*2,1+VLOOKUP(#REF!,[2]Para!$A$33:$B$43,2,FALSE)))))</f>
        <v>#REF!</v>
      </c>
      <c r="P37" s="46"/>
      <c r="Q37" s="53">
        <v>0.1</v>
      </c>
      <c r="R37" s="54">
        <v>0.12</v>
      </c>
      <c r="S37" s="54">
        <v>0.14000000000000001</v>
      </c>
      <c r="T37" s="54">
        <v>0.16</v>
      </c>
      <c r="U37" s="54">
        <v>0.18</v>
      </c>
      <c r="V37" s="54">
        <v>0.2</v>
      </c>
      <c r="W37" s="54">
        <v>0.22</v>
      </c>
      <c r="X37" s="54">
        <v>0.24</v>
      </c>
      <c r="Y37" s="54">
        <v>0.26</v>
      </c>
      <c r="Z37" s="55">
        <v>0.3</v>
      </c>
      <c r="AA37" s="50"/>
      <c r="AB37" s="51" t="str">
        <f t="shared" si="0"/>
        <v/>
      </c>
    </row>
    <row r="38" spans="1:28" ht="15.6" x14ac:dyDescent="0.25">
      <c r="A38" s="83">
        <v>25</v>
      </c>
      <c r="B38" s="85" t="s">
        <v>194</v>
      </c>
      <c r="C38" s="30">
        <v>25</v>
      </c>
      <c r="D38" s="30" t="s">
        <v>194</v>
      </c>
      <c r="E38" s="40" t="s">
        <v>646</v>
      </c>
      <c r="F38" s="41" t="s">
        <v>684</v>
      </c>
      <c r="G38" s="42" t="s">
        <v>643</v>
      </c>
      <c r="H38" s="43" t="s">
        <v>662</v>
      </c>
      <c r="I38" s="40" t="s">
        <v>648</v>
      </c>
      <c r="J38" s="44"/>
      <c r="K38" s="44">
        <f>IF(AND(HLOOKUP(C38,[2]Data!$1:$150,9,FALSE)="全体",G38="敌方单体"),0,IF(I38="无效",0,IF(OR(H38="攻击力提升",H38="防御力下降"),1,IF(H38="Arts卡性能提升",21,IF(H38="Buster卡性能提升",22,IF(H38="Quick卡性能提升",23,IF(H38="宝具威力提升",3,IF(H38="伤害附加",4,5))))))))</f>
        <v>3</v>
      </c>
      <c r="L38" s="44">
        <f t="shared" si="1"/>
        <v>3</v>
      </c>
      <c r="M38" s="45" t="e">
        <f>INDEX($Q38:$AA38,1,IF($F38="宝具自带",2,IF($F38="宝具等级",VLOOKUP(C38,[2]Cal!$D$11:$AP$300,4,FALSE)*2,IF($F38="宝具OC",VLOOKUP(C38,[2]Cal!$D$11:$AP$300,14,FALSE)*2,1+IF($F38="技能1",VLOOKUP(VLOOKUP($D38,[2]Cal!$D$11:$AP$300,17,FALSE),[2]Para!$A$33:$B$43,2,FALSE),IF($F38="技能2",VLOOKUP(VLOOKUP($D38,[2]Cal!$D$11:$AP$300,18,FALSE),[2]Para!$A$33:$B$43,2,FALSE),VLOOKUP(VLOOKUP($D38,[2]Cal!$D$11:$AP$300,19,FALSE),[2]Para!$A$33:$B$43,2,FALSE)))))))</f>
        <v>#N/A</v>
      </c>
      <c r="N38" s="45" t="e">
        <f>INDEX($Q38:$AA38,1,IF($F38="宝具自带",2,IF($F38="宝具等级",VLOOKUP(#REF!,[2]Para!$A$33:$B$43,2,FALSE)*2,IF($F38="宝具OC",#REF!*2,1+VLOOKUP(#REF!,[2]Para!$A$33:$B$43,2,FALSE)))))</f>
        <v>#REF!</v>
      </c>
      <c r="O38" s="45" t="e">
        <f>INDEX($Q38:$AA38,1,IF($F38="宝具自带",2,IF($F38="宝具等级",VLOOKUP(#REF!,[2]Para!$A$33:$B$43,2,FALSE)*2,IF($F38="宝具OC",#REF!*2,1+VLOOKUP(#REF!,[2]Para!$A$33:$B$43,2,FALSE)))))</f>
        <v>#REF!</v>
      </c>
      <c r="P38" s="46"/>
      <c r="Q38" s="47">
        <v>0.08</v>
      </c>
      <c r="R38" s="48">
        <v>8.7999999999999995E-2</v>
      </c>
      <c r="S38" s="48">
        <v>9.6000000000000002E-2</v>
      </c>
      <c r="T38" s="48">
        <v>0.104</v>
      </c>
      <c r="U38" s="48">
        <v>0.112</v>
      </c>
      <c r="V38" s="48">
        <v>0.12</v>
      </c>
      <c r="W38" s="48">
        <v>0.128</v>
      </c>
      <c r="X38" s="48">
        <v>0.13600000000000001</v>
      </c>
      <c r="Y38" s="48">
        <v>0.14399999999999999</v>
      </c>
      <c r="Z38" s="49">
        <v>0.16</v>
      </c>
      <c r="AA38" s="50"/>
      <c r="AB38" s="51" t="str">
        <f t="shared" si="0"/>
        <v/>
      </c>
    </row>
    <row r="39" spans="1:28" ht="15.6" x14ac:dyDescent="0.25">
      <c r="A39" s="83"/>
      <c r="B39" s="85"/>
      <c r="C39" s="30">
        <v>25</v>
      </c>
      <c r="D39" s="30" t="s">
        <v>194</v>
      </c>
      <c r="E39" s="40" t="s">
        <v>646</v>
      </c>
      <c r="F39" s="41" t="s">
        <v>685</v>
      </c>
      <c r="G39" s="42" t="s">
        <v>643</v>
      </c>
      <c r="H39" s="43" t="s">
        <v>644</v>
      </c>
      <c r="I39" s="40" t="s">
        <v>648</v>
      </c>
      <c r="J39" s="44"/>
      <c r="K39" s="44">
        <f>IF(AND(HLOOKUP(C39,[2]Data!$1:$150,9,FALSE)="全体",G39="敌方单体"),0,IF(I39="无效",0,IF(OR(H39="攻击力提升",H39="防御力下降"),1,IF(H39="Arts卡性能提升",21,IF(H39="Buster卡性能提升",22,IF(H39="Quick卡性能提升",23,IF(H39="宝具威力提升",3,IF(H39="伤害附加",4,5))))))))</f>
        <v>1</v>
      </c>
      <c r="L39" s="44">
        <f t="shared" si="1"/>
        <v>1</v>
      </c>
      <c r="M39" s="45" t="e">
        <f>INDEX($Q39:$AA39,1,IF($F39="宝具自带",2,IF($F39="宝具等级",VLOOKUP(C39,[2]Cal!$D$11:$AP$300,4,FALSE)*2,IF($F39="宝具OC",VLOOKUP(C39,[2]Cal!$D$11:$AP$300,14,FALSE)*2,1+IF($F39="技能1",VLOOKUP(VLOOKUP($D39,[2]Cal!$D$11:$AP$300,17,FALSE),[2]Para!$A$33:$B$43,2,FALSE),IF($F39="技能2",VLOOKUP(VLOOKUP($D39,[2]Cal!$D$11:$AP$300,18,FALSE),[2]Para!$A$33:$B$43,2,FALSE),VLOOKUP(VLOOKUP($D39,[2]Cal!$D$11:$AP$300,19,FALSE),[2]Para!$A$33:$B$43,2,FALSE)))))))</f>
        <v>#N/A</v>
      </c>
      <c r="N39" s="45" t="e">
        <f>INDEX($Q39:$AA39,1,IF($F39="宝具自带",2,IF($F39="宝具等级",VLOOKUP(#REF!,[2]Para!$A$33:$B$43,2,FALSE)*2,IF($F39="宝具OC",#REF!*2,1+VLOOKUP(#REF!,[2]Para!$A$33:$B$43,2,FALSE)))))</f>
        <v>#REF!</v>
      </c>
      <c r="O39" s="45" t="e">
        <f>INDEX($Q39:$AA39,1,IF($F39="宝具自带",2,IF($F39="宝具等级",VLOOKUP(#REF!,[2]Para!$A$33:$B$43,2,FALSE)*2,IF($F39="宝具OC",#REF!*2,1+VLOOKUP(#REF!,[2]Para!$A$33:$B$43,2,FALSE)))))</f>
        <v>#REF!</v>
      </c>
      <c r="P39" s="46"/>
      <c r="Q39" s="47">
        <v>0.08</v>
      </c>
      <c r="R39" s="48">
        <v>8.7999999999999995E-2</v>
      </c>
      <c r="S39" s="48">
        <v>9.6000000000000002E-2</v>
      </c>
      <c r="T39" s="48">
        <v>0.104</v>
      </c>
      <c r="U39" s="48">
        <v>0.112</v>
      </c>
      <c r="V39" s="48">
        <v>0.12</v>
      </c>
      <c r="W39" s="48">
        <v>0.128</v>
      </c>
      <c r="X39" s="48">
        <v>0.13600000000000001</v>
      </c>
      <c r="Y39" s="48">
        <v>0.14399999999999999</v>
      </c>
      <c r="Z39" s="49">
        <v>0.16</v>
      </c>
      <c r="AA39" s="50"/>
      <c r="AB39" s="51" t="str">
        <f t="shared" si="0"/>
        <v/>
      </c>
    </row>
    <row r="40" spans="1:28" ht="15.6" x14ac:dyDescent="0.25">
      <c r="A40" s="83"/>
      <c r="B40" s="85"/>
      <c r="C40" s="30">
        <v>25</v>
      </c>
      <c r="D40" s="30" t="s">
        <v>194</v>
      </c>
      <c r="E40" s="40" t="s">
        <v>649</v>
      </c>
      <c r="F40" s="41" t="s">
        <v>686</v>
      </c>
      <c r="G40" s="42" t="s">
        <v>653</v>
      </c>
      <c r="H40" s="43" t="s">
        <v>644</v>
      </c>
      <c r="I40" s="40" t="s">
        <v>648</v>
      </c>
      <c r="J40" s="44"/>
      <c r="K40" s="44">
        <f>IF(AND(HLOOKUP(C40,[2]Data!$1:$150,9,FALSE)="全体",G40="敌方单体"),0,IF(I40="无效",0,IF(OR(H40="攻击力提升",H40="防御力下降"),1,IF(H40="Arts卡性能提升",21,IF(H40="Buster卡性能提升",22,IF(H40="Quick卡性能提升",23,IF(H40="宝具威力提升",3,IF(H40="伤害附加",4,5))))))))</f>
        <v>1</v>
      </c>
      <c r="L40" s="44">
        <f t="shared" si="1"/>
        <v>1</v>
      </c>
      <c r="M40" s="45" t="e">
        <f>INDEX($Q40:$AA40,1,IF($F40="宝具自带",2,IF($F40="宝具等级",VLOOKUP(C40,[2]Cal!$D$11:$AP$300,4,FALSE)*2,IF($F40="宝具OC",VLOOKUP(C40,[2]Cal!$D$11:$AP$300,14,FALSE)*2,1+IF($F40="技能1",VLOOKUP(VLOOKUP($D40,[2]Cal!$D$11:$AP$300,17,FALSE),[2]Para!$A$33:$B$43,2,FALSE),IF($F40="技能2",VLOOKUP(VLOOKUP($D40,[2]Cal!$D$11:$AP$300,18,FALSE),[2]Para!$A$33:$B$43,2,FALSE),VLOOKUP(VLOOKUP($D40,[2]Cal!$D$11:$AP$300,19,FALSE),[2]Para!$A$33:$B$43,2,FALSE)))))))</f>
        <v>#N/A</v>
      </c>
      <c r="N40" s="45" t="e">
        <f>INDEX($Q40:$AA40,1,IF($F40="宝具自带",2,IF($F40="宝具等级",VLOOKUP(#REF!,[2]Para!$A$33:$B$43,2,FALSE)*2,IF($F40="宝具OC",#REF!*2,1+VLOOKUP(#REF!,[2]Para!$A$33:$B$43,2,FALSE)))))</f>
        <v>#REF!</v>
      </c>
      <c r="O40" s="45" t="e">
        <f>INDEX($Q40:$AA40,1,IF($F40="宝具自带",2,IF($F40="宝具等级",VLOOKUP(#REF!,[2]Para!$A$33:$B$43,2,FALSE)*2,IF($F40="宝具OC",#REF!*2,1+VLOOKUP(#REF!,[2]Para!$A$33:$B$43,2,FALSE)))))</f>
        <v>#REF!</v>
      </c>
      <c r="P40" s="46"/>
      <c r="Q40" s="47">
        <v>0.09</v>
      </c>
      <c r="R40" s="48">
        <v>0.108</v>
      </c>
      <c r="S40" s="48">
        <v>0.126</v>
      </c>
      <c r="T40" s="48">
        <v>0.14399999999999999</v>
      </c>
      <c r="U40" s="48">
        <v>0.16200000000000001</v>
      </c>
      <c r="V40" s="48">
        <v>0.18</v>
      </c>
      <c r="W40" s="48">
        <v>0.19800000000000001</v>
      </c>
      <c r="X40" s="48">
        <v>0.216</v>
      </c>
      <c r="Y40" s="48">
        <v>0.23400000000000001</v>
      </c>
      <c r="Z40" s="49">
        <v>0.27</v>
      </c>
      <c r="AA40" s="50"/>
      <c r="AB40" s="51" t="str">
        <f t="shared" si="0"/>
        <v/>
      </c>
    </row>
    <row r="41" spans="1:28" ht="26.4" x14ac:dyDescent="0.25">
      <c r="A41" s="52">
        <v>26</v>
      </c>
      <c r="B41" s="41" t="s">
        <v>196</v>
      </c>
      <c r="C41" s="30">
        <v>26</v>
      </c>
      <c r="D41" s="30" t="s">
        <v>196</v>
      </c>
      <c r="E41" s="40" t="s">
        <v>654</v>
      </c>
      <c r="F41" s="41" t="s">
        <v>687</v>
      </c>
      <c r="G41" s="42" t="s">
        <v>643</v>
      </c>
      <c r="H41" s="43" t="s">
        <v>668</v>
      </c>
      <c r="I41" s="40" t="s">
        <v>648</v>
      </c>
      <c r="J41" s="44">
        <v>1</v>
      </c>
      <c r="K41" s="44">
        <f>IF(AND(HLOOKUP(C41,[2]Data!$1:$150,9,FALSE)="全体",G41="敌方单体"),0,IF(I41="无效",0,IF(OR(H41="攻击力提升",H41="防御力下降"),1,IF(H41="Arts卡性能提升",21,IF(H41="Buster卡性能提升",22,IF(H41="Quick卡性能提升",23,IF(H41="宝具威力提升",3,IF(H41="伤害附加",4,5))))))))</f>
        <v>21</v>
      </c>
      <c r="L41" s="44">
        <f t="shared" si="1"/>
        <v>21</v>
      </c>
      <c r="M41" s="45" t="e">
        <f>INDEX($Q41:$AA41,1,IF($F41="宝具自带",2,IF($F41="宝具等级",VLOOKUP(C41,[2]Cal!$D$11:$AP$300,4,FALSE)*2,IF($F41="宝具OC",VLOOKUP(C41,[2]Cal!$D$11:$AP$300,14,FALSE)*2,1+IF($F41="技能1",VLOOKUP(VLOOKUP($D41,[2]Cal!$D$11:$AP$300,17,FALSE),[2]Para!$A$33:$B$43,2,FALSE),IF($F41="技能2",VLOOKUP(VLOOKUP($D41,[2]Cal!$D$11:$AP$300,18,FALSE),[2]Para!$A$33:$B$43,2,FALSE),VLOOKUP(VLOOKUP($D41,[2]Cal!$D$11:$AP$300,19,FALSE),[2]Para!$A$33:$B$43,2,FALSE)))))))</f>
        <v>#N/A</v>
      </c>
      <c r="N41" s="45" t="e">
        <f>INDEX($Q41:$AA41,1,IF($F41="宝具自带",2,IF($F41="宝具等级",VLOOKUP(#REF!,[2]Para!$A$33:$B$43,2,FALSE)*2,IF($F41="宝具OC",#REF!*2,1+VLOOKUP(#REF!,[2]Para!$A$33:$B$43,2,FALSE)))))</f>
        <v>#REF!</v>
      </c>
      <c r="O41" s="45" t="e">
        <f>INDEX($Q41:$AA41,1,IF($F41="宝具自带",2,IF($F41="宝具等级",VLOOKUP(#REF!,[2]Para!$A$33:$B$43,2,FALSE)*2,IF($F41="宝具OC",#REF!*2,1+VLOOKUP(#REF!,[2]Para!$A$33:$B$43,2,FALSE)))))</f>
        <v>#REF!</v>
      </c>
      <c r="P41" s="46"/>
      <c r="Q41" s="53">
        <f>IF([2]Cal!$J$3&lt;7,0,0.1)</f>
        <v>0</v>
      </c>
      <c r="R41" s="54">
        <f>IF([2]Cal!$J$3&lt;7,0,0.11)</f>
        <v>0</v>
      </c>
      <c r="S41" s="54">
        <f>IF([2]Cal!$J$3&lt;7,0,0.12)</f>
        <v>0</v>
      </c>
      <c r="T41" s="54">
        <f>IF([2]Cal!$J$3&lt;7,0,0.13)</f>
        <v>0</v>
      </c>
      <c r="U41" s="54">
        <f>IF([2]Cal!$J$3&lt;7,0,0.14)</f>
        <v>0</v>
      </c>
      <c r="V41" s="54">
        <f>IF([2]Cal!$J$3&lt;7,0,0.15)</f>
        <v>0</v>
      </c>
      <c r="W41" s="54">
        <f>IF([2]Cal!$J$3&lt;7,0,0.16)</f>
        <v>0</v>
      </c>
      <c r="X41" s="54">
        <f>IF([2]Cal!$J$3&lt;7,0,0.17)</f>
        <v>0</v>
      </c>
      <c r="Y41" s="54">
        <f>IF([2]Cal!$J$3&lt;7,0,0.18)</f>
        <v>0</v>
      </c>
      <c r="Z41" s="55">
        <f>IF([2]Cal!$J$3&lt;7,0,0.2)</f>
        <v>0</v>
      </c>
      <c r="AA41" s="50"/>
      <c r="AB41" s="51" t="str">
        <f t="shared" si="0"/>
        <v>需要完成强化本。</v>
      </c>
    </row>
    <row r="42" spans="1:28" ht="15.6" x14ac:dyDescent="0.25">
      <c r="A42" s="52">
        <v>27</v>
      </c>
      <c r="B42" s="41" t="s">
        <v>198</v>
      </c>
      <c r="C42" s="30">
        <v>27</v>
      </c>
      <c r="D42" s="30" t="s">
        <v>198</v>
      </c>
      <c r="E42" s="40" t="s">
        <v>649</v>
      </c>
      <c r="F42" s="41" t="s">
        <v>688</v>
      </c>
      <c r="G42" s="42" t="s">
        <v>643</v>
      </c>
      <c r="H42" s="43" t="s">
        <v>644</v>
      </c>
      <c r="I42" s="40" t="s">
        <v>648</v>
      </c>
      <c r="J42" s="44"/>
      <c r="K42" s="44">
        <f>IF(AND(HLOOKUP(C42,[2]Data!$1:$150,9,FALSE)="全体",G42="敌方单体"),0,IF(I42="无效",0,IF(OR(H42="攻击力提升",H42="防御力下降"),1,IF(H42="Arts卡性能提升",21,IF(H42="Buster卡性能提升",22,IF(H42="Quick卡性能提升",23,IF(H42="宝具威力提升",3,IF(H42="伤害附加",4,5))))))))</f>
        <v>1</v>
      </c>
      <c r="L42" s="44">
        <f t="shared" si="1"/>
        <v>1</v>
      </c>
      <c r="M42" s="45" t="e">
        <f>INDEX($Q42:$AA42,1,IF($F42="宝具自带",2,IF($F42="宝具等级",VLOOKUP(C42,[2]Cal!$D$11:$AP$300,4,FALSE)*2,IF($F42="宝具OC",VLOOKUP(C42,[2]Cal!$D$11:$AP$300,14,FALSE)*2,1+IF($F42="技能1",VLOOKUP(VLOOKUP($D42,[2]Cal!$D$11:$AP$300,17,FALSE),[2]Para!$A$33:$B$43,2,FALSE),IF($F42="技能2",VLOOKUP(VLOOKUP($D42,[2]Cal!$D$11:$AP$300,18,FALSE),[2]Para!$A$33:$B$43,2,FALSE),VLOOKUP(VLOOKUP($D42,[2]Cal!$D$11:$AP$300,19,FALSE),[2]Para!$A$33:$B$43,2,FALSE)))))))</f>
        <v>#N/A</v>
      </c>
      <c r="N42" s="45" t="e">
        <f>INDEX($Q42:$AA42,1,IF($F42="宝具自带",2,IF($F42="宝具等级",VLOOKUP(#REF!,[2]Para!$A$33:$B$43,2,FALSE)*2,IF($F42="宝具OC",#REF!*2,1+VLOOKUP(#REF!,[2]Para!$A$33:$B$43,2,FALSE)))))</f>
        <v>#REF!</v>
      </c>
      <c r="O42" s="45" t="e">
        <f>INDEX($Q42:$AA42,1,IF($F42="宝具自带",2,IF($F42="宝具等级",VLOOKUP(#REF!,[2]Para!$A$33:$B$43,2,FALSE)*2,IF($F42="宝具OC",#REF!*2,1+VLOOKUP(#REF!,[2]Para!$A$33:$B$43,2,FALSE)))))</f>
        <v>#REF!</v>
      </c>
      <c r="P42" s="46"/>
      <c r="Q42" s="47">
        <v>8.5000000000000006E-2</v>
      </c>
      <c r="R42" s="48">
        <v>9.4E-2</v>
      </c>
      <c r="S42" s="48">
        <v>0.10199999999999999</v>
      </c>
      <c r="T42" s="48">
        <v>0.111</v>
      </c>
      <c r="U42" s="48">
        <v>0.11899999999999999</v>
      </c>
      <c r="V42" s="48">
        <v>0.128</v>
      </c>
      <c r="W42" s="48">
        <v>0.13600000000000001</v>
      </c>
      <c r="X42" s="48">
        <v>0.14499999999999999</v>
      </c>
      <c r="Y42" s="48">
        <v>0.153</v>
      </c>
      <c r="Z42" s="49">
        <v>0.17</v>
      </c>
      <c r="AA42" s="50"/>
      <c r="AB42" s="51" t="str">
        <f t="shared" si="0"/>
        <v/>
      </c>
    </row>
    <row r="43" spans="1:28" ht="15.6" x14ac:dyDescent="0.25">
      <c r="A43" s="83">
        <v>28</v>
      </c>
      <c r="B43" s="85" t="s">
        <v>200</v>
      </c>
      <c r="C43" s="30">
        <v>28</v>
      </c>
      <c r="D43" s="30" t="s">
        <v>200</v>
      </c>
      <c r="E43" s="40" t="s">
        <v>646</v>
      </c>
      <c r="F43" s="41" t="s">
        <v>689</v>
      </c>
      <c r="G43" s="42" t="s">
        <v>643</v>
      </c>
      <c r="H43" s="43" t="s">
        <v>644</v>
      </c>
      <c r="I43" s="40" t="s">
        <v>648</v>
      </c>
      <c r="J43" s="44"/>
      <c r="K43" s="44">
        <f>IF(AND(HLOOKUP(C43,[2]Data!$1:$150,9,FALSE)="全体",G43="敌方单体"),0,IF(I43="无效",0,IF(OR(H43="攻击力提升",H43="防御力下降"),1,IF(H43="Arts卡性能提升",21,IF(H43="Buster卡性能提升",22,IF(H43="Quick卡性能提升",23,IF(H43="宝具威力提升",3,IF(H43="伤害附加",4,5))))))))</f>
        <v>1</v>
      </c>
      <c r="L43" s="44">
        <f t="shared" si="1"/>
        <v>1</v>
      </c>
      <c r="M43" s="45" t="e">
        <f>INDEX($Q43:$AA43,1,IF($F43="宝具自带",2,IF($F43="宝具等级",VLOOKUP(C43,[2]Cal!$D$11:$AP$300,4,FALSE)*2,IF($F43="宝具OC",VLOOKUP(C43,[2]Cal!$D$11:$AP$300,14,FALSE)*2,1+IF($F43="技能1",VLOOKUP(VLOOKUP($D43,[2]Cal!$D$11:$AP$300,17,FALSE),[2]Para!$A$33:$B$43,2,FALSE),IF($F43="技能2",VLOOKUP(VLOOKUP($D43,[2]Cal!$D$11:$AP$300,18,FALSE),[2]Para!$A$33:$B$43,2,FALSE),VLOOKUP(VLOOKUP($D43,[2]Cal!$D$11:$AP$300,19,FALSE),[2]Para!$A$33:$B$43,2,FALSE)))))))</f>
        <v>#N/A</v>
      </c>
      <c r="N43" s="45" t="e">
        <f>INDEX($Q43:$AA43,1,IF($F43="宝具自带",2,IF($F43="宝具等级",VLOOKUP(#REF!,[2]Para!$A$33:$B$43,2,FALSE)*2,IF($F43="宝具OC",#REF!*2,1+VLOOKUP(#REF!,[2]Para!$A$33:$B$43,2,FALSE)))))</f>
        <v>#REF!</v>
      </c>
      <c r="O43" s="45" t="e">
        <f>INDEX($Q43:$AA43,1,IF($F43="宝具自带",2,IF($F43="宝具等级",VLOOKUP(#REF!,[2]Para!$A$33:$B$43,2,FALSE)*2,IF($F43="宝具OC",#REF!*2,1+VLOOKUP(#REF!,[2]Para!$A$33:$B$43,2,FALSE)))))</f>
        <v>#REF!</v>
      </c>
      <c r="P43" s="46"/>
      <c r="Q43" s="47">
        <v>0.08</v>
      </c>
      <c r="R43" s="48">
        <v>8.7999999999999995E-2</v>
      </c>
      <c r="S43" s="48">
        <v>9.6000000000000002E-2</v>
      </c>
      <c r="T43" s="48">
        <v>0.104</v>
      </c>
      <c r="U43" s="48">
        <v>0.112</v>
      </c>
      <c r="V43" s="48">
        <v>0.12</v>
      </c>
      <c r="W43" s="48">
        <v>0.128</v>
      </c>
      <c r="X43" s="48">
        <v>0.13600000000000001</v>
      </c>
      <c r="Y43" s="48">
        <v>0.14399999999999999</v>
      </c>
      <c r="Z43" s="49">
        <v>0.16</v>
      </c>
      <c r="AA43" s="50"/>
      <c r="AB43" s="51" t="str">
        <f t="shared" si="0"/>
        <v/>
      </c>
    </row>
    <row r="44" spans="1:28" ht="26.4" x14ac:dyDescent="0.25">
      <c r="A44" s="83"/>
      <c r="B44" s="85"/>
      <c r="C44" s="30">
        <v>28</v>
      </c>
      <c r="D44" s="30" t="s">
        <v>200</v>
      </c>
      <c r="E44" s="40" t="s">
        <v>654</v>
      </c>
      <c r="F44" s="41" t="s">
        <v>690</v>
      </c>
      <c r="G44" s="42" t="s">
        <v>643</v>
      </c>
      <c r="H44" s="43" t="s">
        <v>669</v>
      </c>
      <c r="I44" s="40" t="s">
        <v>648</v>
      </c>
      <c r="J44" s="44">
        <v>1</v>
      </c>
      <c r="K44" s="44">
        <f>IF(AND(HLOOKUP(C44,[2]Data!$1:$150,9,FALSE)="全体",G44="敌方单体"),0,IF(I44="无效",0,IF(OR(H44="攻击力提升",H44="防御力下降"),1,IF(H44="Arts卡性能提升",21,IF(H44="Buster卡性能提升",22,IF(H44="Quick卡性能提升",23,IF(H44="宝具威力提升",3,IF(H44="伤害附加",4,5))))))))</f>
        <v>23</v>
      </c>
      <c r="L44" s="44">
        <f t="shared" si="1"/>
        <v>23</v>
      </c>
      <c r="M44" s="45" t="e">
        <f>INDEX($Q44:$AA44,1,IF($F44="宝具自带",2,IF($F44="宝具等级",VLOOKUP(C44,[2]Cal!$D$11:$AP$300,4,FALSE)*2,IF($F44="宝具OC",VLOOKUP(C44,[2]Cal!$D$11:$AP$300,14,FALSE)*2,1+IF($F44="技能1",VLOOKUP(VLOOKUP($D44,[2]Cal!$D$11:$AP$300,17,FALSE),[2]Para!$A$33:$B$43,2,FALSE),IF($F44="技能2",VLOOKUP(VLOOKUP($D44,[2]Cal!$D$11:$AP$300,18,FALSE),[2]Para!$A$33:$B$43,2,FALSE),VLOOKUP(VLOOKUP($D44,[2]Cal!$D$11:$AP$300,19,FALSE),[2]Para!$A$33:$B$43,2,FALSE)))))))</f>
        <v>#N/A</v>
      </c>
      <c r="N44" s="45" t="e">
        <f>INDEX($Q44:$AA44,1,IF($F44="宝具自带",2,IF($F44="宝具等级",VLOOKUP(#REF!,[2]Para!$A$33:$B$43,2,FALSE)*2,IF($F44="宝具OC",#REF!*2,1+VLOOKUP(#REF!,[2]Para!$A$33:$B$43,2,FALSE)))))</f>
        <v>#REF!</v>
      </c>
      <c r="O44" s="45" t="e">
        <f>INDEX($Q44:$AA44,1,IF($F44="宝具自带",2,IF($F44="宝具等级",VLOOKUP(#REF!,[2]Para!$A$33:$B$43,2,FALSE)*2,IF($F44="宝具OC",#REF!*2,1+VLOOKUP(#REF!,[2]Para!$A$33:$B$43,2,FALSE)))))</f>
        <v>#REF!</v>
      </c>
      <c r="P44" s="46"/>
      <c r="Q44" s="53">
        <f>IF([2]Cal!$J$3&lt;12,0,0.1)</f>
        <v>0</v>
      </c>
      <c r="R44" s="54">
        <f>IF([2]Cal!$J$3&lt;12,0,0.11)</f>
        <v>0</v>
      </c>
      <c r="S44" s="54">
        <f>IF([2]Cal!$J$3&lt;12,0,0.12)</f>
        <v>0</v>
      </c>
      <c r="T44" s="54">
        <f>IF([2]Cal!$J$3&lt;12,0,0.13)</f>
        <v>0</v>
      </c>
      <c r="U44" s="54">
        <f>IF([2]Cal!$J$3&lt;12,0,0.14)</f>
        <v>0</v>
      </c>
      <c r="V44" s="54">
        <f>IF([2]Cal!$J$3&lt;12,0,0.15)</f>
        <v>0</v>
      </c>
      <c r="W44" s="54">
        <f>IF([2]Cal!$J$3&lt;12,0,0.16)</f>
        <v>0</v>
      </c>
      <c r="X44" s="54">
        <f>IF([2]Cal!$J$3&lt;12,0,0.17)</f>
        <v>0</v>
      </c>
      <c r="Y44" s="54">
        <f>IF([2]Cal!$J$3&lt;12,0,0.18)</f>
        <v>0</v>
      </c>
      <c r="Z44" s="55">
        <f>IF([2]Cal!$J$3&lt;12,0,0.2)</f>
        <v>0</v>
      </c>
      <c r="AA44" s="50"/>
      <c r="AB44" s="51" t="str">
        <f t="shared" si="0"/>
        <v>需要完成强化本。</v>
      </c>
    </row>
    <row r="45" spans="1:28" ht="26.4" x14ac:dyDescent="0.25">
      <c r="A45" s="83">
        <v>30</v>
      </c>
      <c r="B45" s="85" t="s">
        <v>205</v>
      </c>
      <c r="C45" s="30">
        <v>30</v>
      </c>
      <c r="D45" s="30" t="s">
        <v>205</v>
      </c>
      <c r="E45" s="40" t="s">
        <v>654</v>
      </c>
      <c r="F45" s="41" t="s">
        <v>691</v>
      </c>
      <c r="G45" s="42" t="s">
        <v>675</v>
      </c>
      <c r="H45" s="43" t="s">
        <v>659</v>
      </c>
      <c r="I45" s="40" t="s">
        <v>648</v>
      </c>
      <c r="J45" s="44">
        <v>1</v>
      </c>
      <c r="K45" s="44">
        <f>IF(AND(HLOOKUP(C45,[2]Data!$1:$150,9,FALSE)="全体",G45="敌方单体"),0,IF(I45="无效",0,IF(OR(H45="攻击力提升",H45="防御力下降"),1,IF(H45="Arts卡性能提升",21,IF(H45="Buster卡性能提升",22,IF(H45="Quick卡性能提升",23,IF(H45="宝具威力提升",3,IF(H45="伤害附加",4,5))))))))</f>
        <v>0</v>
      </c>
      <c r="L45" s="44">
        <f t="shared" si="1"/>
        <v>1</v>
      </c>
      <c r="M45" s="45" t="e">
        <f>INDEX($Q45:$AA45,1,IF($F45="宝具自带",2,IF($F45="宝具等级",VLOOKUP(C45,[2]Cal!$D$11:$AP$300,4,FALSE)*2,IF($F45="宝具OC",VLOOKUP(C45,[2]Cal!$D$11:$AP$300,14,FALSE)*2,1+IF($F45="技能1",VLOOKUP(VLOOKUP($D45,[2]Cal!$D$11:$AP$300,17,FALSE),[2]Para!$A$33:$B$43,2,FALSE),IF($F45="技能2",VLOOKUP(VLOOKUP($D45,[2]Cal!$D$11:$AP$300,18,FALSE),[2]Para!$A$33:$B$43,2,FALSE),VLOOKUP(VLOOKUP($D45,[2]Cal!$D$11:$AP$300,19,FALSE),[2]Para!$A$33:$B$43,2,FALSE)))))))</f>
        <v>#N/A</v>
      </c>
      <c r="N45" s="45" t="e">
        <f>INDEX($Q45:$AA45,1,IF($F45="宝具自带",2,IF($F45="宝具等级",VLOOKUP(#REF!,[2]Para!$A$33:$B$43,2,FALSE)*2,IF($F45="宝具OC",#REF!*2,1+VLOOKUP(#REF!,[2]Para!$A$33:$B$43,2,FALSE)))))</f>
        <v>#REF!</v>
      </c>
      <c r="O45" s="45" t="e">
        <f>INDEX($Q45:$AA45,1,IF($F45="宝具自带",2,IF($F45="宝具等级",VLOOKUP(#REF!,[2]Para!$A$33:$B$43,2,FALSE)*2,IF($F45="宝具OC",#REF!*2,1+VLOOKUP(#REF!,[2]Para!$A$33:$B$43,2,FALSE)))))</f>
        <v>#REF!</v>
      </c>
      <c r="P45" s="46"/>
      <c r="Q45" s="53">
        <f>IF([2]Cal!$J$3&lt;18,0,0.1)</f>
        <v>0</v>
      </c>
      <c r="R45" s="54">
        <f>IF([2]Cal!$J$3&lt;18,0,0.12)</f>
        <v>0</v>
      </c>
      <c r="S45" s="54">
        <f>IF([2]Cal!$J$3&lt;18,0,0.14)</f>
        <v>0</v>
      </c>
      <c r="T45" s="54">
        <f>IF([2]Cal!$J$3&lt;18,0,0.16)</f>
        <v>0</v>
      </c>
      <c r="U45" s="54">
        <f>IF([2]Cal!$J$3&lt;18,0,0.18)</f>
        <v>0</v>
      </c>
      <c r="V45" s="54">
        <f>IF([2]Cal!$J$3&lt;18,0,0.2)</f>
        <v>0</v>
      </c>
      <c r="W45" s="54">
        <f>IF([2]Cal!$J$3&lt;18,0,0.22)</f>
        <v>0</v>
      </c>
      <c r="X45" s="54">
        <f>IF([2]Cal!$J$3&lt;18,0,0.24)</f>
        <v>0</v>
      </c>
      <c r="Y45" s="54">
        <f>IF([2]Cal!$J$3&lt;18,0,0.26)</f>
        <v>0</v>
      </c>
      <c r="Z45" s="55">
        <f>IF([2]Cal!$J$3&lt;18,0,0.3)</f>
        <v>0</v>
      </c>
      <c r="AA45" s="50"/>
      <c r="AB45" s="51" t="str">
        <f t="shared" si="0"/>
        <v>需要完成强化本。</v>
      </c>
    </row>
    <row r="46" spans="1:28" ht="15.6" x14ac:dyDescent="0.25">
      <c r="A46" s="83"/>
      <c r="B46" s="85"/>
      <c r="C46" s="30">
        <v>30</v>
      </c>
      <c r="D46" s="30" t="s">
        <v>205</v>
      </c>
      <c r="E46" s="40" t="s">
        <v>657</v>
      </c>
      <c r="F46" s="41" t="s">
        <v>206</v>
      </c>
      <c r="G46" s="42" t="s">
        <v>658</v>
      </c>
      <c r="H46" s="43" t="s">
        <v>659</v>
      </c>
      <c r="I46" s="40" t="s">
        <v>660</v>
      </c>
      <c r="J46" s="44"/>
      <c r="K46" s="44">
        <f>IF(AND(HLOOKUP(C46,[2]Data!$1:$150,9,FALSE)="全体",G46="敌方单体"),0,IF(I46="无效",0,IF(OR(H46="攻击力提升",H46="防御力下降"),1,IF(H46="Arts卡性能提升",21,IF(H46="Buster卡性能提升",22,IF(H46="Quick卡性能提升",23,IF(H46="宝具威力提升",3,IF(H46="伤害附加",4,5))))))))</f>
        <v>0</v>
      </c>
      <c r="L46" s="44">
        <f t="shared" si="1"/>
        <v>1</v>
      </c>
      <c r="M46" s="45" t="e">
        <f>INDEX($Q46:$AA46,1,IF($F46="宝具自带",2,IF($F46="宝具等级",VLOOKUP(C46,[2]Cal!$D$11:$AP$300,4,FALSE)*2,IF($F46="宝具OC",VLOOKUP(C46,[2]Cal!$D$11:$AP$300,14,FALSE)*2,1+IF($F46="技能1",VLOOKUP(VLOOKUP($D46,[2]Cal!$D$11:$AP$300,17,FALSE),[2]Para!$A$33:$B$43,2,FALSE),IF($F46="技能2",VLOOKUP(VLOOKUP($D46,[2]Cal!$D$11:$AP$300,18,FALSE),[2]Para!$A$33:$B$43,2,FALSE),VLOOKUP(VLOOKUP($D46,[2]Cal!$D$11:$AP$300,19,FALSE),[2]Para!$A$33:$B$43,2,FALSE)))))))</f>
        <v>#N/A</v>
      </c>
      <c r="N46" s="45" t="e">
        <f>INDEX($Q46:$AA46,1,IF($F46="宝具自带",2,IF($F46="宝具等级",VLOOKUP(#REF!,[2]Para!$A$33:$B$43,2,FALSE)*2,IF($F46="宝具OC",#REF!*2,1+VLOOKUP(#REF!,[2]Para!$A$33:$B$43,2,FALSE)))))</f>
        <v>#REF!</v>
      </c>
      <c r="O46" s="45" t="e">
        <f>INDEX($Q46:$AA46,1,IF($F46="宝具自带",2,IF($F46="宝具等级",VLOOKUP(#REF!,[2]Para!$A$33:$B$43,2,FALSE)*2,IF($F46="宝具OC",#REF!*2,1+VLOOKUP(#REF!,[2]Para!$A$33:$B$43,2,FALSE)))))</f>
        <v>#REF!</v>
      </c>
      <c r="P46" s="46"/>
      <c r="Q46" s="87">
        <v>0.2</v>
      </c>
      <c r="R46" s="81">
        <v>0.2</v>
      </c>
      <c r="S46" s="81">
        <v>0.25</v>
      </c>
      <c r="T46" s="81">
        <v>0.25</v>
      </c>
      <c r="U46" s="81">
        <v>0.3</v>
      </c>
      <c r="V46" s="81">
        <v>0.3</v>
      </c>
      <c r="W46" s="81">
        <v>0.35</v>
      </c>
      <c r="X46" s="81">
        <v>0.35</v>
      </c>
      <c r="Y46" s="81">
        <v>0.4</v>
      </c>
      <c r="Z46" s="82">
        <v>0.4</v>
      </c>
      <c r="AA46" s="50"/>
      <c r="AB46" s="51" t="str">
        <f t="shared" si="0"/>
        <v/>
      </c>
    </row>
    <row r="47" spans="1:28" ht="15.6" x14ac:dyDescent="0.25">
      <c r="A47" s="52">
        <v>32</v>
      </c>
      <c r="B47" s="41" t="s">
        <v>143</v>
      </c>
      <c r="C47" s="30">
        <v>32</v>
      </c>
      <c r="D47" s="30" t="s">
        <v>143</v>
      </c>
      <c r="E47" s="40" t="s">
        <v>657</v>
      </c>
      <c r="F47" s="41" t="s">
        <v>210</v>
      </c>
      <c r="G47" s="42" t="s">
        <v>658</v>
      </c>
      <c r="H47" s="43" t="s">
        <v>659</v>
      </c>
      <c r="I47" s="40" t="s">
        <v>660</v>
      </c>
      <c r="J47" s="44"/>
      <c r="K47" s="44">
        <f>IF(AND(HLOOKUP(C47,[2]Data!$1:$150,9,FALSE)="全体",G47="敌方单体"),0,IF(I47="无效",0,IF(OR(H47="攻击力提升",H47="防御力下降"),1,IF(H47="Arts卡性能提升",21,IF(H47="Buster卡性能提升",22,IF(H47="Quick卡性能提升",23,IF(H47="宝具威力提升",3,IF(H47="伤害附加",4,5))))))))</f>
        <v>0</v>
      </c>
      <c r="L47" s="44">
        <f t="shared" si="1"/>
        <v>1</v>
      </c>
      <c r="M47" s="45" t="e">
        <f>INDEX($Q47:$AA47,1,IF($F47="宝具自带",2,IF($F47="宝具等级",VLOOKUP(C47,[2]Cal!$D$11:$AP$300,4,FALSE)*2,IF($F47="宝具OC",VLOOKUP(C47,[2]Cal!$D$11:$AP$300,14,FALSE)*2,1+IF($F47="技能1",VLOOKUP(VLOOKUP($D47,[2]Cal!$D$11:$AP$300,17,FALSE),[2]Para!$A$33:$B$43,2,FALSE),IF($F47="技能2",VLOOKUP(VLOOKUP($D47,[2]Cal!$D$11:$AP$300,18,FALSE),[2]Para!$A$33:$B$43,2,FALSE),VLOOKUP(VLOOKUP($D47,[2]Cal!$D$11:$AP$300,19,FALSE),[2]Para!$A$33:$B$43,2,FALSE)))))))</f>
        <v>#N/A</v>
      </c>
      <c r="N47" s="45" t="e">
        <f>INDEX($Q47:$AA47,1,IF($F47="宝具自带",2,IF($F47="宝具等级",VLOOKUP(#REF!,[2]Para!$A$33:$B$43,2,FALSE)*2,IF($F47="宝具OC",#REF!*2,1+VLOOKUP(#REF!,[2]Para!$A$33:$B$43,2,FALSE)))))</f>
        <v>#REF!</v>
      </c>
      <c r="O47" s="45" t="e">
        <f>INDEX($Q47:$AA47,1,IF($F47="宝具自带",2,IF($F47="宝具等级",VLOOKUP(#REF!,[2]Para!$A$33:$B$43,2,FALSE)*2,IF($F47="宝具OC",#REF!*2,1+VLOOKUP(#REF!,[2]Para!$A$33:$B$43,2,FALSE)))))</f>
        <v>#REF!</v>
      </c>
      <c r="P47" s="46"/>
      <c r="Q47" s="87">
        <v>0.2</v>
      </c>
      <c r="R47" s="81">
        <v>0.2</v>
      </c>
      <c r="S47" s="81">
        <v>0.25</v>
      </c>
      <c r="T47" s="81">
        <v>0.25</v>
      </c>
      <c r="U47" s="81">
        <v>0.3</v>
      </c>
      <c r="V47" s="81">
        <v>0.3</v>
      </c>
      <c r="W47" s="81">
        <v>0.35</v>
      </c>
      <c r="X47" s="81">
        <v>0.35</v>
      </c>
      <c r="Y47" s="81">
        <v>0.4</v>
      </c>
      <c r="Z47" s="82">
        <v>0.4</v>
      </c>
      <c r="AA47" s="50"/>
      <c r="AB47" s="51" t="str">
        <f t="shared" si="0"/>
        <v/>
      </c>
    </row>
    <row r="48" spans="1:28" ht="15.6" x14ac:dyDescent="0.25">
      <c r="A48" s="52">
        <v>33</v>
      </c>
      <c r="B48" s="41" t="s">
        <v>211</v>
      </c>
      <c r="C48" s="30">
        <v>33</v>
      </c>
      <c r="D48" s="30" t="s">
        <v>211</v>
      </c>
      <c r="E48" s="40" t="s">
        <v>692</v>
      </c>
      <c r="F48" s="41" t="s">
        <v>693</v>
      </c>
      <c r="G48" s="42" t="s">
        <v>643</v>
      </c>
      <c r="H48" s="43" t="s">
        <v>644</v>
      </c>
      <c r="I48" s="40" t="s">
        <v>660</v>
      </c>
      <c r="J48" s="44"/>
      <c r="K48" s="44">
        <f>IF(AND(HLOOKUP(C48,[2]Data!$1:$150,9,FALSE)="全体",G48="敌方单体"),0,IF(I48="无效",0,IF(OR(H48="攻击力提升",H48="防御力下降"),1,IF(H48="Arts卡性能提升",21,IF(H48="Buster卡性能提升",22,IF(H48="Quick卡性能提升",23,IF(H48="宝具威力提升",3,IF(H48="伤害附加",4,5))))))))</f>
        <v>0</v>
      </c>
      <c r="L48" s="44">
        <f t="shared" si="1"/>
        <v>1</v>
      </c>
      <c r="M48" s="45" t="e">
        <f>INDEX($Q48:$AA48,1,IF($F48="宝具自带",2,IF($F48="宝具等级",VLOOKUP(C48,[2]Cal!$D$11:$AP$300,4,FALSE)*2,IF($F48="宝具OC",VLOOKUP(C48,[2]Cal!$D$11:$AP$300,14,FALSE)*2,1+IF($F48="技能1",VLOOKUP(VLOOKUP($D48,[2]Cal!$D$11:$AP$300,17,FALSE),[2]Para!$A$33:$B$43,2,FALSE),IF($F48="技能2",VLOOKUP(VLOOKUP($D48,[2]Cal!$D$11:$AP$300,18,FALSE),[2]Para!$A$33:$B$43,2,FALSE),VLOOKUP(VLOOKUP($D48,[2]Cal!$D$11:$AP$300,19,FALSE),[2]Para!$A$33:$B$43,2,FALSE)))))))</f>
        <v>#N/A</v>
      </c>
      <c r="N48" s="45" t="e">
        <f>INDEX($Q48:$AA48,1,IF($F48="宝具自带",2,IF($F48="宝具等级",VLOOKUP(#REF!,[2]Para!$A$33:$B$43,2,FALSE)*2,IF($F48="宝具OC",#REF!*2,1+VLOOKUP(#REF!,[2]Para!$A$33:$B$43,2,FALSE)))))</f>
        <v>#REF!</v>
      </c>
      <c r="O48" s="45" t="e">
        <f>INDEX($Q48:$AA48,1,IF($F48="宝具自带",2,IF($F48="宝具等级",VLOOKUP(#REF!,[2]Para!$A$33:$B$43,2,FALSE)*2,IF($F48="宝具OC",#REF!*2,1+VLOOKUP(#REF!,[2]Para!$A$33:$B$43,2,FALSE)))))</f>
        <v>#REF!</v>
      </c>
      <c r="P48" s="46"/>
      <c r="Q48" s="87">
        <v>0.2</v>
      </c>
      <c r="R48" s="81">
        <v>0.2</v>
      </c>
      <c r="S48" s="81">
        <v>0.25</v>
      </c>
      <c r="T48" s="81">
        <v>0.25</v>
      </c>
      <c r="U48" s="81">
        <v>0.3</v>
      </c>
      <c r="V48" s="81">
        <v>0.3</v>
      </c>
      <c r="W48" s="81">
        <v>0.35</v>
      </c>
      <c r="X48" s="81">
        <v>0.35</v>
      </c>
      <c r="Y48" s="81">
        <v>0.4</v>
      </c>
      <c r="Z48" s="82">
        <v>0.4</v>
      </c>
      <c r="AA48" s="50"/>
      <c r="AB48" s="51" t="str">
        <f t="shared" si="0"/>
        <v/>
      </c>
    </row>
    <row r="49" spans="1:28" ht="15.6" x14ac:dyDescent="0.25">
      <c r="A49" s="52">
        <v>34</v>
      </c>
      <c r="B49" s="41" t="s">
        <v>213</v>
      </c>
      <c r="C49" s="30">
        <v>34</v>
      </c>
      <c r="D49" s="30" t="s">
        <v>213</v>
      </c>
      <c r="E49" s="40" t="s">
        <v>646</v>
      </c>
      <c r="F49" s="41" t="s">
        <v>694</v>
      </c>
      <c r="G49" s="42" t="s">
        <v>643</v>
      </c>
      <c r="H49" s="43" t="s">
        <v>652</v>
      </c>
      <c r="I49" s="40" t="s">
        <v>648</v>
      </c>
      <c r="J49" s="44"/>
      <c r="K49" s="44">
        <f>IF(AND(HLOOKUP(C49,[2]Data!$1:$150,9,FALSE)="全体",G49="敌方单体"),0,IF(I49="无效",0,IF(OR(H49="攻击力提升",H49="防御力下降"),1,IF(H49="Arts卡性能提升",21,IF(H49="Buster卡性能提升",22,IF(H49="Quick卡性能提升",23,IF(H49="宝具威力提升",3,IF(H49="伤害附加",4,5))))))))</f>
        <v>22</v>
      </c>
      <c r="L49" s="44">
        <f t="shared" si="1"/>
        <v>22</v>
      </c>
      <c r="M49" s="45" t="e">
        <f>INDEX($Q49:$AA49,1,IF($F49="宝具自带",2,IF($F49="宝具等级",VLOOKUP(C49,[2]Cal!$D$11:$AP$300,4,FALSE)*2,IF($F49="宝具OC",VLOOKUP(C49,[2]Cal!$D$11:$AP$300,14,FALSE)*2,1+IF($F49="技能1",VLOOKUP(VLOOKUP($D49,[2]Cal!$D$11:$AP$300,17,FALSE),[2]Para!$A$33:$B$43,2,FALSE),IF($F49="技能2",VLOOKUP(VLOOKUP($D49,[2]Cal!$D$11:$AP$300,18,FALSE),[2]Para!$A$33:$B$43,2,FALSE),VLOOKUP(VLOOKUP($D49,[2]Cal!$D$11:$AP$300,19,FALSE),[2]Para!$A$33:$B$43,2,FALSE)))))))</f>
        <v>#N/A</v>
      </c>
      <c r="N49" s="45" t="e">
        <f>INDEX($Q49:$AA49,1,IF($F49="宝具自带",2,IF($F49="宝具等级",VLOOKUP(#REF!,[2]Para!$A$33:$B$43,2,FALSE)*2,IF($F49="宝具OC",#REF!*2,1+VLOOKUP(#REF!,[2]Para!$A$33:$B$43,2,FALSE)))))</f>
        <v>#REF!</v>
      </c>
      <c r="O49" s="45" t="e">
        <f>INDEX($Q49:$AA49,1,IF($F49="宝具自带",2,IF($F49="宝具等级",VLOOKUP(#REF!,[2]Para!$A$33:$B$43,2,FALSE)*2,IF($F49="宝具OC",#REF!*2,1+VLOOKUP(#REF!,[2]Para!$A$33:$B$43,2,FALSE)))))</f>
        <v>#REF!</v>
      </c>
      <c r="P49" s="46"/>
      <c r="Q49" s="47">
        <v>0.2</v>
      </c>
      <c r="R49" s="48">
        <v>0.22</v>
      </c>
      <c r="S49" s="48">
        <v>0.24</v>
      </c>
      <c r="T49" s="48">
        <v>0.26</v>
      </c>
      <c r="U49" s="48">
        <v>0.28000000000000003</v>
      </c>
      <c r="V49" s="48">
        <v>0.3</v>
      </c>
      <c r="W49" s="48">
        <v>0.32</v>
      </c>
      <c r="X49" s="48">
        <v>0.34</v>
      </c>
      <c r="Y49" s="48">
        <v>0.36</v>
      </c>
      <c r="Z49" s="49">
        <v>0.4</v>
      </c>
      <c r="AA49" s="50"/>
      <c r="AB49" s="51" t="str">
        <f t="shared" si="0"/>
        <v/>
      </c>
    </row>
    <row r="50" spans="1:28" ht="15.6" x14ac:dyDescent="0.25">
      <c r="A50" s="83">
        <v>36</v>
      </c>
      <c r="B50" s="85" t="s">
        <v>217</v>
      </c>
      <c r="C50" s="30">
        <v>36</v>
      </c>
      <c r="D50" s="30" t="s">
        <v>217</v>
      </c>
      <c r="E50" s="40" t="s">
        <v>646</v>
      </c>
      <c r="F50" s="41" t="s">
        <v>695</v>
      </c>
      <c r="G50" s="42" t="s">
        <v>643</v>
      </c>
      <c r="H50" s="43" t="s">
        <v>668</v>
      </c>
      <c r="I50" s="40" t="s">
        <v>648</v>
      </c>
      <c r="J50" s="44"/>
      <c r="K50" s="44">
        <f>IF(AND(HLOOKUP(C50,[2]Data!$1:$150,9,FALSE)="全体",G50="敌方单体"),0,IF(I50="无效",0,IF(OR(H50="攻击力提升",H50="防御力下降"),1,IF(H50="Arts卡性能提升",21,IF(H50="Buster卡性能提升",22,IF(H50="Quick卡性能提升",23,IF(H50="宝具威力提升",3,IF(H50="伤害附加",4,5))))))))</f>
        <v>21</v>
      </c>
      <c r="L50" s="44">
        <f t="shared" si="1"/>
        <v>21</v>
      </c>
      <c r="M50" s="45" t="e">
        <f>INDEX($Q50:$AA50,1,IF($F50="宝具自带",2,IF($F50="宝具等级",VLOOKUP(C50,[2]Cal!$D$11:$AP$300,4,FALSE)*2,IF($F50="宝具OC",VLOOKUP(C50,[2]Cal!$D$11:$AP$300,14,FALSE)*2,1+IF($F50="技能1",VLOOKUP(VLOOKUP($D50,[2]Cal!$D$11:$AP$300,17,FALSE),[2]Para!$A$33:$B$43,2,FALSE),IF($F50="技能2",VLOOKUP(VLOOKUP($D50,[2]Cal!$D$11:$AP$300,18,FALSE),[2]Para!$A$33:$B$43,2,FALSE),VLOOKUP(VLOOKUP($D50,[2]Cal!$D$11:$AP$300,19,FALSE),[2]Para!$A$33:$B$43,2,FALSE)))))))</f>
        <v>#N/A</v>
      </c>
      <c r="N50" s="45" t="e">
        <f>INDEX($Q50:$AA50,1,IF($F50="宝具自带",2,IF($F50="宝具等级",VLOOKUP(#REF!,[2]Para!$A$33:$B$43,2,FALSE)*2,IF($F50="宝具OC",#REF!*2,1+VLOOKUP(#REF!,[2]Para!$A$33:$B$43,2,FALSE)))))</f>
        <v>#REF!</v>
      </c>
      <c r="O50" s="45" t="e">
        <f>INDEX($Q50:$AA50,1,IF($F50="宝具自带",2,IF($F50="宝具等级",VLOOKUP(#REF!,[2]Para!$A$33:$B$43,2,FALSE)*2,IF($F50="宝具OC",#REF!*2,1+VLOOKUP(#REF!,[2]Para!$A$33:$B$43,2,FALSE)))))</f>
        <v>#REF!</v>
      </c>
      <c r="P50" s="46"/>
      <c r="Q50" s="47">
        <v>0.22</v>
      </c>
      <c r="R50" s="48">
        <v>0.24199999999999999</v>
      </c>
      <c r="S50" s="48">
        <v>0.26400000000000001</v>
      </c>
      <c r="T50" s="48">
        <v>0.28599999999999998</v>
      </c>
      <c r="U50" s="48">
        <v>0.308</v>
      </c>
      <c r="V50" s="48">
        <v>0.33</v>
      </c>
      <c r="W50" s="48">
        <v>0.35199999999999998</v>
      </c>
      <c r="X50" s="48">
        <v>0.374</v>
      </c>
      <c r="Y50" s="48">
        <v>0.39600000000000002</v>
      </c>
      <c r="Z50" s="49">
        <v>0.44</v>
      </c>
      <c r="AA50" s="50"/>
      <c r="AB50" s="51" t="str">
        <f t="shared" si="0"/>
        <v/>
      </c>
    </row>
    <row r="51" spans="1:28" ht="15.6" x14ac:dyDescent="0.25">
      <c r="A51" s="83"/>
      <c r="B51" s="85"/>
      <c r="C51" s="30">
        <v>36</v>
      </c>
      <c r="D51" s="30" t="s">
        <v>217</v>
      </c>
      <c r="E51" s="40" t="s">
        <v>692</v>
      </c>
      <c r="F51" s="41" t="s">
        <v>696</v>
      </c>
      <c r="G51" s="42" t="s">
        <v>658</v>
      </c>
      <c r="H51" s="43" t="s">
        <v>659</v>
      </c>
      <c r="I51" s="40" t="s">
        <v>660</v>
      </c>
      <c r="J51" s="44"/>
      <c r="K51" s="44">
        <f>IF(AND(HLOOKUP(C51,[2]Data!$1:$150,9,FALSE)="全体",G51="敌方单体"),0,IF(I51="无效",0,IF(OR(H51="攻击力提升",H51="防御力下降"),1,IF(H51="Arts卡性能提升",21,IF(H51="Buster卡性能提升",22,IF(H51="Quick卡性能提升",23,IF(H51="宝具威力提升",3,IF(H51="伤害附加",4,5))))))))</f>
        <v>0</v>
      </c>
      <c r="L51" s="44">
        <f t="shared" si="1"/>
        <v>1</v>
      </c>
      <c r="M51" s="45" t="e">
        <f>INDEX($Q51:$AA51,1,IF($F51="宝具自带",2,IF($F51="宝具等级",VLOOKUP(C51,[2]Cal!$D$11:$AP$300,4,FALSE)*2,IF($F51="宝具OC",VLOOKUP(C51,[2]Cal!$D$11:$AP$300,14,FALSE)*2,1+IF($F51="技能1",VLOOKUP(VLOOKUP($D51,[2]Cal!$D$11:$AP$300,17,FALSE),[2]Para!$A$33:$B$43,2,FALSE),IF($F51="技能2",VLOOKUP(VLOOKUP($D51,[2]Cal!$D$11:$AP$300,18,FALSE),[2]Para!$A$33:$B$43,2,FALSE),VLOOKUP(VLOOKUP($D51,[2]Cal!$D$11:$AP$300,19,FALSE),[2]Para!$A$33:$B$43,2,FALSE)))))))</f>
        <v>#N/A</v>
      </c>
      <c r="N51" s="45" t="e">
        <f>INDEX($Q51:$AA51,1,IF($F51="宝具自带",2,IF($F51="宝具等级",VLOOKUP(#REF!,[2]Para!$A$33:$B$43,2,FALSE)*2,IF($F51="宝具OC",#REF!*2,1+VLOOKUP(#REF!,[2]Para!$A$33:$B$43,2,FALSE)))))</f>
        <v>#REF!</v>
      </c>
      <c r="O51" s="45" t="e">
        <f>INDEX($Q51:$AA51,1,IF($F51="宝具自带",2,IF($F51="宝具等级",VLOOKUP(#REF!,[2]Para!$A$33:$B$43,2,FALSE)*2,IF($F51="宝具OC",#REF!*2,1+VLOOKUP(#REF!,[2]Para!$A$33:$B$43,2,FALSE)))))</f>
        <v>#REF!</v>
      </c>
      <c r="P51" s="46"/>
      <c r="Q51" s="87">
        <v>0.2</v>
      </c>
      <c r="R51" s="81">
        <v>0.2</v>
      </c>
      <c r="S51" s="81">
        <v>0.25</v>
      </c>
      <c r="T51" s="81">
        <v>0.25</v>
      </c>
      <c r="U51" s="81">
        <v>0.3</v>
      </c>
      <c r="V51" s="81">
        <v>0.3</v>
      </c>
      <c r="W51" s="81">
        <v>0.35</v>
      </c>
      <c r="X51" s="81">
        <v>0.35</v>
      </c>
      <c r="Y51" s="81">
        <v>0.4</v>
      </c>
      <c r="Z51" s="82">
        <v>0.4</v>
      </c>
      <c r="AA51" s="50"/>
      <c r="AB51" s="51" t="str">
        <f t="shared" si="0"/>
        <v/>
      </c>
    </row>
    <row r="52" spans="1:28" ht="15.6" x14ac:dyDescent="0.25">
      <c r="A52" s="83">
        <v>37</v>
      </c>
      <c r="B52" s="85" t="s">
        <v>219</v>
      </c>
      <c r="C52" s="30">
        <v>37</v>
      </c>
      <c r="D52" s="30" t="s">
        <v>219</v>
      </c>
      <c r="E52" s="40" t="s">
        <v>654</v>
      </c>
      <c r="F52" s="41" t="s">
        <v>697</v>
      </c>
      <c r="G52" s="42" t="s">
        <v>643</v>
      </c>
      <c r="H52" s="43" t="s">
        <v>644</v>
      </c>
      <c r="I52" s="40" t="s">
        <v>648</v>
      </c>
      <c r="J52" s="44"/>
      <c r="K52" s="44">
        <f>IF(AND(HLOOKUP(C52,[2]Data!$1:$150,9,FALSE)="全体",G52="敌方单体"),0,IF(I52="无效",0,IF(OR(H52="攻击力提升",H52="防御力下降"),1,IF(H52="Arts卡性能提升",21,IF(H52="Buster卡性能提升",22,IF(H52="Quick卡性能提升",23,IF(H52="宝具威力提升",3,IF(H52="伤害附加",4,5))))))))</f>
        <v>1</v>
      </c>
      <c r="L52" s="44">
        <f t="shared" si="1"/>
        <v>1</v>
      </c>
      <c r="M52" s="45" t="e">
        <f>INDEX($Q52:$AA52,1,IF($F52="宝具自带",2,IF($F52="宝具等级",VLOOKUP(C52,[2]Cal!$D$11:$AP$300,4,FALSE)*2,IF($F52="宝具OC",VLOOKUP(C52,[2]Cal!$D$11:$AP$300,14,FALSE)*2,1+IF($F52="技能1",VLOOKUP(VLOOKUP($D52,[2]Cal!$D$11:$AP$300,17,FALSE),[2]Para!$A$33:$B$43,2,FALSE),IF($F52="技能2",VLOOKUP(VLOOKUP($D52,[2]Cal!$D$11:$AP$300,18,FALSE),[2]Para!$A$33:$B$43,2,FALSE),VLOOKUP(VLOOKUP($D52,[2]Cal!$D$11:$AP$300,19,FALSE),[2]Para!$A$33:$B$43,2,FALSE)))))))</f>
        <v>#N/A</v>
      </c>
      <c r="N52" s="45" t="e">
        <f>INDEX($Q52:$AA52,1,IF($F52="宝具自带",2,IF($F52="宝具等级",VLOOKUP(#REF!,[2]Para!$A$33:$B$43,2,FALSE)*2,IF($F52="宝具OC",#REF!*2,1+VLOOKUP(#REF!,[2]Para!$A$33:$B$43,2,FALSE)))))</f>
        <v>#REF!</v>
      </c>
      <c r="O52" s="45" t="e">
        <f>INDEX($Q52:$AA52,1,IF($F52="宝具自带",2,IF($F52="宝具等级",VLOOKUP(#REF!,[2]Para!$A$33:$B$43,2,FALSE)*2,IF($F52="宝具OC",#REF!*2,1+VLOOKUP(#REF!,[2]Para!$A$33:$B$43,2,FALSE)))))</f>
        <v>#REF!</v>
      </c>
      <c r="P52" s="46"/>
      <c r="Q52" s="47">
        <v>0.2</v>
      </c>
      <c r="R52" s="48">
        <v>0.21</v>
      </c>
      <c r="S52" s="48">
        <v>0.22</v>
      </c>
      <c r="T52" s="48">
        <v>0.23</v>
      </c>
      <c r="U52" s="48">
        <v>0.24</v>
      </c>
      <c r="V52" s="48">
        <v>0.25</v>
      </c>
      <c r="W52" s="48">
        <v>0.26</v>
      </c>
      <c r="X52" s="48">
        <v>0.27</v>
      </c>
      <c r="Y52" s="48">
        <v>0.28000000000000003</v>
      </c>
      <c r="Z52" s="49">
        <v>0.3</v>
      </c>
      <c r="AA52" s="50"/>
      <c r="AB52" s="51" t="str">
        <f t="shared" si="0"/>
        <v/>
      </c>
    </row>
    <row r="53" spans="1:28" ht="15.6" x14ac:dyDescent="0.25">
      <c r="A53" s="83"/>
      <c r="B53" s="85"/>
      <c r="C53" s="30">
        <v>37</v>
      </c>
      <c r="D53" s="30" t="s">
        <v>219</v>
      </c>
      <c r="E53" s="40" t="s">
        <v>654</v>
      </c>
      <c r="F53" s="41" t="s">
        <v>697</v>
      </c>
      <c r="G53" s="42" t="s">
        <v>643</v>
      </c>
      <c r="H53" s="43" t="s">
        <v>698</v>
      </c>
      <c r="I53" s="40" t="s">
        <v>648</v>
      </c>
      <c r="J53" s="44"/>
      <c r="K53" s="44">
        <f>IF(AND(HLOOKUP(C53,[2]Data!$1:$150,9,FALSE)="全体",G53="敌方单体"),0,IF(I53="无效",0,IF(OR(H53="攻击力提升",H53="防御力下降"),1,IF(H53="Arts卡性能提升",21,IF(H53="Buster卡性能提升",22,IF(H53="Quick卡性能提升",23,IF(H53="宝具威力提升",3,IF(H53="伤害附加",4,5))))))))</f>
        <v>4</v>
      </c>
      <c r="L53" s="44">
        <f t="shared" si="1"/>
        <v>4</v>
      </c>
      <c r="M53" s="56" t="e">
        <f>INDEX($Q53:$AA53,1,IF($F53="宝具自带",2,IF($F53="宝具等级",VLOOKUP(C53,[2]Cal!$D$11:$AP$300,4,FALSE)*2,IF($F53="宝具OC",VLOOKUP(C53,[2]Cal!$D$11:$AP$300,14,FALSE)*2,1+IF($F53="技能1",VLOOKUP(VLOOKUP($D53,[2]Cal!$D$11:$AP$300,17,FALSE),[2]Para!$A$33:$B$43,2,FALSE),IF($F53="技能2",VLOOKUP(VLOOKUP($D53,[2]Cal!$D$11:$AP$300,18,FALSE),[2]Para!$A$33:$B$43,2,FALSE),VLOOKUP(VLOOKUP($D53,[2]Cal!$D$11:$AP$300,19,FALSE),[2]Para!$A$33:$B$43,2,FALSE)))))))</f>
        <v>#N/A</v>
      </c>
      <c r="N53" s="45" t="e">
        <f>INDEX($Q53:$AA53,1,IF($F53="宝具自带",2,IF($F53="宝具等级",VLOOKUP(#REF!,[2]Para!$A$33:$B$43,2,FALSE)*2,IF($F53="宝具OC",#REF!*2,1+VLOOKUP(#REF!,[2]Para!$A$33:$B$43,2,FALSE)))))</f>
        <v>#REF!</v>
      </c>
      <c r="O53" s="45" t="e">
        <f>INDEX($Q53:$AA53,1,IF($F53="宝具自带",2,IF($F53="宝具等级",VLOOKUP(#REF!,[2]Para!$A$33:$B$43,2,FALSE)*2,IF($F53="宝具OC",#REF!*2,1+VLOOKUP(#REF!,[2]Para!$A$33:$B$43,2,FALSE)))))</f>
        <v>#REF!</v>
      </c>
      <c r="P53" s="57"/>
      <c r="Q53" s="58">
        <v>200</v>
      </c>
      <c r="R53" s="59">
        <v>230</v>
      </c>
      <c r="S53" s="59">
        <v>260</v>
      </c>
      <c r="T53" s="59">
        <v>290</v>
      </c>
      <c r="U53" s="59">
        <v>320</v>
      </c>
      <c r="V53" s="59">
        <v>350</v>
      </c>
      <c r="W53" s="59">
        <v>380</v>
      </c>
      <c r="X53" s="59">
        <v>410</v>
      </c>
      <c r="Y53" s="59">
        <v>440</v>
      </c>
      <c r="Z53" s="60">
        <v>500</v>
      </c>
      <c r="AA53" s="50"/>
      <c r="AB53" s="51" t="str">
        <f t="shared" si="0"/>
        <v/>
      </c>
    </row>
    <row r="54" spans="1:28" ht="15.6" x14ac:dyDescent="0.25">
      <c r="A54" s="83"/>
      <c r="B54" s="85"/>
      <c r="C54" s="30">
        <v>37</v>
      </c>
      <c r="D54" s="30" t="s">
        <v>219</v>
      </c>
      <c r="E54" s="40" t="s">
        <v>692</v>
      </c>
      <c r="F54" s="41" t="s">
        <v>699</v>
      </c>
      <c r="G54" s="42" t="s">
        <v>658</v>
      </c>
      <c r="H54" s="43" t="s">
        <v>659</v>
      </c>
      <c r="I54" s="40" t="s">
        <v>660</v>
      </c>
      <c r="J54" s="44"/>
      <c r="K54" s="44">
        <f>IF(AND(HLOOKUP(C54,[2]Data!$1:$150,9,FALSE)="全体",G54="敌方单体"),0,IF(I54="无效",0,IF(OR(H54="攻击力提升",H54="防御力下降"),1,IF(H54="Arts卡性能提升",21,IF(H54="Buster卡性能提升",22,IF(H54="Quick卡性能提升",23,IF(H54="宝具威力提升",3,IF(H54="伤害附加",4,5))))))))</f>
        <v>0</v>
      </c>
      <c r="L54" s="44">
        <f t="shared" si="1"/>
        <v>1</v>
      </c>
      <c r="M54" s="45" t="e">
        <f>INDEX($Q54:$AA54,1,IF($F54="宝具自带",2,IF($F54="宝具等级",VLOOKUP(C54,[2]Cal!$D$11:$AP$300,4,FALSE)*2,IF($F54="宝具OC",VLOOKUP(C54,[2]Cal!$D$11:$AP$300,14,FALSE)*2,1+IF($F54="技能1",VLOOKUP(VLOOKUP($D54,[2]Cal!$D$11:$AP$300,17,FALSE),[2]Para!$A$33:$B$43,2,FALSE),IF($F54="技能2",VLOOKUP(VLOOKUP($D54,[2]Cal!$D$11:$AP$300,18,FALSE),[2]Para!$A$33:$B$43,2,FALSE),VLOOKUP(VLOOKUP($D54,[2]Cal!$D$11:$AP$300,19,FALSE),[2]Para!$A$33:$B$43,2,FALSE)))))))</f>
        <v>#N/A</v>
      </c>
      <c r="N54" s="45" t="e">
        <f>INDEX($Q54:$AA54,1,IF($F54="宝具自带",2,IF($F54="宝具等级",VLOOKUP(#REF!,[2]Para!$A$33:$B$43,2,FALSE)*2,IF($F54="宝具OC",#REF!*2,1+VLOOKUP(#REF!,[2]Para!$A$33:$B$43,2,FALSE)))))</f>
        <v>#REF!</v>
      </c>
      <c r="O54" s="45" t="e">
        <f>INDEX($Q54:$AA54,1,IF($F54="宝具自带",2,IF($F54="宝具等级",VLOOKUP(#REF!,[2]Para!$A$33:$B$43,2,FALSE)*2,IF($F54="宝具OC",#REF!*2,1+VLOOKUP(#REF!,[2]Para!$A$33:$B$43,2,FALSE)))))</f>
        <v>#REF!</v>
      </c>
      <c r="P54" s="46"/>
      <c r="Q54" s="87">
        <v>0.3</v>
      </c>
      <c r="R54" s="81">
        <v>0.3</v>
      </c>
      <c r="S54" s="81">
        <v>0.4</v>
      </c>
      <c r="T54" s="81">
        <v>0.4</v>
      </c>
      <c r="U54" s="81">
        <v>0.45</v>
      </c>
      <c r="V54" s="81">
        <v>0.45</v>
      </c>
      <c r="W54" s="81">
        <v>0.47499999999999998</v>
      </c>
      <c r="X54" s="81">
        <v>0.47499999999999998</v>
      </c>
      <c r="Y54" s="81">
        <v>0.5</v>
      </c>
      <c r="Z54" s="82">
        <v>0.5</v>
      </c>
      <c r="AA54" s="50"/>
      <c r="AB54" s="51" t="str">
        <f t="shared" si="0"/>
        <v/>
      </c>
    </row>
    <row r="55" spans="1:28" ht="15.6" x14ac:dyDescent="0.25">
      <c r="A55" s="52">
        <v>38</v>
      </c>
      <c r="B55" s="41" t="s">
        <v>171</v>
      </c>
      <c r="C55" s="30">
        <v>38</v>
      </c>
      <c r="D55" s="30" t="s">
        <v>171</v>
      </c>
      <c r="E55" s="40" t="s">
        <v>657</v>
      </c>
      <c r="F55" s="41" t="s">
        <v>700</v>
      </c>
      <c r="G55" s="42" t="s">
        <v>658</v>
      </c>
      <c r="H55" s="43" t="s">
        <v>659</v>
      </c>
      <c r="I55" s="40" t="s">
        <v>660</v>
      </c>
      <c r="J55" s="44"/>
      <c r="K55" s="44">
        <f>IF(AND(HLOOKUP(C55,[2]Data!$1:$150,9,FALSE)="全体",G55="敌方单体"),0,IF(I55="无效",0,IF(OR(H55="攻击力提升",H55="防御力下降"),1,IF(H55="Arts卡性能提升",21,IF(H55="Buster卡性能提升",22,IF(H55="Quick卡性能提升",23,IF(H55="宝具威力提升",3,IF(H55="伤害附加",4,5))))))))</f>
        <v>0</v>
      </c>
      <c r="L55" s="44">
        <f t="shared" si="1"/>
        <v>1</v>
      </c>
      <c r="M55" s="45" t="e">
        <f>INDEX($Q55:$AA55,1,IF($F55="宝具自带",2,IF($F55="宝具等级",VLOOKUP(C55,[2]Cal!$D$11:$AP$300,4,FALSE)*2,IF($F55="宝具OC",VLOOKUP(C55,[2]Cal!$D$11:$AP$300,14,FALSE)*2,1+IF($F55="技能1",VLOOKUP(VLOOKUP($D55,[2]Cal!$D$11:$AP$300,17,FALSE),[2]Para!$A$33:$B$43,2,FALSE),IF($F55="技能2",VLOOKUP(VLOOKUP($D55,[2]Cal!$D$11:$AP$300,18,FALSE),[2]Para!$A$33:$B$43,2,FALSE),VLOOKUP(VLOOKUP($D55,[2]Cal!$D$11:$AP$300,19,FALSE),[2]Para!$A$33:$B$43,2,FALSE)))))))</f>
        <v>#N/A</v>
      </c>
      <c r="N55" s="45" t="e">
        <f>INDEX($Q55:$AA55,1,IF($F55="宝具自带",2,IF($F55="宝具等级",VLOOKUP(#REF!,[2]Para!$A$33:$B$43,2,FALSE)*2,IF($F55="宝具OC",#REF!*2,1+VLOOKUP(#REF!,[2]Para!$A$33:$B$43,2,FALSE)))))</f>
        <v>#REF!</v>
      </c>
      <c r="O55" s="45" t="e">
        <f>INDEX($Q55:$AA55,1,IF($F55="宝具自带",2,IF($F55="宝具等级",VLOOKUP(#REF!,[2]Para!$A$33:$B$43,2,FALSE)*2,IF($F55="宝具OC",#REF!*2,1+VLOOKUP(#REF!,[2]Para!$A$33:$B$43,2,FALSE)))))</f>
        <v>#REF!</v>
      </c>
      <c r="P55" s="46"/>
      <c r="Q55" s="87">
        <v>0.1</v>
      </c>
      <c r="R55" s="81">
        <v>0.1</v>
      </c>
      <c r="S55" s="81">
        <v>0.15</v>
      </c>
      <c r="T55" s="81">
        <v>0.15</v>
      </c>
      <c r="U55" s="81">
        <v>0.2</v>
      </c>
      <c r="V55" s="81">
        <v>0.2</v>
      </c>
      <c r="W55" s="81">
        <v>0.25</v>
      </c>
      <c r="X55" s="81">
        <v>0.25</v>
      </c>
      <c r="Y55" s="81">
        <v>0.3</v>
      </c>
      <c r="Z55" s="82">
        <v>0.3</v>
      </c>
      <c r="AA55" s="50"/>
      <c r="AB55" s="51" t="str">
        <f t="shared" si="0"/>
        <v/>
      </c>
    </row>
    <row r="56" spans="1:28" ht="26.4" x14ac:dyDescent="0.25">
      <c r="A56" s="83">
        <v>41</v>
      </c>
      <c r="B56" s="85" t="s">
        <v>227</v>
      </c>
      <c r="C56" s="30">
        <v>41</v>
      </c>
      <c r="D56" s="30" t="s">
        <v>227</v>
      </c>
      <c r="E56" s="40" t="s">
        <v>654</v>
      </c>
      <c r="F56" s="41" t="s">
        <v>701</v>
      </c>
      <c r="G56" s="42" t="s">
        <v>643</v>
      </c>
      <c r="H56" s="43" t="s">
        <v>644</v>
      </c>
      <c r="I56" s="40" t="s">
        <v>648</v>
      </c>
      <c r="J56" s="44">
        <v>1</v>
      </c>
      <c r="K56" s="44">
        <f>IF(AND(HLOOKUP(C56,[2]Data!$1:$150,9,FALSE)="全体",G56="敌方单体"),0,IF(I56="无效",0,IF(OR(H56="攻击力提升",H56="防御力下降"),1,IF(H56="Arts卡性能提升",21,IF(H56="Buster卡性能提升",22,IF(H56="Quick卡性能提升",23,IF(H56="宝具威力提升",3,IF(H56="伤害附加",4,5))))))))</f>
        <v>1</v>
      </c>
      <c r="L56" s="44">
        <f t="shared" si="1"/>
        <v>1</v>
      </c>
      <c r="M56" s="45" t="e">
        <f>INDEX($Q56:$AA56,1,IF($F56="宝具自带",2,IF($F56="宝具等级",VLOOKUP(C56,[2]Cal!$D$11:$AP$300,4,FALSE)*2,IF($F56="宝具OC",VLOOKUP(C56,[2]Cal!$D$11:$AP$300,14,FALSE)*2,1+IF($F56="技能1",VLOOKUP(VLOOKUP($D56,[2]Cal!$D$11:$AP$300,17,FALSE),[2]Para!$A$33:$B$43,2,FALSE),IF($F56="技能2",VLOOKUP(VLOOKUP($D56,[2]Cal!$D$11:$AP$300,18,FALSE),[2]Para!$A$33:$B$43,2,FALSE),VLOOKUP(VLOOKUP($D56,[2]Cal!$D$11:$AP$300,19,FALSE),[2]Para!$A$33:$B$43,2,FALSE)))))))</f>
        <v>#N/A</v>
      </c>
      <c r="N56" s="45" t="e">
        <f>INDEX($Q56:$AA56,1,IF($F56="宝具自带",2,IF($F56="宝具等级",VLOOKUP(#REF!,[2]Para!$A$33:$B$43,2,FALSE)*2,IF($F56="宝具OC",#REF!*2,1+VLOOKUP(#REF!,[2]Para!$A$33:$B$43,2,FALSE)))))</f>
        <v>#REF!</v>
      </c>
      <c r="O56" s="45" t="e">
        <f>INDEX($Q56:$AA56,1,IF($F56="宝具自带",2,IF($F56="宝具等级",VLOOKUP(#REF!,[2]Para!$A$33:$B$43,2,FALSE)*2,IF($F56="宝具OC",#REF!*2,1+VLOOKUP(#REF!,[2]Para!$A$33:$B$43,2,FALSE)))))</f>
        <v>#REF!</v>
      </c>
      <c r="P56" s="46"/>
      <c r="Q56" s="53">
        <f>IF([2]Cal!$J$3&lt;18,0,0.1)</f>
        <v>0</v>
      </c>
      <c r="R56" s="54">
        <f>IF([2]Cal!$J$3&lt;18,0,0.11)</f>
        <v>0</v>
      </c>
      <c r="S56" s="54">
        <f>IF([2]Cal!$J$3&lt;18,0,0.12)</f>
        <v>0</v>
      </c>
      <c r="T56" s="54">
        <f>IF([2]Cal!$J$3&lt;18,0,0.13)</f>
        <v>0</v>
      </c>
      <c r="U56" s="54">
        <f>IF([2]Cal!$J$3&lt;18,0,0.14)</f>
        <v>0</v>
      </c>
      <c r="V56" s="54">
        <f>IF([2]Cal!$J$3&lt;18,0,0.15)</f>
        <v>0</v>
      </c>
      <c r="W56" s="54">
        <f>IF([2]Cal!$J$3&lt;18,0,0.16)</f>
        <v>0</v>
      </c>
      <c r="X56" s="54">
        <f>IF([2]Cal!$J$3&lt;18,0,0.17)</f>
        <v>0</v>
      </c>
      <c r="Y56" s="54">
        <f>IF([2]Cal!$J$3&lt;18,0,0.18)</f>
        <v>0</v>
      </c>
      <c r="Z56" s="55">
        <f>IF([2]Cal!$J$3&lt;18,0,0.2)</f>
        <v>0</v>
      </c>
      <c r="AA56" s="50"/>
      <c r="AB56" s="51" t="str">
        <f t="shared" si="0"/>
        <v>需要完成强化本。</v>
      </c>
    </row>
    <row r="57" spans="1:28" ht="105.6" x14ac:dyDescent="0.25">
      <c r="A57" s="83"/>
      <c r="B57" s="85"/>
      <c r="C57" s="30">
        <v>41</v>
      </c>
      <c r="D57" s="30" t="s">
        <v>227</v>
      </c>
      <c r="E57" s="40" t="s">
        <v>654</v>
      </c>
      <c r="F57" s="41" t="s">
        <v>702</v>
      </c>
      <c r="G57" s="42" t="s">
        <v>643</v>
      </c>
      <c r="H57" s="43" t="s">
        <v>644</v>
      </c>
      <c r="I57" s="40" t="s">
        <v>648</v>
      </c>
      <c r="J57" s="44">
        <v>1</v>
      </c>
      <c r="K57" s="44">
        <f>IF(AND(HLOOKUP(C57,[2]Data!$1:$150,9,FALSE)="全体",G57="敌方单体"),0,IF(I57="无效",0,IF(OR(H57="攻击力提升",H57="防御力下降"),1,IF(H57="Arts卡性能提升",21,IF(H57="Buster卡性能提升",22,IF(H57="Quick卡性能提升",23,IF(H57="宝具威力提升",3,IF(H57="伤害附加",4,5))))))))</f>
        <v>1</v>
      </c>
      <c r="L57" s="44">
        <f t="shared" si="1"/>
        <v>1</v>
      </c>
      <c r="M57" s="45" t="e">
        <f>INDEX($Q57:$AA57,1,IF($F57="宝具自带",2,IF($F57="宝具等级",VLOOKUP(C57,[2]Cal!$D$11:$AP$300,4,FALSE)*2,IF($F57="宝具OC",VLOOKUP(C57,[2]Cal!$D$11:$AP$300,14,FALSE)*2,1+IF($F57="技能1",VLOOKUP(VLOOKUP($D57,[2]Cal!$D$11:$AP$300,17,FALSE),[2]Para!$A$33:$B$43,2,FALSE),IF($F57="技能2",VLOOKUP(VLOOKUP($D57,[2]Cal!$D$11:$AP$300,18,FALSE),[2]Para!$A$33:$B$43,2,FALSE),VLOOKUP(VLOOKUP($D57,[2]Cal!$D$11:$AP$300,19,FALSE),[2]Para!$A$33:$B$43,2,FALSE)))))))</f>
        <v>#N/A</v>
      </c>
      <c r="N57" s="45" t="e">
        <f>INDEX($Q57:$AA57,1,IF($F57="宝具自带",2,IF($F57="宝具等级",VLOOKUP(#REF!,[2]Para!$A$33:$B$43,2,FALSE)*2,IF($F57="宝具OC",#REF!*2,1+VLOOKUP(#REF!,[2]Para!$A$33:$B$43,2,FALSE)))))</f>
        <v>#REF!</v>
      </c>
      <c r="O57" s="45" t="e">
        <f>INDEX($Q57:$AA57,1,IF($F57="宝具自带",2,IF($F57="宝具等级",VLOOKUP(#REF!,[2]Para!$A$33:$B$43,2,FALSE)*2,IF($F57="宝具OC",#REF!*2,1+VLOOKUP(#REF!,[2]Para!$A$33:$B$43,2,FALSE)))))</f>
        <v>#REF!</v>
      </c>
      <c r="P57" s="46"/>
      <c r="Q57" s="53">
        <f>IF([2]Cal!$J$3&lt;18,0,0.1)</f>
        <v>0</v>
      </c>
      <c r="R57" s="54">
        <f>IF([2]Cal!$J$3&lt;18,0,0.11)</f>
        <v>0</v>
      </c>
      <c r="S57" s="54">
        <f>IF([2]Cal!$J$3&lt;18,0,0.12)</f>
        <v>0</v>
      </c>
      <c r="T57" s="54">
        <f>IF([2]Cal!$J$3&lt;18,0,0.13)</f>
        <v>0</v>
      </c>
      <c r="U57" s="54">
        <f>IF([2]Cal!$J$3&lt;18,0,0.14)</f>
        <v>0</v>
      </c>
      <c r="V57" s="54">
        <f>IF([2]Cal!$J$3&lt;18,0,0.15)</f>
        <v>0</v>
      </c>
      <c r="W57" s="54">
        <f>IF([2]Cal!$J$3&lt;18,0,0.16)</f>
        <v>0</v>
      </c>
      <c r="X57" s="54">
        <f>IF([2]Cal!$J$3&lt;18,0,0.17)</f>
        <v>0</v>
      </c>
      <c r="Y57" s="54">
        <f>IF([2]Cal!$J$3&lt;18,0,0.18)</f>
        <v>0</v>
      </c>
      <c r="Z57" s="55">
        <f>IF([2]Cal!$J$3&lt;18,0,0.2)</f>
        <v>0</v>
      </c>
      <c r="AA57" s="50" t="s">
        <v>703</v>
      </c>
      <c r="AB57" s="51" t="str">
        <f t="shared" si="0"/>
        <v>需要完成强化本。仅对有“神性”特性的队友生效（包括从者自身）。</v>
      </c>
    </row>
    <row r="58" spans="1:28" ht="15.6" x14ac:dyDescent="0.25">
      <c r="A58" s="83"/>
      <c r="B58" s="85"/>
      <c r="C58" s="30">
        <v>41</v>
      </c>
      <c r="D58" s="30" t="s">
        <v>227</v>
      </c>
      <c r="E58" s="40" t="s">
        <v>642</v>
      </c>
      <c r="F58" s="41" t="s">
        <v>704</v>
      </c>
      <c r="G58" s="42" t="s">
        <v>675</v>
      </c>
      <c r="H58" s="43" t="s">
        <v>659</v>
      </c>
      <c r="I58" s="40" t="s">
        <v>660</v>
      </c>
      <c r="J58" s="44"/>
      <c r="K58" s="44">
        <f>IF(AND(HLOOKUP(C58,[2]Data!$1:$150,9,FALSE)="全体",G58="敌方单体"),0,IF(I58="无效",0,IF(OR(H58="攻击力提升",H58="防御力下降"),1,IF(H58="Arts卡性能提升",21,IF(H58="Buster卡性能提升",22,IF(H58="Quick卡性能提升",23,IF(H58="宝具威力提升",3,IF(H58="伤害附加",4,5))))))))</f>
        <v>0</v>
      </c>
      <c r="L58" s="44">
        <f t="shared" si="1"/>
        <v>1</v>
      </c>
      <c r="M58" s="45" t="e">
        <f>INDEX($Q58:$AA58,1,IF($F58="宝具自带",2,IF($F58="宝具等级",VLOOKUP(C58,[2]Cal!$D$11:$AP$300,4,FALSE)*2,IF($F58="宝具OC",VLOOKUP(C58,[2]Cal!$D$11:$AP$300,14,FALSE)*2,1+IF($F58="技能1",VLOOKUP(VLOOKUP($D58,[2]Cal!$D$11:$AP$300,17,FALSE),[2]Para!$A$33:$B$43,2,FALSE),IF($F58="技能2",VLOOKUP(VLOOKUP($D58,[2]Cal!$D$11:$AP$300,18,FALSE),[2]Para!$A$33:$B$43,2,FALSE),VLOOKUP(VLOOKUP($D58,[2]Cal!$D$11:$AP$300,19,FALSE),[2]Para!$A$33:$B$43,2,FALSE)))))))</f>
        <v>#N/A</v>
      </c>
      <c r="N58" s="45" t="e">
        <f>INDEX($Q58:$AA58,1,IF($F58="宝具自带",2,IF($F58="宝具等级",VLOOKUP(#REF!,[2]Para!$A$33:$B$43,2,FALSE)*2,IF($F58="宝具OC",#REF!*2,1+VLOOKUP(#REF!,[2]Para!$A$33:$B$43,2,FALSE)))))</f>
        <v>#REF!</v>
      </c>
      <c r="O58" s="45" t="e">
        <f>INDEX($Q58:$AA58,1,IF($F58="宝具自带",2,IF($F58="宝具等级",VLOOKUP(#REF!,[2]Para!$A$33:$B$43,2,FALSE)*2,IF($F58="宝具OC",#REF!*2,1+VLOOKUP(#REF!,[2]Para!$A$33:$B$43,2,FALSE)))))</f>
        <v>#REF!</v>
      </c>
      <c r="P58" s="46"/>
      <c r="Q58" s="53">
        <v>0.2</v>
      </c>
      <c r="R58" s="54">
        <v>0.2</v>
      </c>
      <c r="S58" s="54">
        <v>0.2</v>
      </c>
      <c r="T58" s="54">
        <v>0.2</v>
      </c>
      <c r="U58" s="54">
        <v>0.2</v>
      </c>
      <c r="V58" s="54">
        <v>0.2</v>
      </c>
      <c r="W58" s="54">
        <v>0.2</v>
      </c>
      <c r="X58" s="54">
        <v>0.2</v>
      </c>
      <c r="Y58" s="54">
        <v>0.2</v>
      </c>
      <c r="Z58" s="55">
        <v>0.2</v>
      </c>
      <c r="AA58" s="50"/>
      <c r="AB58" s="51" t="str">
        <f t="shared" si="0"/>
        <v/>
      </c>
    </row>
    <row r="59" spans="1:28" ht="26.4" x14ac:dyDescent="0.25">
      <c r="A59" s="52">
        <v>42</v>
      </c>
      <c r="B59" s="41" t="s">
        <v>229</v>
      </c>
      <c r="C59" s="30">
        <v>42</v>
      </c>
      <c r="D59" s="30" t="s">
        <v>229</v>
      </c>
      <c r="E59" s="40" t="s">
        <v>654</v>
      </c>
      <c r="F59" s="41" t="s">
        <v>705</v>
      </c>
      <c r="G59" s="42" t="s">
        <v>653</v>
      </c>
      <c r="H59" s="43" t="s">
        <v>669</v>
      </c>
      <c r="I59" s="40" t="s">
        <v>648</v>
      </c>
      <c r="J59" s="44">
        <v>1</v>
      </c>
      <c r="K59" s="44">
        <f>IF(AND(HLOOKUP(C59,[2]Data!$1:$150,9,FALSE)="全体",G59="敌方单体"),0,IF(I59="无效",0,IF(OR(H59="攻击力提升",H59="防御力下降"),1,IF(H59="Arts卡性能提升",21,IF(H59="Buster卡性能提升",22,IF(H59="Quick卡性能提升",23,IF(H59="宝具威力提升",3,IF(H59="伤害附加",4,5))))))))</f>
        <v>23</v>
      </c>
      <c r="L59" s="44">
        <f t="shared" si="1"/>
        <v>23</v>
      </c>
      <c r="M59" s="45" t="e">
        <f>INDEX($Q59:$AA59,1,IF($F59="宝具自带",2,IF($F59="宝具等级",VLOOKUP(C59,[2]Cal!$D$11:$AP$300,4,FALSE)*2,IF($F59="宝具OC",VLOOKUP(C59,[2]Cal!$D$11:$AP$300,14,FALSE)*2,1+IF($F59="技能1",VLOOKUP(VLOOKUP($D59,[2]Cal!$D$11:$AP$300,17,FALSE),[2]Para!$A$33:$B$43,2,FALSE),IF($F59="技能2",VLOOKUP(VLOOKUP($D59,[2]Cal!$D$11:$AP$300,18,FALSE),[2]Para!$A$33:$B$43,2,FALSE),VLOOKUP(VLOOKUP($D59,[2]Cal!$D$11:$AP$300,19,FALSE),[2]Para!$A$33:$B$43,2,FALSE)))))))</f>
        <v>#N/A</v>
      </c>
      <c r="N59" s="45" t="e">
        <f>INDEX($Q59:$AA59,1,IF($F59="宝具自带",2,IF($F59="宝具等级",VLOOKUP(#REF!,[2]Para!$A$33:$B$43,2,FALSE)*2,IF($F59="宝具OC",#REF!*2,1+VLOOKUP(#REF!,[2]Para!$A$33:$B$43,2,FALSE)))))</f>
        <v>#REF!</v>
      </c>
      <c r="O59" s="45" t="e">
        <f>INDEX($Q59:$AA59,1,IF($F59="宝具自带",2,IF($F59="宝具等级",VLOOKUP(#REF!,[2]Para!$A$33:$B$43,2,FALSE)*2,IF($F59="宝具OC",#REF!*2,1+VLOOKUP(#REF!,[2]Para!$A$33:$B$43,2,FALSE)))))</f>
        <v>#REF!</v>
      </c>
      <c r="P59" s="46"/>
      <c r="Q59" s="53">
        <f>IF([2]Cal!$J$3&lt;12,0,0.2)</f>
        <v>0</v>
      </c>
      <c r="R59" s="54">
        <f>IF([2]Cal!$J$3&lt;12,0,0.21)</f>
        <v>0</v>
      </c>
      <c r="S59" s="54">
        <f>IF([2]Cal!$J$3&lt;12,0,0.22)</f>
        <v>0</v>
      </c>
      <c r="T59" s="54">
        <f>IF([2]Cal!$J$3&lt;12,0,0.23)</f>
        <v>0</v>
      </c>
      <c r="U59" s="54">
        <f>IF([2]Cal!$J$3&lt;12,0,0.24)</f>
        <v>0</v>
      </c>
      <c r="V59" s="54">
        <f>IF([2]Cal!$J$3&lt;12,0,0.25)</f>
        <v>0</v>
      </c>
      <c r="W59" s="54">
        <f>IF([2]Cal!$J$3&lt;12,0,0.26)</f>
        <v>0</v>
      </c>
      <c r="X59" s="54">
        <f>IF([2]Cal!$J$3&lt;12,0,0.27)</f>
        <v>0</v>
      </c>
      <c r="Y59" s="54">
        <f>IF([2]Cal!$J$3&lt;12,0,0.28)</f>
        <v>0</v>
      </c>
      <c r="Z59" s="55">
        <f>IF([2]Cal!$J$3&lt;12,0,0.3)</f>
        <v>0</v>
      </c>
      <c r="AA59" s="50"/>
      <c r="AB59" s="51" t="str">
        <f t="shared" si="0"/>
        <v>需要完成强化本。</v>
      </c>
    </row>
    <row r="60" spans="1:28" ht="15.6" x14ac:dyDescent="0.25">
      <c r="A60" s="52">
        <v>43</v>
      </c>
      <c r="B60" s="41" t="s">
        <v>232</v>
      </c>
      <c r="C60" s="30">
        <v>43</v>
      </c>
      <c r="D60" s="30" t="s">
        <v>232</v>
      </c>
      <c r="E60" s="40" t="s">
        <v>657</v>
      </c>
      <c r="F60" s="41" t="s">
        <v>706</v>
      </c>
      <c r="G60" s="42" t="s">
        <v>675</v>
      </c>
      <c r="H60" s="43" t="s">
        <v>659</v>
      </c>
      <c r="I60" s="40" t="s">
        <v>660</v>
      </c>
      <c r="J60" s="44"/>
      <c r="K60" s="44">
        <f>IF(AND(HLOOKUP(C60,[2]Data!$1:$150,9,FALSE)="全体",G60="敌方单体"),0,IF(I60="无效",0,IF(OR(H60="攻击力提升",H60="防御力下降"),1,IF(H60="Arts卡性能提升",21,IF(H60="Buster卡性能提升",22,IF(H60="Quick卡性能提升",23,IF(H60="宝具威力提升",3,IF(H60="伤害附加",4,5))))))))</f>
        <v>0</v>
      </c>
      <c r="L60" s="44">
        <f t="shared" si="1"/>
        <v>1</v>
      </c>
      <c r="M60" s="45" t="e">
        <f>INDEX($Q60:$AA60,1,IF($F60="宝具自带",2,IF($F60="宝具等级",VLOOKUP(C60,[2]Cal!$D$11:$AP$300,4,FALSE)*2,IF($F60="宝具OC",VLOOKUP(C60,[2]Cal!$D$11:$AP$300,14,FALSE)*2,1+IF($F60="技能1",VLOOKUP(VLOOKUP($D60,[2]Cal!$D$11:$AP$300,17,FALSE),[2]Para!$A$33:$B$43,2,FALSE),IF($F60="技能2",VLOOKUP(VLOOKUP($D60,[2]Cal!$D$11:$AP$300,18,FALSE),[2]Para!$A$33:$B$43,2,FALSE),VLOOKUP(VLOOKUP($D60,[2]Cal!$D$11:$AP$300,19,FALSE),[2]Para!$A$33:$B$43,2,FALSE)))))))</f>
        <v>#N/A</v>
      </c>
      <c r="N60" s="45" t="e">
        <f>INDEX($Q60:$AA60,1,IF($F60="宝具自带",2,IF($F60="宝具等级",VLOOKUP(#REF!,[2]Para!$A$33:$B$43,2,FALSE)*2,IF($F60="宝具OC",#REF!*2,1+VLOOKUP(#REF!,[2]Para!$A$33:$B$43,2,FALSE)))))</f>
        <v>#REF!</v>
      </c>
      <c r="O60" s="45" t="e">
        <f>INDEX($Q60:$AA60,1,IF($F60="宝具自带",2,IF($F60="宝具等级",VLOOKUP(#REF!,[2]Para!$A$33:$B$43,2,FALSE)*2,IF($F60="宝具OC",#REF!*2,1+VLOOKUP(#REF!,[2]Para!$A$33:$B$43,2,FALSE)))))</f>
        <v>#REF!</v>
      </c>
      <c r="P60" s="46"/>
      <c r="Q60" s="87">
        <v>0.2</v>
      </c>
      <c r="R60" s="81">
        <v>0.2</v>
      </c>
      <c r="S60" s="81">
        <v>0.25</v>
      </c>
      <c r="T60" s="81">
        <v>0.25</v>
      </c>
      <c r="U60" s="81">
        <v>0.3</v>
      </c>
      <c r="V60" s="81">
        <v>0.3</v>
      </c>
      <c r="W60" s="81">
        <v>0.35</v>
      </c>
      <c r="X60" s="81">
        <v>0.35</v>
      </c>
      <c r="Y60" s="81">
        <v>0.4</v>
      </c>
      <c r="Z60" s="82">
        <v>0.4</v>
      </c>
      <c r="AA60" s="50"/>
      <c r="AB60" s="51" t="str">
        <f t="shared" si="0"/>
        <v/>
      </c>
    </row>
    <row r="61" spans="1:28" ht="15.6" x14ac:dyDescent="0.25">
      <c r="A61" s="83">
        <v>45</v>
      </c>
      <c r="B61" s="85" t="s">
        <v>238</v>
      </c>
      <c r="C61" s="30">
        <v>45</v>
      </c>
      <c r="D61" s="30" t="s">
        <v>238</v>
      </c>
      <c r="E61" s="40" t="s">
        <v>649</v>
      </c>
      <c r="F61" s="41" t="s">
        <v>707</v>
      </c>
      <c r="G61" s="42" t="s">
        <v>658</v>
      </c>
      <c r="H61" s="43" t="s">
        <v>659</v>
      </c>
      <c r="I61" s="40" t="s">
        <v>648</v>
      </c>
      <c r="J61" s="44"/>
      <c r="K61" s="44">
        <f>IF(AND(HLOOKUP(C61,[2]Data!$1:$150,9,FALSE)="全体",G61="敌方单体"),0,IF(I61="无效",0,IF(OR(H61="攻击力提升",H61="防御力下降"),1,IF(H61="Arts卡性能提升",21,IF(H61="Buster卡性能提升",22,IF(H61="Quick卡性能提升",23,IF(H61="宝具威力提升",3,IF(H61="伤害附加",4,5))))))))</f>
        <v>1</v>
      </c>
      <c r="L61" s="44">
        <f t="shared" si="1"/>
        <v>1</v>
      </c>
      <c r="M61" s="45" t="e">
        <f>INDEX($Q61:$AA61,1,IF($F61="宝具自带",2,IF($F61="宝具等级",VLOOKUP(C61,[2]Cal!$D$11:$AP$300,4,FALSE)*2,IF($F61="宝具OC",VLOOKUP(C61,[2]Cal!$D$11:$AP$300,14,FALSE)*2,1+IF($F61="技能1",VLOOKUP(VLOOKUP($D61,[2]Cal!$D$11:$AP$300,17,FALSE),[2]Para!$A$33:$B$43,2,FALSE),IF($F61="技能2",VLOOKUP(VLOOKUP($D61,[2]Cal!$D$11:$AP$300,18,FALSE),[2]Para!$A$33:$B$43,2,FALSE),VLOOKUP(VLOOKUP($D61,[2]Cal!$D$11:$AP$300,19,FALSE),[2]Para!$A$33:$B$43,2,FALSE)))))))</f>
        <v>#N/A</v>
      </c>
      <c r="N61" s="45" t="e">
        <f>INDEX($Q61:$AA61,1,IF($F61="宝具自带",2,IF($F61="宝具等级",VLOOKUP(#REF!,[2]Para!$A$33:$B$43,2,FALSE)*2,IF($F61="宝具OC",#REF!*2,1+VLOOKUP(#REF!,[2]Para!$A$33:$B$43,2,FALSE)))))</f>
        <v>#REF!</v>
      </c>
      <c r="O61" s="45" t="e">
        <f>INDEX($Q61:$AA61,1,IF($F61="宝具自带",2,IF($F61="宝具等级",VLOOKUP(#REF!,[2]Para!$A$33:$B$43,2,FALSE)*2,IF($F61="宝具OC",#REF!*2,1+VLOOKUP(#REF!,[2]Para!$A$33:$B$43,2,FALSE)))))</f>
        <v>#REF!</v>
      </c>
      <c r="P61" s="46"/>
      <c r="Q61" s="53">
        <v>0.1</v>
      </c>
      <c r="R61" s="54">
        <v>0.11</v>
      </c>
      <c r="S61" s="54">
        <v>0.12</v>
      </c>
      <c r="T61" s="54">
        <v>0.13</v>
      </c>
      <c r="U61" s="54">
        <v>0.14000000000000001</v>
      </c>
      <c r="V61" s="54">
        <v>0.15</v>
      </c>
      <c r="W61" s="54">
        <v>0.16</v>
      </c>
      <c r="X61" s="54">
        <v>0.17</v>
      </c>
      <c r="Y61" s="54">
        <v>0.18</v>
      </c>
      <c r="Z61" s="55">
        <v>0.2</v>
      </c>
      <c r="AA61" s="50"/>
      <c r="AB61" s="51" t="str">
        <f t="shared" si="0"/>
        <v/>
      </c>
    </row>
    <row r="62" spans="1:28" ht="15.6" x14ac:dyDescent="0.25">
      <c r="A62" s="83"/>
      <c r="B62" s="85"/>
      <c r="C62" s="30">
        <v>45</v>
      </c>
      <c r="D62" s="30" t="s">
        <v>238</v>
      </c>
      <c r="E62" s="40" t="s">
        <v>654</v>
      </c>
      <c r="F62" s="41" t="s">
        <v>708</v>
      </c>
      <c r="G62" s="42" t="s">
        <v>658</v>
      </c>
      <c r="H62" s="43" t="s">
        <v>659</v>
      </c>
      <c r="I62" s="40" t="s">
        <v>648</v>
      </c>
      <c r="J62" s="44"/>
      <c r="K62" s="44">
        <f>IF(AND(HLOOKUP(C62,[2]Data!$1:$150,9,FALSE)="全体",G62="敌方单体"),0,IF(I62="无效",0,IF(OR(H62="攻击力提升",H62="防御力下降"),1,IF(H62="Arts卡性能提升",21,IF(H62="Buster卡性能提升",22,IF(H62="Quick卡性能提升",23,IF(H62="宝具威力提升",3,IF(H62="伤害附加",4,5))))))))</f>
        <v>1</v>
      </c>
      <c r="L62" s="44">
        <f t="shared" si="1"/>
        <v>1</v>
      </c>
      <c r="M62" s="45" t="e">
        <f>INDEX($Q62:$AA62,1,IF($F62="宝具自带",2,IF($F62="宝具等级",VLOOKUP(C62,[2]Cal!$D$11:$AP$300,4,FALSE)*2,IF($F62="宝具OC",VLOOKUP(C62,[2]Cal!$D$11:$AP$300,14,FALSE)*2,1+IF($F62="技能1",VLOOKUP(VLOOKUP($D62,[2]Cal!$D$11:$AP$300,17,FALSE),[2]Para!$A$33:$B$43,2,FALSE),IF($F62="技能2",VLOOKUP(VLOOKUP($D62,[2]Cal!$D$11:$AP$300,18,FALSE),[2]Para!$A$33:$B$43,2,FALSE),VLOOKUP(VLOOKUP($D62,[2]Cal!$D$11:$AP$300,19,FALSE),[2]Para!$A$33:$B$43,2,FALSE)))))))</f>
        <v>#N/A</v>
      </c>
      <c r="N62" s="45" t="e">
        <f>INDEX($Q62:$AA62,1,IF($F62="宝具自带",2,IF($F62="宝具等级",VLOOKUP(#REF!,[2]Para!$A$33:$B$43,2,FALSE)*2,IF($F62="宝具OC",#REF!*2,1+VLOOKUP(#REF!,[2]Para!$A$33:$B$43,2,FALSE)))))</f>
        <v>#REF!</v>
      </c>
      <c r="O62" s="45" t="e">
        <f>INDEX($Q62:$AA62,1,IF($F62="宝具自带",2,IF($F62="宝具等级",VLOOKUP(#REF!,[2]Para!$A$33:$B$43,2,FALSE)*2,IF($F62="宝具OC",#REF!*2,1+VLOOKUP(#REF!,[2]Para!$A$33:$B$43,2,FALSE)))))</f>
        <v>#REF!</v>
      </c>
      <c r="P62" s="46"/>
      <c r="Q62" s="53">
        <v>0.1</v>
      </c>
      <c r="R62" s="54">
        <v>0.11</v>
      </c>
      <c r="S62" s="54">
        <v>0.12</v>
      </c>
      <c r="T62" s="54">
        <v>0.13</v>
      </c>
      <c r="U62" s="54">
        <v>0.14000000000000001</v>
      </c>
      <c r="V62" s="54">
        <v>0.15</v>
      </c>
      <c r="W62" s="54">
        <v>0.16</v>
      </c>
      <c r="X62" s="54">
        <v>0.17</v>
      </c>
      <c r="Y62" s="54">
        <v>0.18</v>
      </c>
      <c r="Z62" s="55">
        <v>0.2</v>
      </c>
      <c r="AA62" s="50"/>
      <c r="AB62" s="51" t="str">
        <f t="shared" si="0"/>
        <v/>
      </c>
    </row>
    <row r="63" spans="1:28" ht="15.6" x14ac:dyDescent="0.25">
      <c r="A63" s="83"/>
      <c r="B63" s="85"/>
      <c r="C63" s="30">
        <v>45</v>
      </c>
      <c r="D63" s="30" t="s">
        <v>238</v>
      </c>
      <c r="E63" s="40" t="s">
        <v>657</v>
      </c>
      <c r="F63" s="41" t="s">
        <v>709</v>
      </c>
      <c r="G63" s="42" t="s">
        <v>658</v>
      </c>
      <c r="H63" s="43" t="s">
        <v>659</v>
      </c>
      <c r="I63" s="40" t="s">
        <v>660</v>
      </c>
      <c r="J63" s="44"/>
      <c r="K63" s="44">
        <f>IF(AND(HLOOKUP(C63,[2]Data!$1:$150,9,FALSE)="全体",G63="敌方单体"),0,IF(I63="无效",0,IF(OR(H63="攻击力提升",H63="防御力下降"),1,IF(H63="Arts卡性能提升",21,IF(H63="Buster卡性能提升",22,IF(H63="Quick卡性能提升",23,IF(H63="宝具威力提升",3,IF(H63="伤害附加",4,5))))))))</f>
        <v>0</v>
      </c>
      <c r="L63" s="44">
        <f t="shared" si="1"/>
        <v>1</v>
      </c>
      <c r="M63" s="45" t="e">
        <f>INDEX($Q63:$AA63,1,IF($F63="宝具自带",2,IF($F63="宝具等级",VLOOKUP(C63,[2]Cal!$D$11:$AP$300,4,FALSE)*2,IF($F63="宝具OC",VLOOKUP(C63,[2]Cal!$D$11:$AP$300,14,FALSE)*2,1+IF($F63="技能1",VLOOKUP(VLOOKUP($D63,[2]Cal!$D$11:$AP$300,17,FALSE),[2]Para!$A$33:$B$43,2,FALSE),IF($F63="技能2",VLOOKUP(VLOOKUP($D63,[2]Cal!$D$11:$AP$300,18,FALSE),[2]Para!$A$33:$B$43,2,FALSE),VLOOKUP(VLOOKUP($D63,[2]Cal!$D$11:$AP$300,19,FALSE),[2]Para!$A$33:$B$43,2,FALSE)))))))</f>
        <v>#N/A</v>
      </c>
      <c r="N63" s="45" t="e">
        <f>INDEX($Q63:$AA63,1,IF($F63="宝具自带",2,IF($F63="宝具等级",VLOOKUP(#REF!,[2]Para!$A$33:$B$43,2,FALSE)*2,IF($F63="宝具OC",#REF!*2,1+VLOOKUP(#REF!,[2]Para!$A$33:$B$43,2,FALSE)))))</f>
        <v>#REF!</v>
      </c>
      <c r="O63" s="45" t="e">
        <f>INDEX($Q63:$AA63,1,IF($F63="宝具自带",2,IF($F63="宝具等级",VLOOKUP(#REF!,[2]Para!$A$33:$B$43,2,FALSE)*2,IF($F63="宝具OC",#REF!*2,1+VLOOKUP(#REF!,[2]Para!$A$33:$B$43,2,FALSE)))))</f>
        <v>#REF!</v>
      </c>
      <c r="P63" s="46"/>
      <c r="Q63" s="87">
        <v>0.2</v>
      </c>
      <c r="R63" s="81">
        <v>0.2</v>
      </c>
      <c r="S63" s="81">
        <v>0.25</v>
      </c>
      <c r="T63" s="81">
        <v>0.25</v>
      </c>
      <c r="U63" s="81">
        <v>0.3</v>
      </c>
      <c r="V63" s="81">
        <v>0.3</v>
      </c>
      <c r="W63" s="81">
        <v>0.35</v>
      </c>
      <c r="X63" s="81">
        <v>0.35</v>
      </c>
      <c r="Y63" s="81">
        <v>0.4</v>
      </c>
      <c r="Z63" s="82">
        <v>0.4</v>
      </c>
      <c r="AA63" s="50"/>
      <c r="AB63" s="51" t="str">
        <f t="shared" si="0"/>
        <v/>
      </c>
    </row>
    <row r="64" spans="1:28" ht="15.6" x14ac:dyDescent="0.25">
      <c r="A64" s="83">
        <v>46</v>
      </c>
      <c r="B64" s="85" t="s">
        <v>240</v>
      </c>
      <c r="C64" s="30">
        <v>46</v>
      </c>
      <c r="D64" s="30" t="s">
        <v>240</v>
      </c>
      <c r="E64" s="40" t="s">
        <v>649</v>
      </c>
      <c r="F64" s="41" t="s">
        <v>678</v>
      </c>
      <c r="G64" s="42" t="s">
        <v>682</v>
      </c>
      <c r="H64" s="43" t="s">
        <v>659</v>
      </c>
      <c r="I64" s="40" t="s">
        <v>648</v>
      </c>
      <c r="J64" s="44"/>
      <c r="K64" s="44">
        <f>IF(AND(HLOOKUP(C64,[2]Data!$1:$150,9,FALSE)="全体",G64="敌方单体"),0,IF(I64="无效",0,IF(OR(H64="攻击力提升",H64="防御力下降"),1,IF(H64="Arts卡性能提升",21,IF(H64="Buster卡性能提升",22,IF(H64="Quick卡性能提升",23,IF(H64="宝具威力提升",3,IF(H64="伤害附加",4,5))))))))</f>
        <v>1</v>
      </c>
      <c r="L64" s="44">
        <f t="shared" si="1"/>
        <v>1</v>
      </c>
      <c r="M64" s="45" t="e">
        <f>INDEX($Q64:$AA64,1,IF($F64="宝具自带",2,IF($F64="宝具等级",VLOOKUP(C64,[2]Cal!$D$11:$AP$300,4,FALSE)*2,IF($F64="宝具OC",VLOOKUP(C64,[2]Cal!$D$11:$AP$300,14,FALSE)*2,1+IF($F64="技能1",VLOOKUP(VLOOKUP($D64,[2]Cal!$D$11:$AP$300,17,FALSE),[2]Para!$A$33:$B$43,2,FALSE),IF($F64="技能2",VLOOKUP(VLOOKUP($D64,[2]Cal!$D$11:$AP$300,18,FALSE),[2]Para!$A$33:$B$43,2,FALSE),VLOOKUP(VLOOKUP($D64,[2]Cal!$D$11:$AP$300,19,FALSE),[2]Para!$A$33:$B$43,2,FALSE)))))))</f>
        <v>#N/A</v>
      </c>
      <c r="N64" s="45" t="e">
        <f>INDEX($Q64:$AA64,1,IF($F64="宝具自带",2,IF($F64="宝具等级",VLOOKUP(#REF!,[2]Para!$A$33:$B$43,2,FALSE)*2,IF($F64="宝具OC",#REF!*2,1+VLOOKUP(#REF!,[2]Para!$A$33:$B$43,2,FALSE)))))</f>
        <v>#REF!</v>
      </c>
      <c r="O64" s="45" t="e">
        <f>INDEX($Q64:$AA64,1,IF($F64="宝具自带",2,IF($F64="宝具等级",VLOOKUP(#REF!,[2]Para!$A$33:$B$43,2,FALSE)*2,IF($F64="宝具OC",#REF!*2,1+VLOOKUP(#REF!,[2]Para!$A$33:$B$43,2,FALSE)))))</f>
        <v>#REF!</v>
      </c>
      <c r="P64" s="46"/>
      <c r="Q64" s="53">
        <v>0.1</v>
      </c>
      <c r="R64" s="54">
        <v>0.11</v>
      </c>
      <c r="S64" s="54">
        <v>0.12</v>
      </c>
      <c r="T64" s="54">
        <v>0.13</v>
      </c>
      <c r="U64" s="54">
        <v>0.14000000000000001</v>
      </c>
      <c r="V64" s="54">
        <v>0.15</v>
      </c>
      <c r="W64" s="54">
        <v>0.16</v>
      </c>
      <c r="X64" s="54">
        <v>0.17</v>
      </c>
      <c r="Y64" s="54">
        <v>0.18</v>
      </c>
      <c r="Z64" s="55">
        <v>0.2</v>
      </c>
      <c r="AA64" s="50"/>
      <c r="AB64" s="51" t="str">
        <f t="shared" si="0"/>
        <v/>
      </c>
    </row>
    <row r="65" spans="1:28" ht="15.6" x14ac:dyDescent="0.25">
      <c r="A65" s="83"/>
      <c r="B65" s="85"/>
      <c r="C65" s="30">
        <v>46</v>
      </c>
      <c r="D65" s="30" t="s">
        <v>240</v>
      </c>
      <c r="E65" s="40" t="s">
        <v>642</v>
      </c>
      <c r="F65" s="41" t="s">
        <v>710</v>
      </c>
      <c r="G65" s="42" t="s">
        <v>653</v>
      </c>
      <c r="H65" s="43" t="s">
        <v>644</v>
      </c>
      <c r="I65" s="40" t="s">
        <v>660</v>
      </c>
      <c r="J65" s="44"/>
      <c r="K65" s="44">
        <f>IF(AND(HLOOKUP(C65,[2]Data!$1:$150,9,FALSE)="全体",G65="敌方单体"),0,IF(I65="无效",0,IF(OR(H65="攻击力提升",H65="防御力下降"),1,IF(H65="Arts卡性能提升",21,IF(H65="Buster卡性能提升",22,IF(H65="Quick卡性能提升",23,IF(H65="宝具威力提升",3,IF(H65="伤害附加",4,5))))))))</f>
        <v>0</v>
      </c>
      <c r="L65" s="44">
        <f t="shared" si="1"/>
        <v>1</v>
      </c>
      <c r="M65" s="45" t="e">
        <f>INDEX($Q65:$AA65,1,IF($F65="宝具自带",2,IF($F65="宝具等级",VLOOKUP(C65,[2]Cal!$D$11:$AP$300,4,FALSE)*2,IF($F65="宝具OC",VLOOKUP(C65,[2]Cal!$D$11:$AP$300,14,FALSE)*2,1+IF($F65="技能1",VLOOKUP(VLOOKUP($D65,[2]Cal!$D$11:$AP$300,17,FALSE),[2]Para!$A$33:$B$43,2,FALSE),IF($F65="技能2",VLOOKUP(VLOOKUP($D65,[2]Cal!$D$11:$AP$300,18,FALSE),[2]Para!$A$33:$B$43,2,FALSE),VLOOKUP(VLOOKUP($D65,[2]Cal!$D$11:$AP$300,19,FALSE),[2]Para!$A$33:$B$43,2,FALSE)))))))</f>
        <v>#N/A</v>
      </c>
      <c r="N65" s="45" t="e">
        <f>INDEX($Q65:$AA65,1,IF($F65="宝具自带",2,IF($F65="宝具等级",VLOOKUP(#REF!,[2]Para!$A$33:$B$43,2,FALSE)*2,IF($F65="宝具OC",#REF!*2,1+VLOOKUP(#REF!,[2]Para!$A$33:$B$43,2,FALSE)))))</f>
        <v>#REF!</v>
      </c>
      <c r="O65" s="45" t="e">
        <f>INDEX($Q65:$AA65,1,IF($F65="宝具自带",2,IF($F65="宝具等级",VLOOKUP(#REF!,[2]Para!$A$33:$B$43,2,FALSE)*2,IF($F65="宝具OC",#REF!*2,1+VLOOKUP(#REF!,[2]Para!$A$33:$B$43,2,FALSE)))))</f>
        <v>#REF!</v>
      </c>
      <c r="P65" s="46"/>
      <c r="Q65" s="87">
        <v>0.2</v>
      </c>
      <c r="R65" s="81">
        <v>0.2</v>
      </c>
      <c r="S65" s="81">
        <v>0.2</v>
      </c>
      <c r="T65" s="81">
        <v>0.2</v>
      </c>
      <c r="U65" s="81">
        <v>0.2</v>
      </c>
      <c r="V65" s="81">
        <v>0.2</v>
      </c>
      <c r="W65" s="81">
        <v>0.2</v>
      </c>
      <c r="X65" s="81">
        <v>0.2</v>
      </c>
      <c r="Y65" s="81">
        <v>0.2</v>
      </c>
      <c r="Z65" s="82">
        <v>0.2</v>
      </c>
      <c r="AA65" s="50"/>
      <c r="AB65" s="51" t="str">
        <f t="shared" si="0"/>
        <v/>
      </c>
    </row>
    <row r="66" spans="1:28" ht="15.6" x14ac:dyDescent="0.25">
      <c r="A66" s="83">
        <v>47</v>
      </c>
      <c r="B66" s="85" t="s">
        <v>242</v>
      </c>
      <c r="C66" s="30">
        <v>47</v>
      </c>
      <c r="D66" s="30" t="s">
        <v>242</v>
      </c>
      <c r="E66" s="40" t="s">
        <v>646</v>
      </c>
      <c r="F66" s="41" t="s">
        <v>711</v>
      </c>
      <c r="G66" s="42" t="s">
        <v>653</v>
      </c>
      <c r="H66" s="43" t="s">
        <v>644</v>
      </c>
      <c r="I66" s="40" t="s">
        <v>648</v>
      </c>
      <c r="J66" s="44"/>
      <c r="K66" s="44">
        <f>IF(AND(HLOOKUP(C66,[2]Data!$1:$150,9,FALSE)="全体",G66="敌方单体"),0,IF(I66="无效",0,IF(OR(H66="攻击力提升",H66="防御力下降"),1,IF(H66="Arts卡性能提升",21,IF(H66="Buster卡性能提升",22,IF(H66="Quick卡性能提升",23,IF(H66="宝具威力提升",3,IF(H66="伤害附加",4,5))))))))</f>
        <v>1</v>
      </c>
      <c r="L66" s="44">
        <f t="shared" si="1"/>
        <v>1</v>
      </c>
      <c r="M66" s="45" t="e">
        <f>INDEX($Q66:$AA66,1,IF($F66="宝具自带",2,IF($F66="宝具等级",VLOOKUP(C66,[2]Cal!$D$11:$AP$300,4,FALSE)*2,IF($F66="宝具OC",VLOOKUP(C66,[2]Cal!$D$11:$AP$300,14,FALSE)*2,1+IF($F66="技能1",VLOOKUP(VLOOKUP($D66,[2]Cal!$D$11:$AP$300,17,FALSE),[2]Para!$A$33:$B$43,2,FALSE),IF($F66="技能2",VLOOKUP(VLOOKUP($D66,[2]Cal!$D$11:$AP$300,18,FALSE),[2]Para!$A$33:$B$43,2,FALSE),VLOOKUP(VLOOKUP($D66,[2]Cal!$D$11:$AP$300,19,FALSE),[2]Para!$A$33:$B$43,2,FALSE)))))))</f>
        <v>#N/A</v>
      </c>
      <c r="N66" s="45" t="e">
        <f>INDEX($Q66:$AA66,1,IF($F66="宝具自带",2,IF($F66="宝具等级",VLOOKUP(#REF!,[2]Para!$A$33:$B$43,2,FALSE)*2,IF($F66="宝具OC",#REF!*2,1+VLOOKUP(#REF!,[2]Para!$A$33:$B$43,2,FALSE)))))</f>
        <v>#REF!</v>
      </c>
      <c r="O66" s="45" t="e">
        <f>INDEX($Q66:$AA66,1,IF($F66="宝具自带",2,IF($F66="宝具等级",VLOOKUP(#REF!,[2]Para!$A$33:$B$43,2,FALSE)*2,IF($F66="宝具OC",#REF!*2,1+VLOOKUP(#REF!,[2]Para!$A$33:$B$43,2,FALSE)))))</f>
        <v>#REF!</v>
      </c>
      <c r="P66" s="46"/>
      <c r="Q66" s="53">
        <v>0.105</v>
      </c>
      <c r="R66" s="54">
        <v>0.126</v>
      </c>
      <c r="S66" s="54">
        <v>0.14599999999999999</v>
      </c>
      <c r="T66" s="54">
        <v>0.16700000000000001</v>
      </c>
      <c r="U66" s="54">
        <v>0.187</v>
      </c>
      <c r="V66" s="54">
        <v>0.20799999999999999</v>
      </c>
      <c r="W66" s="54">
        <v>0.22800000000000001</v>
      </c>
      <c r="X66" s="54">
        <v>0.249</v>
      </c>
      <c r="Y66" s="54">
        <v>0.26900000000000002</v>
      </c>
      <c r="Z66" s="55">
        <v>0.31</v>
      </c>
      <c r="AA66" s="50"/>
      <c r="AB66" s="51" t="str">
        <f t="shared" si="0"/>
        <v/>
      </c>
    </row>
    <row r="67" spans="1:28" ht="15.6" x14ac:dyDescent="0.25">
      <c r="A67" s="83"/>
      <c r="B67" s="85"/>
      <c r="C67" s="30">
        <v>47</v>
      </c>
      <c r="D67" s="30" t="s">
        <v>242</v>
      </c>
      <c r="E67" s="40" t="s">
        <v>657</v>
      </c>
      <c r="F67" s="41" t="s">
        <v>712</v>
      </c>
      <c r="G67" s="42" t="s">
        <v>675</v>
      </c>
      <c r="H67" s="43" t="s">
        <v>659</v>
      </c>
      <c r="I67" s="40" t="s">
        <v>660</v>
      </c>
      <c r="J67" s="44"/>
      <c r="K67" s="44">
        <f>IF(AND(HLOOKUP(C67,[2]Data!$1:$150,9,FALSE)="全体",G67="敌方单体"),0,IF(I67="无效",0,IF(OR(H67="攻击力提升",H67="防御力下降"),1,IF(H67="Arts卡性能提升",21,IF(H67="Buster卡性能提升",22,IF(H67="Quick卡性能提升",23,IF(H67="宝具威力提升",3,IF(H67="伤害附加",4,5))))))))</f>
        <v>0</v>
      </c>
      <c r="L67" s="44">
        <f t="shared" si="1"/>
        <v>1</v>
      </c>
      <c r="M67" s="45" t="e">
        <f>INDEX($Q67:$AA67,1,IF($F67="宝具自带",2,IF($F67="宝具等级",VLOOKUP(C67,[2]Cal!$D$11:$AP$300,4,FALSE)*2,IF($F67="宝具OC",VLOOKUP(C67,[2]Cal!$D$11:$AP$300,14,FALSE)*2,1+IF($F67="技能1",VLOOKUP(VLOOKUP($D67,[2]Cal!$D$11:$AP$300,17,FALSE),[2]Para!$A$33:$B$43,2,FALSE),IF($F67="技能2",VLOOKUP(VLOOKUP($D67,[2]Cal!$D$11:$AP$300,18,FALSE),[2]Para!$A$33:$B$43,2,FALSE),VLOOKUP(VLOOKUP($D67,[2]Cal!$D$11:$AP$300,19,FALSE),[2]Para!$A$33:$B$43,2,FALSE)))))))</f>
        <v>#N/A</v>
      </c>
      <c r="N67" s="45" t="e">
        <f>INDEX($Q67:$AA67,1,IF($F67="宝具自带",2,IF($F67="宝具等级",VLOOKUP(#REF!,[2]Para!$A$33:$B$43,2,FALSE)*2,IF($F67="宝具OC",#REF!*2,1+VLOOKUP(#REF!,[2]Para!$A$33:$B$43,2,FALSE)))))</f>
        <v>#REF!</v>
      </c>
      <c r="O67" s="45" t="e">
        <f>INDEX($Q67:$AA67,1,IF($F67="宝具自带",2,IF($F67="宝具等级",VLOOKUP(#REF!,[2]Para!$A$33:$B$43,2,FALSE)*2,IF($F67="宝具OC",#REF!*2,1+VLOOKUP(#REF!,[2]Para!$A$33:$B$43,2,FALSE)))))</f>
        <v>#REF!</v>
      </c>
      <c r="P67" s="46"/>
      <c r="Q67" s="87">
        <v>0.1</v>
      </c>
      <c r="R67" s="81">
        <v>0.1</v>
      </c>
      <c r="S67" s="81">
        <v>0.15</v>
      </c>
      <c r="T67" s="81">
        <v>0.15</v>
      </c>
      <c r="U67" s="81">
        <v>0.2</v>
      </c>
      <c r="V67" s="81">
        <v>0.2</v>
      </c>
      <c r="W67" s="81">
        <v>0.25</v>
      </c>
      <c r="X67" s="81">
        <v>0.25</v>
      </c>
      <c r="Y67" s="81">
        <v>0.3</v>
      </c>
      <c r="Z67" s="82">
        <v>0.3</v>
      </c>
      <c r="AA67" s="50"/>
      <c r="AB67" s="51" t="str">
        <f t="shared" si="0"/>
        <v/>
      </c>
    </row>
    <row r="68" spans="1:28" ht="15.6" x14ac:dyDescent="0.25">
      <c r="A68" s="52">
        <v>48</v>
      </c>
      <c r="B68" s="41" t="s">
        <v>246</v>
      </c>
      <c r="C68" s="30">
        <v>48</v>
      </c>
      <c r="D68" s="30" t="s">
        <v>246</v>
      </c>
      <c r="E68" s="40" t="s">
        <v>657</v>
      </c>
      <c r="F68" s="41" t="s">
        <v>713</v>
      </c>
      <c r="G68" s="42" t="s">
        <v>653</v>
      </c>
      <c r="H68" s="43" t="s">
        <v>644</v>
      </c>
      <c r="I68" s="40" t="s">
        <v>648</v>
      </c>
      <c r="J68" s="44"/>
      <c r="K68" s="44">
        <f>IF(AND(HLOOKUP(C68,[2]Data!$1:$150,9,FALSE)="全体",G68="敌方单体"),0,IF(I68="无效",0,IF(OR(H68="攻击力提升",H68="防御力下降"),1,IF(H68="Arts卡性能提升",21,IF(H68="Buster卡性能提升",22,IF(H68="Quick卡性能提升",23,IF(H68="宝具威力提升",3,IF(H68="伤害附加",4,5))))))))</f>
        <v>1</v>
      </c>
      <c r="L68" s="44">
        <f t="shared" si="1"/>
        <v>1</v>
      </c>
      <c r="M68" s="45" t="e">
        <f>INDEX($Q68:$AA68,1,IF($F68="宝具自带",2,IF($F68="宝具等级",VLOOKUP(C68,[2]Cal!$D$11:$AP$300,4,FALSE)*2,IF($F68="宝具OC",VLOOKUP(C68,[2]Cal!$D$11:$AP$300,14,FALSE)*2,1+IF($F68="技能1",VLOOKUP(VLOOKUP($D68,[2]Cal!$D$11:$AP$300,17,FALSE),[2]Para!$A$33:$B$43,2,FALSE),IF($F68="技能2",VLOOKUP(VLOOKUP($D68,[2]Cal!$D$11:$AP$300,18,FALSE),[2]Para!$A$33:$B$43,2,FALSE),VLOOKUP(VLOOKUP($D68,[2]Cal!$D$11:$AP$300,19,FALSE),[2]Para!$A$33:$B$43,2,FALSE)))))))</f>
        <v>#N/A</v>
      </c>
      <c r="N68" s="45" t="e">
        <f>INDEX($Q68:$AA68,1,IF($F68="宝具自带",2,IF($F68="宝具等级",VLOOKUP(#REF!,[2]Para!$A$33:$B$43,2,FALSE)*2,IF($F68="宝具OC",#REF!*2,1+VLOOKUP(#REF!,[2]Para!$A$33:$B$43,2,FALSE)))))</f>
        <v>#REF!</v>
      </c>
      <c r="O68" s="45" t="e">
        <f>INDEX($Q68:$AA68,1,IF($F68="宝具自带",2,IF($F68="宝具等级",VLOOKUP(#REF!,[2]Para!$A$33:$B$43,2,FALSE)*2,IF($F68="宝具OC",#REF!*2,1+VLOOKUP(#REF!,[2]Para!$A$33:$B$43,2,FALSE)))))</f>
        <v>#REF!</v>
      </c>
      <c r="P68" s="46"/>
      <c r="Q68" s="87">
        <v>0.1</v>
      </c>
      <c r="R68" s="81">
        <v>0.1</v>
      </c>
      <c r="S68" s="81">
        <v>0.15</v>
      </c>
      <c r="T68" s="81">
        <v>0.15</v>
      </c>
      <c r="U68" s="81">
        <v>0.2</v>
      </c>
      <c r="V68" s="81">
        <v>0.2</v>
      </c>
      <c r="W68" s="81">
        <v>0.25</v>
      </c>
      <c r="X68" s="81">
        <v>0.25</v>
      </c>
      <c r="Y68" s="81">
        <v>0.3</v>
      </c>
      <c r="Z68" s="82">
        <v>0.3</v>
      </c>
      <c r="AA68" s="50"/>
      <c r="AB68" s="51" t="str">
        <f t="shared" si="0"/>
        <v/>
      </c>
    </row>
    <row r="69" spans="1:28" ht="15.6" x14ac:dyDescent="0.25">
      <c r="A69" s="83">
        <v>49</v>
      </c>
      <c r="B69" s="85" t="s">
        <v>248</v>
      </c>
      <c r="C69" s="30">
        <v>49</v>
      </c>
      <c r="D69" s="30" t="s">
        <v>248</v>
      </c>
      <c r="E69" s="40" t="s">
        <v>646</v>
      </c>
      <c r="F69" s="41" t="s">
        <v>714</v>
      </c>
      <c r="G69" s="42" t="s">
        <v>653</v>
      </c>
      <c r="H69" s="43" t="s">
        <v>644</v>
      </c>
      <c r="I69" s="40" t="s">
        <v>648</v>
      </c>
      <c r="J69" s="44"/>
      <c r="K69" s="44">
        <f>IF(AND(HLOOKUP(C69,[2]Data!$1:$150,9,FALSE)="全体",G69="敌方单体"),0,IF(I69="无效",0,IF(OR(H69="攻击力提升",H69="防御力下降"),1,IF(H69="Arts卡性能提升",21,IF(H69="Buster卡性能提升",22,IF(H69="Quick卡性能提升",23,IF(H69="宝具威力提升",3,IF(H69="伤害附加",4,5))))))))</f>
        <v>1</v>
      </c>
      <c r="L69" s="44">
        <f t="shared" si="1"/>
        <v>1</v>
      </c>
      <c r="M69" s="45" t="e">
        <f>INDEX($Q69:$AA69,1,IF($F69="宝具自带",2,IF($F69="宝具等级",VLOOKUP(C69,[2]Cal!$D$11:$AP$300,4,FALSE)*2,IF($F69="宝具OC",VLOOKUP(C69,[2]Cal!$D$11:$AP$300,14,FALSE)*2,1+IF($F69="技能1",VLOOKUP(VLOOKUP($D69,[2]Cal!$D$11:$AP$300,17,FALSE),[2]Para!$A$33:$B$43,2,FALSE),IF($F69="技能2",VLOOKUP(VLOOKUP($D69,[2]Cal!$D$11:$AP$300,18,FALSE),[2]Para!$A$33:$B$43,2,FALSE),VLOOKUP(VLOOKUP($D69,[2]Cal!$D$11:$AP$300,19,FALSE),[2]Para!$A$33:$B$43,2,FALSE)))))))</f>
        <v>#N/A</v>
      </c>
      <c r="N69" s="45" t="e">
        <f>INDEX($Q69:$AA69,1,IF($F69="宝具自带",2,IF($F69="宝具等级",VLOOKUP(#REF!,[2]Para!$A$33:$B$43,2,FALSE)*2,IF($F69="宝具OC",#REF!*2,1+VLOOKUP(#REF!,[2]Para!$A$33:$B$43,2,FALSE)))))</f>
        <v>#REF!</v>
      </c>
      <c r="O69" s="45" t="e">
        <f>INDEX($Q69:$AA69,1,IF($F69="宝具自带",2,IF($F69="宝具等级",VLOOKUP(#REF!,[2]Para!$A$33:$B$43,2,FALSE)*2,IF($F69="宝具OC",#REF!*2,1+VLOOKUP(#REF!,[2]Para!$A$33:$B$43,2,FALSE)))))</f>
        <v>#REF!</v>
      </c>
      <c r="P69" s="46"/>
      <c r="Q69" s="53">
        <v>0.09</v>
      </c>
      <c r="R69" s="54">
        <v>0.108</v>
      </c>
      <c r="S69" s="54">
        <v>0.126</v>
      </c>
      <c r="T69" s="54">
        <v>0.14399999999999999</v>
      </c>
      <c r="U69" s="54">
        <v>0.16200000000000001</v>
      </c>
      <c r="V69" s="54">
        <v>0.18</v>
      </c>
      <c r="W69" s="54">
        <v>0.19800000000000001</v>
      </c>
      <c r="X69" s="54">
        <v>0.216</v>
      </c>
      <c r="Y69" s="54">
        <v>0.23400000000000001</v>
      </c>
      <c r="Z69" s="55">
        <v>0.27</v>
      </c>
      <c r="AA69" s="50"/>
      <c r="AB69" s="51" t="str">
        <f t="shared" ref="AB69:AB132" si="2">IF(J69=1,"需要完成强化本。","")&amp;AA69</f>
        <v/>
      </c>
    </row>
    <row r="70" spans="1:28" ht="26.4" x14ac:dyDescent="0.25">
      <c r="A70" s="83"/>
      <c r="B70" s="85"/>
      <c r="C70" s="30">
        <v>49</v>
      </c>
      <c r="D70" s="30" t="s">
        <v>248</v>
      </c>
      <c r="E70" s="40" t="s">
        <v>654</v>
      </c>
      <c r="F70" s="41" t="s">
        <v>715</v>
      </c>
      <c r="G70" s="42" t="s">
        <v>653</v>
      </c>
      <c r="H70" s="43" t="s">
        <v>662</v>
      </c>
      <c r="I70" s="40" t="s">
        <v>648</v>
      </c>
      <c r="J70" s="44">
        <v>1</v>
      </c>
      <c r="K70" s="44">
        <f>IF(AND(HLOOKUP(C70,[2]Data!$1:$150,9,FALSE)="全体",G70="敌方单体"),0,IF(I70="无效",0,IF(OR(H70="攻击力提升",H70="防御力下降"),1,IF(H70="Arts卡性能提升",21,IF(H70="Buster卡性能提升",22,IF(H70="Quick卡性能提升",23,IF(H70="宝具威力提升",3,IF(H70="伤害附加",4,5))))))))</f>
        <v>3</v>
      </c>
      <c r="L70" s="44">
        <f t="shared" ref="L70:L133" si="3">IF(OR(H70="攻击力提升",H70="防御力下降"),1,IF(H70="Arts卡性能提升",21,IF(H70="Buster卡性能提升",22,IF(H70="Quick卡性能提升",23,IF(H70="宝具威力提升",3,IF(H70="伤害附加",4,5))))))</f>
        <v>3</v>
      </c>
      <c r="M70" s="45" t="e">
        <f>INDEX($Q70:$AA70,1,IF($F70="宝具自带",2,IF($F70="宝具等级",VLOOKUP(C70,[2]Cal!$D$11:$AP$300,4,FALSE)*2,IF($F70="宝具OC",VLOOKUP(C70,[2]Cal!$D$11:$AP$300,14,FALSE)*2,1+IF($F70="技能1",VLOOKUP(VLOOKUP($D70,[2]Cal!$D$11:$AP$300,17,FALSE),[2]Para!$A$33:$B$43,2,FALSE),IF($F70="技能2",VLOOKUP(VLOOKUP($D70,[2]Cal!$D$11:$AP$300,18,FALSE),[2]Para!$A$33:$B$43,2,FALSE),VLOOKUP(VLOOKUP($D70,[2]Cal!$D$11:$AP$300,19,FALSE),[2]Para!$A$33:$B$43,2,FALSE)))))))</f>
        <v>#N/A</v>
      </c>
      <c r="N70" s="45" t="e">
        <f>INDEX($Q70:$AA70,1,IF($F70="宝具自带",2,IF($F70="宝具等级",VLOOKUP(#REF!,[2]Para!$A$33:$B$43,2,FALSE)*2,IF($F70="宝具OC",#REF!*2,1+VLOOKUP(#REF!,[2]Para!$A$33:$B$43,2,FALSE)))))</f>
        <v>#REF!</v>
      </c>
      <c r="O70" s="45" t="e">
        <f>INDEX($Q70:$AA70,1,IF($F70="宝具自带",2,IF($F70="宝具等级",VLOOKUP(#REF!,[2]Para!$A$33:$B$43,2,FALSE)*2,IF($F70="宝具OC",#REF!*2,1+VLOOKUP(#REF!,[2]Para!$A$33:$B$43,2,FALSE)))))</f>
        <v>#REF!</v>
      </c>
      <c r="P70" s="46"/>
      <c r="Q70" s="53">
        <f>IF([2]Cal!$J$3&lt;12,0,0.2)</f>
        <v>0</v>
      </c>
      <c r="R70" s="54">
        <f>IF([2]Cal!$J$3&lt;12,0,0.21)</f>
        <v>0</v>
      </c>
      <c r="S70" s="54">
        <f>IF([2]Cal!$J$3&lt;12,0,0.22)</f>
        <v>0</v>
      </c>
      <c r="T70" s="54">
        <f>IF([2]Cal!$J$3&lt;12,0,0.23)</f>
        <v>0</v>
      </c>
      <c r="U70" s="54">
        <f>IF([2]Cal!$J$3&lt;12,0,0.24)</f>
        <v>0</v>
      </c>
      <c r="V70" s="54">
        <f>IF([2]Cal!$J$3&lt;12,0,0.25)</f>
        <v>0</v>
      </c>
      <c r="W70" s="54">
        <f>IF([2]Cal!$J$3&lt;12,0,0.26)</f>
        <v>0</v>
      </c>
      <c r="X70" s="54">
        <f>IF([2]Cal!$J$3&lt;12,0,0.27)</f>
        <v>0</v>
      </c>
      <c r="Y70" s="54">
        <f>IF([2]Cal!$J$3&lt;12,0,0.28)</f>
        <v>0</v>
      </c>
      <c r="Z70" s="55">
        <f>IF([2]Cal!$J$3&lt;12,0,0.3)</f>
        <v>0</v>
      </c>
      <c r="AA70" s="50"/>
      <c r="AB70" s="51" t="str">
        <f t="shared" si="2"/>
        <v>需要完成强化本。</v>
      </c>
    </row>
    <row r="71" spans="1:28" ht="26.4" x14ac:dyDescent="0.25">
      <c r="A71" s="52">
        <v>50</v>
      </c>
      <c r="B71" s="41" t="s">
        <v>251</v>
      </c>
      <c r="C71" s="30">
        <v>50</v>
      </c>
      <c r="D71" s="30" t="s">
        <v>251</v>
      </c>
      <c r="E71" s="40" t="s">
        <v>654</v>
      </c>
      <c r="F71" s="41" t="s">
        <v>716</v>
      </c>
      <c r="G71" s="42" t="s">
        <v>653</v>
      </c>
      <c r="H71" s="43" t="s">
        <v>652</v>
      </c>
      <c r="I71" s="40" t="s">
        <v>648</v>
      </c>
      <c r="J71" s="44">
        <v>1</v>
      </c>
      <c r="K71" s="44">
        <f>IF(AND(HLOOKUP(C71,[2]Data!$1:$150,9,FALSE)="全体",G71="敌方单体"),0,IF(I71="无效",0,IF(OR(H71="攻击力提升",H71="防御力下降"),1,IF(H71="Arts卡性能提升",21,IF(H71="Buster卡性能提升",22,IF(H71="Quick卡性能提升",23,IF(H71="宝具威力提升",3,IF(H71="伤害附加",4,5))))))))</f>
        <v>22</v>
      </c>
      <c r="L71" s="44">
        <f t="shared" si="3"/>
        <v>22</v>
      </c>
      <c r="M71" s="45" t="e">
        <f>INDEX($Q71:$AA71,1,IF($F71="宝具自带",2,IF($F71="宝具等级",VLOOKUP(C71,[2]Cal!$D$11:$AP$300,4,FALSE)*2,IF($F71="宝具OC",VLOOKUP(C71,[2]Cal!$D$11:$AP$300,14,FALSE)*2,1+IF($F71="技能1",VLOOKUP(VLOOKUP($D71,[2]Cal!$D$11:$AP$300,17,FALSE),[2]Para!$A$33:$B$43,2,FALSE),IF($F71="技能2",VLOOKUP(VLOOKUP($D71,[2]Cal!$D$11:$AP$300,18,FALSE),[2]Para!$A$33:$B$43,2,FALSE),VLOOKUP(VLOOKUP($D71,[2]Cal!$D$11:$AP$300,19,FALSE),[2]Para!$A$33:$B$43,2,FALSE)))))))</f>
        <v>#N/A</v>
      </c>
      <c r="N71" s="45" t="e">
        <f>INDEX($Q71:$AA71,1,IF($F71="宝具自带",2,IF($F71="宝具等级",VLOOKUP(#REF!,[2]Para!$A$33:$B$43,2,FALSE)*2,IF($F71="宝具OC",#REF!*2,1+VLOOKUP(#REF!,[2]Para!$A$33:$B$43,2,FALSE)))))</f>
        <v>#REF!</v>
      </c>
      <c r="O71" s="45" t="e">
        <f>INDEX($Q71:$AA71,1,IF($F71="宝具自带",2,IF($F71="宝具等级",VLOOKUP(#REF!,[2]Para!$A$33:$B$43,2,FALSE)*2,IF($F71="宝具OC",#REF!*2,1+VLOOKUP(#REF!,[2]Para!$A$33:$B$43,2,FALSE)))))</f>
        <v>#REF!</v>
      </c>
      <c r="P71" s="46"/>
      <c r="Q71" s="53">
        <f>IF([2]Cal!$J$3&lt;18,0,0.2)</f>
        <v>0</v>
      </c>
      <c r="R71" s="54">
        <f>IF([2]Cal!$J$3&lt;18,0,0.22)</f>
        <v>0</v>
      </c>
      <c r="S71" s="54">
        <f>IF([2]Cal!$J$3&lt;18,0,0.24)</f>
        <v>0</v>
      </c>
      <c r="T71" s="54">
        <f>IF([2]Cal!$J$3&lt;18,0,0.26)</f>
        <v>0</v>
      </c>
      <c r="U71" s="54">
        <f>IF([2]Cal!$J$3&lt;18,0,0.28)</f>
        <v>0</v>
      </c>
      <c r="V71" s="54">
        <f>IF([2]Cal!$J$3&lt;18,0,0.3)</f>
        <v>0</v>
      </c>
      <c r="W71" s="54">
        <f>IF([2]Cal!$J$3&lt;18,0,0.32)</f>
        <v>0</v>
      </c>
      <c r="X71" s="54">
        <f>IF([2]Cal!$J$3&lt;18,0,0.34)</f>
        <v>0</v>
      </c>
      <c r="Y71" s="54">
        <f>IF([2]Cal!$J$3&lt;18,0,0.36)</f>
        <v>0</v>
      </c>
      <c r="Z71" s="55">
        <f>IF([2]Cal!$J$3&lt;18,0,0.4)</f>
        <v>0</v>
      </c>
      <c r="AA71" s="50"/>
      <c r="AB71" s="51" t="str">
        <f t="shared" si="2"/>
        <v>需要完成强化本。</v>
      </c>
    </row>
    <row r="72" spans="1:28" ht="15.6" x14ac:dyDescent="0.25">
      <c r="A72" s="52">
        <v>51</v>
      </c>
      <c r="B72" s="41" t="s">
        <v>254</v>
      </c>
      <c r="C72" s="30">
        <v>51</v>
      </c>
      <c r="D72" s="30" t="s">
        <v>254</v>
      </c>
      <c r="E72" s="40" t="s">
        <v>646</v>
      </c>
      <c r="F72" s="41" t="s">
        <v>717</v>
      </c>
      <c r="G72" s="42" t="s">
        <v>653</v>
      </c>
      <c r="H72" s="43" t="s">
        <v>644</v>
      </c>
      <c r="I72" s="40" t="s">
        <v>648</v>
      </c>
      <c r="J72" s="44"/>
      <c r="K72" s="44">
        <f>IF(AND(HLOOKUP(C72,[2]Data!$1:$150,9,FALSE)="全体",G72="敌方单体"),0,IF(I72="无效",0,IF(OR(H72="攻击力提升",H72="防御力下降"),1,IF(H72="Arts卡性能提升",21,IF(H72="Buster卡性能提升",22,IF(H72="Quick卡性能提升",23,IF(H72="宝具威力提升",3,IF(H72="伤害附加",4,5))))))))</f>
        <v>1</v>
      </c>
      <c r="L72" s="44">
        <f t="shared" si="3"/>
        <v>1</v>
      </c>
      <c r="M72" s="45" t="e">
        <f>INDEX($Q72:$AA72,1,IF($F72="宝具自带",2,IF($F72="宝具等级",VLOOKUP(C72,[2]Cal!$D$11:$AP$300,4,FALSE)*2,IF($F72="宝具OC",VLOOKUP(C72,[2]Cal!$D$11:$AP$300,14,FALSE)*2,1+IF($F72="技能1",VLOOKUP(VLOOKUP($D72,[2]Cal!$D$11:$AP$300,17,FALSE),[2]Para!$A$33:$B$43,2,FALSE),IF($F72="技能2",VLOOKUP(VLOOKUP($D72,[2]Cal!$D$11:$AP$300,18,FALSE),[2]Para!$A$33:$B$43,2,FALSE),VLOOKUP(VLOOKUP($D72,[2]Cal!$D$11:$AP$300,19,FALSE),[2]Para!$A$33:$B$43,2,FALSE)))))))</f>
        <v>#N/A</v>
      </c>
      <c r="N72" s="45" t="e">
        <f>INDEX($Q72:$AA72,1,IF($F72="宝具自带",2,IF($F72="宝具等级",VLOOKUP(#REF!,[2]Para!$A$33:$B$43,2,FALSE)*2,IF($F72="宝具OC",#REF!*2,1+VLOOKUP(#REF!,[2]Para!$A$33:$B$43,2,FALSE)))))</f>
        <v>#REF!</v>
      </c>
      <c r="O72" s="45" t="e">
        <f>INDEX($Q72:$AA72,1,IF($F72="宝具自带",2,IF($F72="宝具等级",VLOOKUP(#REF!,[2]Para!$A$33:$B$43,2,FALSE)*2,IF($F72="宝具OC",#REF!*2,1+VLOOKUP(#REF!,[2]Para!$A$33:$B$43,2,FALSE)))))</f>
        <v>#REF!</v>
      </c>
      <c r="P72" s="46"/>
      <c r="Q72" s="53">
        <v>0.3</v>
      </c>
      <c r="R72" s="54">
        <v>0.32</v>
      </c>
      <c r="S72" s="54">
        <v>0.34</v>
      </c>
      <c r="T72" s="54">
        <v>0.36</v>
      </c>
      <c r="U72" s="54">
        <v>0.38</v>
      </c>
      <c r="V72" s="54">
        <v>0.4</v>
      </c>
      <c r="W72" s="54">
        <v>0.42</v>
      </c>
      <c r="X72" s="54">
        <v>0.44</v>
      </c>
      <c r="Y72" s="54">
        <v>0.46</v>
      </c>
      <c r="Z72" s="55">
        <v>0.5</v>
      </c>
      <c r="AA72" s="50"/>
      <c r="AB72" s="51" t="str">
        <f t="shared" si="2"/>
        <v/>
      </c>
    </row>
    <row r="73" spans="1:28" ht="15.6" x14ac:dyDescent="0.25">
      <c r="A73" s="83">
        <v>53</v>
      </c>
      <c r="B73" s="85" t="s">
        <v>258</v>
      </c>
      <c r="C73" s="30">
        <v>53</v>
      </c>
      <c r="D73" s="30" t="s">
        <v>258</v>
      </c>
      <c r="E73" s="40" t="s">
        <v>646</v>
      </c>
      <c r="F73" s="41" t="s">
        <v>718</v>
      </c>
      <c r="G73" s="42" t="s">
        <v>653</v>
      </c>
      <c r="H73" s="43" t="s">
        <v>644</v>
      </c>
      <c r="I73" s="40" t="s">
        <v>648</v>
      </c>
      <c r="J73" s="44"/>
      <c r="K73" s="44">
        <f>IF(AND(HLOOKUP(C73,[2]Data!$1:$150,9,FALSE)="全体",G73="敌方单体"),0,IF(I73="无效",0,IF(OR(H73="攻击力提升",H73="防御力下降"),1,IF(H73="Arts卡性能提升",21,IF(H73="Buster卡性能提升",22,IF(H73="Quick卡性能提升",23,IF(H73="宝具威力提升",3,IF(H73="伤害附加",4,5))))))))</f>
        <v>1</v>
      </c>
      <c r="L73" s="44">
        <f t="shared" si="3"/>
        <v>1</v>
      </c>
      <c r="M73" s="45" t="e">
        <f>INDEX($Q73:$AA73,1,IF($F73="宝具自带",2,IF($F73="宝具等级",VLOOKUP(C73,[2]Cal!$D$11:$AP$300,4,FALSE)*2,IF($F73="宝具OC",VLOOKUP(C73,[2]Cal!$D$11:$AP$300,14,FALSE)*2,1+IF($F73="技能1",VLOOKUP(VLOOKUP($D73,[2]Cal!$D$11:$AP$300,17,FALSE),[2]Para!$A$33:$B$43,2,FALSE),IF($F73="技能2",VLOOKUP(VLOOKUP($D73,[2]Cal!$D$11:$AP$300,18,FALSE),[2]Para!$A$33:$B$43,2,FALSE),VLOOKUP(VLOOKUP($D73,[2]Cal!$D$11:$AP$300,19,FALSE),[2]Para!$A$33:$B$43,2,FALSE)))))))</f>
        <v>#N/A</v>
      </c>
      <c r="N73" s="45" t="e">
        <f>INDEX($Q73:$AA73,1,IF($F73="宝具自带",2,IF($F73="宝具等级",VLOOKUP(#REF!,[2]Para!$A$33:$B$43,2,FALSE)*2,IF($F73="宝具OC",#REF!*2,1+VLOOKUP(#REF!,[2]Para!$A$33:$B$43,2,FALSE)))))</f>
        <v>#REF!</v>
      </c>
      <c r="O73" s="45" t="e">
        <f>INDEX($Q73:$AA73,1,IF($F73="宝具自带",2,IF($F73="宝具等级",VLOOKUP(#REF!,[2]Para!$A$33:$B$43,2,FALSE)*2,IF($F73="宝具OC",#REF!*2,1+VLOOKUP(#REF!,[2]Para!$A$33:$B$43,2,FALSE)))))</f>
        <v>#REF!</v>
      </c>
      <c r="P73" s="46"/>
      <c r="Q73" s="53">
        <v>0.1</v>
      </c>
      <c r="R73" s="54">
        <v>0.12</v>
      </c>
      <c r="S73" s="54">
        <v>0.14000000000000001</v>
      </c>
      <c r="T73" s="54">
        <v>0.16</v>
      </c>
      <c r="U73" s="54">
        <v>0.18</v>
      </c>
      <c r="V73" s="54">
        <v>0.2</v>
      </c>
      <c r="W73" s="54">
        <v>0.22</v>
      </c>
      <c r="X73" s="54">
        <v>0.24</v>
      </c>
      <c r="Y73" s="54">
        <v>0.26</v>
      </c>
      <c r="Z73" s="55">
        <v>0.3</v>
      </c>
      <c r="AA73" s="50"/>
      <c r="AB73" s="51" t="str">
        <f t="shared" si="2"/>
        <v/>
      </c>
    </row>
    <row r="74" spans="1:28" ht="26.4" x14ac:dyDescent="0.25">
      <c r="A74" s="83"/>
      <c r="B74" s="85"/>
      <c r="C74" s="30">
        <v>53</v>
      </c>
      <c r="D74" s="30" t="s">
        <v>258</v>
      </c>
      <c r="E74" s="40" t="s">
        <v>654</v>
      </c>
      <c r="F74" s="41" t="s">
        <v>719</v>
      </c>
      <c r="G74" s="42" t="s">
        <v>653</v>
      </c>
      <c r="H74" s="43" t="s">
        <v>652</v>
      </c>
      <c r="I74" s="40" t="s">
        <v>648</v>
      </c>
      <c r="J74" s="44">
        <v>1</v>
      </c>
      <c r="K74" s="44">
        <f>IF(AND(HLOOKUP(C74,[2]Data!$1:$150,9,FALSE)="全体",G74="敌方单体"),0,IF(I74="无效",0,IF(OR(H74="攻击力提升",H74="防御力下降"),1,IF(H74="Arts卡性能提升",21,IF(H74="Buster卡性能提升",22,IF(H74="Quick卡性能提升",23,IF(H74="宝具威力提升",3,IF(H74="伤害附加",4,5))))))))</f>
        <v>22</v>
      </c>
      <c r="L74" s="44">
        <f t="shared" si="3"/>
        <v>22</v>
      </c>
      <c r="M74" s="45" t="e">
        <f>INDEX($Q74:$AA74,1,IF($F74="宝具自带",2,IF($F74="宝具等级",VLOOKUP(C74,[2]Cal!$D$11:$AP$300,4,FALSE)*2,IF($F74="宝具OC",VLOOKUP(C74,[2]Cal!$D$11:$AP$300,14,FALSE)*2,1+IF($F74="技能1",VLOOKUP(VLOOKUP($D74,[2]Cal!$D$11:$AP$300,17,FALSE),[2]Para!$A$33:$B$43,2,FALSE),IF($F74="技能2",VLOOKUP(VLOOKUP($D74,[2]Cal!$D$11:$AP$300,18,FALSE),[2]Para!$A$33:$B$43,2,FALSE),VLOOKUP(VLOOKUP($D74,[2]Cal!$D$11:$AP$300,19,FALSE),[2]Para!$A$33:$B$43,2,FALSE)))))))</f>
        <v>#N/A</v>
      </c>
      <c r="N74" s="45" t="e">
        <f>INDEX($Q74:$AA74,1,IF($F74="宝具自带",2,IF($F74="宝具等级",VLOOKUP(#REF!,[2]Para!$A$33:$B$43,2,FALSE)*2,IF($F74="宝具OC",#REF!*2,1+VLOOKUP(#REF!,[2]Para!$A$33:$B$43,2,FALSE)))))</f>
        <v>#REF!</v>
      </c>
      <c r="O74" s="45" t="e">
        <f>INDEX($Q74:$AA74,1,IF($F74="宝具自带",2,IF($F74="宝具等级",VLOOKUP(#REF!,[2]Para!$A$33:$B$43,2,FALSE)*2,IF($F74="宝具OC",#REF!*2,1+VLOOKUP(#REF!,[2]Para!$A$33:$B$43,2,FALSE)))))</f>
        <v>#REF!</v>
      </c>
      <c r="P74" s="46"/>
      <c r="Q74" s="53">
        <f>IF([2]Cal!$J$3&lt;15,0,0.2)</f>
        <v>0</v>
      </c>
      <c r="R74" s="54">
        <f>IF([2]Cal!$J$3&lt;15,0,0.21)</f>
        <v>0</v>
      </c>
      <c r="S74" s="54">
        <f>IF([2]Cal!$J$3&lt;15,0,0.22)</f>
        <v>0</v>
      </c>
      <c r="T74" s="54">
        <f>IF([2]Cal!$J$3&lt;15,0,0.23)</f>
        <v>0</v>
      </c>
      <c r="U74" s="54">
        <f>IF([2]Cal!$J$3&lt;15,0,0.24)</f>
        <v>0</v>
      </c>
      <c r="V74" s="54">
        <f>IF([2]Cal!$J$3&lt;15,0,0.25)</f>
        <v>0</v>
      </c>
      <c r="W74" s="54">
        <f>IF([2]Cal!$J$3&lt;15,0,0.26)</f>
        <v>0</v>
      </c>
      <c r="X74" s="54">
        <f>IF([2]Cal!$J$3&lt;15,0,0.27)</f>
        <v>0</v>
      </c>
      <c r="Y74" s="54">
        <f>IF([2]Cal!$J$3&lt;15,0,0.28)</f>
        <v>0</v>
      </c>
      <c r="Z74" s="55">
        <f>IF([2]Cal!$J$3&lt;15,0,0.3)</f>
        <v>0</v>
      </c>
      <c r="AA74" s="50"/>
      <c r="AB74" s="51" t="str">
        <f t="shared" si="2"/>
        <v>需要完成强化本。</v>
      </c>
    </row>
    <row r="75" spans="1:28" ht="15.6" x14ac:dyDescent="0.25">
      <c r="A75" s="83"/>
      <c r="B75" s="85"/>
      <c r="C75" s="30">
        <v>53</v>
      </c>
      <c r="D75" s="30" t="s">
        <v>258</v>
      </c>
      <c r="E75" s="40" t="s">
        <v>657</v>
      </c>
      <c r="F75" s="41" t="s">
        <v>720</v>
      </c>
      <c r="G75" s="42" t="s">
        <v>658</v>
      </c>
      <c r="H75" s="43" t="s">
        <v>659</v>
      </c>
      <c r="I75" s="40" t="s">
        <v>660</v>
      </c>
      <c r="J75" s="44"/>
      <c r="K75" s="44">
        <f>IF(AND(HLOOKUP(C75,[2]Data!$1:$150,9,FALSE)="全体",G75="敌方单体"),0,IF(I75="无效",0,IF(OR(H75="攻击力提升",H75="防御力下降"),1,IF(H75="Arts卡性能提升",21,IF(H75="Buster卡性能提升",22,IF(H75="Quick卡性能提升",23,IF(H75="宝具威力提升",3,IF(H75="伤害附加",4,5))))))))</f>
        <v>0</v>
      </c>
      <c r="L75" s="44">
        <f t="shared" si="3"/>
        <v>1</v>
      </c>
      <c r="M75" s="45" t="e">
        <f>INDEX($Q75:$AA75,1,IF($F75="宝具自带",2,IF($F75="宝具等级",VLOOKUP(C75,[2]Cal!$D$11:$AP$300,4,FALSE)*2,IF($F75="宝具OC",VLOOKUP(C75,[2]Cal!$D$11:$AP$300,14,FALSE)*2,1+IF($F75="技能1",VLOOKUP(VLOOKUP($D75,[2]Cal!$D$11:$AP$300,17,FALSE),[2]Para!$A$33:$B$43,2,FALSE),IF($F75="技能2",VLOOKUP(VLOOKUP($D75,[2]Cal!$D$11:$AP$300,18,FALSE),[2]Para!$A$33:$B$43,2,FALSE),VLOOKUP(VLOOKUP($D75,[2]Cal!$D$11:$AP$300,19,FALSE),[2]Para!$A$33:$B$43,2,FALSE)))))))</f>
        <v>#N/A</v>
      </c>
      <c r="N75" s="45" t="e">
        <f>INDEX($Q75:$AA75,1,IF($F75="宝具自带",2,IF($F75="宝具等级",VLOOKUP(#REF!,[2]Para!$A$33:$B$43,2,FALSE)*2,IF($F75="宝具OC",#REF!*2,1+VLOOKUP(#REF!,[2]Para!$A$33:$B$43,2,FALSE)))))</f>
        <v>#REF!</v>
      </c>
      <c r="O75" s="45" t="e">
        <f>INDEX($Q75:$AA75,1,IF($F75="宝具自带",2,IF($F75="宝具等级",VLOOKUP(#REF!,[2]Para!$A$33:$B$43,2,FALSE)*2,IF($F75="宝具OC",#REF!*2,1+VLOOKUP(#REF!,[2]Para!$A$33:$B$43,2,FALSE)))))</f>
        <v>#REF!</v>
      </c>
      <c r="P75" s="46"/>
      <c r="Q75" s="87">
        <v>0.5</v>
      </c>
      <c r="R75" s="81">
        <v>0.5</v>
      </c>
      <c r="S75" s="81">
        <v>0.6</v>
      </c>
      <c r="T75" s="81">
        <v>0.6</v>
      </c>
      <c r="U75" s="81">
        <v>0.65</v>
      </c>
      <c r="V75" s="81">
        <v>0.65</v>
      </c>
      <c r="W75" s="81">
        <v>0.67500000000000004</v>
      </c>
      <c r="X75" s="81">
        <v>0.67500000000000004</v>
      </c>
      <c r="Y75" s="81">
        <v>0.7</v>
      </c>
      <c r="Z75" s="82">
        <v>0.7</v>
      </c>
      <c r="AA75" s="50"/>
      <c r="AB75" s="51" t="str">
        <f t="shared" si="2"/>
        <v/>
      </c>
    </row>
    <row r="76" spans="1:28" ht="15.6" x14ac:dyDescent="0.25">
      <c r="A76" s="83">
        <v>54</v>
      </c>
      <c r="B76" s="85" t="s">
        <v>260</v>
      </c>
      <c r="C76" s="30">
        <v>54</v>
      </c>
      <c r="D76" s="30" t="s">
        <v>260</v>
      </c>
      <c r="E76" s="40" t="s">
        <v>646</v>
      </c>
      <c r="F76" s="41" t="s">
        <v>721</v>
      </c>
      <c r="G76" s="42" t="s">
        <v>653</v>
      </c>
      <c r="H76" s="43" t="s">
        <v>644</v>
      </c>
      <c r="I76" s="40" t="s">
        <v>648</v>
      </c>
      <c r="J76" s="44"/>
      <c r="K76" s="44">
        <f>IF(AND(HLOOKUP(C76,[2]Data!$1:$150,9,FALSE)="全体",G76="敌方单体"),0,IF(I76="无效",0,IF(OR(H76="攻击力提升",H76="防御力下降"),1,IF(H76="Arts卡性能提升",21,IF(H76="Buster卡性能提升",22,IF(H76="Quick卡性能提升",23,IF(H76="宝具威力提升",3,IF(H76="伤害附加",4,5))))))))</f>
        <v>1</v>
      </c>
      <c r="L76" s="44">
        <f t="shared" si="3"/>
        <v>1</v>
      </c>
      <c r="M76" s="45" t="e">
        <f>INDEX($Q76:$AA76,1,IF($F76="宝具自带",2,IF($F76="宝具等级",VLOOKUP(C76,[2]Cal!$D$11:$AP$300,4,FALSE)*2,IF($F76="宝具OC",VLOOKUP(C76,[2]Cal!$D$11:$AP$300,14,FALSE)*2,1+IF($F76="技能1",VLOOKUP(VLOOKUP($D76,[2]Cal!$D$11:$AP$300,17,FALSE),[2]Para!$A$33:$B$43,2,FALSE),IF($F76="技能2",VLOOKUP(VLOOKUP($D76,[2]Cal!$D$11:$AP$300,18,FALSE),[2]Para!$A$33:$B$43,2,FALSE),VLOOKUP(VLOOKUP($D76,[2]Cal!$D$11:$AP$300,19,FALSE),[2]Para!$A$33:$B$43,2,FALSE)))))))</f>
        <v>#N/A</v>
      </c>
      <c r="N76" s="45" t="e">
        <f>INDEX($Q76:$AA76,1,IF($F76="宝具自带",2,IF($F76="宝具等级",VLOOKUP(#REF!,[2]Para!$A$33:$B$43,2,FALSE)*2,IF($F76="宝具OC",#REF!*2,1+VLOOKUP(#REF!,[2]Para!$A$33:$B$43,2,FALSE)))))</f>
        <v>#REF!</v>
      </c>
      <c r="O76" s="45" t="e">
        <f>INDEX($Q76:$AA76,1,IF($F76="宝具自带",2,IF($F76="宝具等级",VLOOKUP(#REF!,[2]Para!$A$33:$B$43,2,FALSE)*2,IF($F76="宝具OC",#REF!*2,1+VLOOKUP(#REF!,[2]Para!$A$33:$B$43,2,FALSE)))))</f>
        <v>#REF!</v>
      </c>
      <c r="P76" s="46"/>
      <c r="Q76" s="53">
        <v>0.1</v>
      </c>
      <c r="R76" s="54">
        <v>0.12</v>
      </c>
      <c r="S76" s="54">
        <v>0.14000000000000001</v>
      </c>
      <c r="T76" s="54">
        <v>0.16</v>
      </c>
      <c r="U76" s="54">
        <v>0.18</v>
      </c>
      <c r="V76" s="54">
        <v>0.2</v>
      </c>
      <c r="W76" s="54">
        <v>0.22</v>
      </c>
      <c r="X76" s="54">
        <v>0.24</v>
      </c>
      <c r="Y76" s="54">
        <v>0.26</v>
      </c>
      <c r="Z76" s="55">
        <v>0.3</v>
      </c>
      <c r="AA76" s="50"/>
      <c r="AB76" s="51" t="str">
        <f t="shared" si="2"/>
        <v/>
      </c>
    </row>
    <row r="77" spans="1:28" ht="15.6" x14ac:dyDescent="0.25">
      <c r="A77" s="83"/>
      <c r="B77" s="85"/>
      <c r="C77" s="30">
        <v>54</v>
      </c>
      <c r="D77" s="30" t="s">
        <v>260</v>
      </c>
      <c r="E77" s="40" t="s">
        <v>649</v>
      </c>
      <c r="F77" s="41" t="s">
        <v>722</v>
      </c>
      <c r="G77" s="42" t="s">
        <v>653</v>
      </c>
      <c r="H77" s="43" t="s">
        <v>644</v>
      </c>
      <c r="I77" s="40" t="s">
        <v>648</v>
      </c>
      <c r="J77" s="44"/>
      <c r="K77" s="44">
        <f>IF(AND(HLOOKUP(C77,[2]Data!$1:$150,9,FALSE)="全体",G77="敌方单体"),0,IF(I77="无效",0,IF(OR(H77="攻击力提升",H77="防御力下降"),1,IF(H77="Arts卡性能提升",21,IF(H77="Buster卡性能提升",22,IF(H77="Quick卡性能提升",23,IF(H77="宝具威力提升",3,IF(H77="伤害附加",4,5))))))))</f>
        <v>1</v>
      </c>
      <c r="L77" s="44">
        <f t="shared" si="3"/>
        <v>1</v>
      </c>
      <c r="M77" s="45" t="e">
        <f>INDEX($Q77:$AA77,1,IF($F77="宝具自带",2,IF($F77="宝具等级",VLOOKUP(C77,[2]Cal!$D$11:$AP$300,4,FALSE)*2,IF($F77="宝具OC",VLOOKUP(C77,[2]Cal!$D$11:$AP$300,14,FALSE)*2,1+IF($F77="技能1",VLOOKUP(VLOOKUP($D77,[2]Cal!$D$11:$AP$300,17,FALSE),[2]Para!$A$33:$B$43,2,FALSE),IF($F77="技能2",VLOOKUP(VLOOKUP($D77,[2]Cal!$D$11:$AP$300,18,FALSE),[2]Para!$A$33:$B$43,2,FALSE),VLOOKUP(VLOOKUP($D77,[2]Cal!$D$11:$AP$300,19,FALSE),[2]Para!$A$33:$B$43,2,FALSE)))))))</f>
        <v>#N/A</v>
      </c>
      <c r="N77" s="45" t="e">
        <f>INDEX($Q77:$AA77,1,IF($F77="宝具自带",2,IF($F77="宝具等级",VLOOKUP(#REF!,[2]Para!$A$33:$B$43,2,FALSE)*2,IF($F77="宝具OC",#REF!*2,1+VLOOKUP(#REF!,[2]Para!$A$33:$B$43,2,FALSE)))))</f>
        <v>#REF!</v>
      </c>
      <c r="O77" s="45" t="e">
        <f>INDEX($Q77:$AA77,1,IF($F77="宝具自带",2,IF($F77="宝具等级",VLOOKUP(#REF!,[2]Para!$A$33:$B$43,2,FALSE)*2,IF($F77="宝具OC",#REF!*2,1+VLOOKUP(#REF!,[2]Para!$A$33:$B$43,2,FALSE)))))</f>
        <v>#REF!</v>
      </c>
      <c r="P77" s="46"/>
      <c r="Q77" s="53">
        <v>0.2</v>
      </c>
      <c r="R77" s="54">
        <v>0.22</v>
      </c>
      <c r="S77" s="54">
        <v>0.24</v>
      </c>
      <c r="T77" s="54">
        <v>0.26</v>
      </c>
      <c r="U77" s="54">
        <v>0.28000000000000003</v>
      </c>
      <c r="V77" s="54">
        <v>0.3</v>
      </c>
      <c r="W77" s="54">
        <v>0.32</v>
      </c>
      <c r="X77" s="54">
        <v>0.34</v>
      </c>
      <c r="Y77" s="54">
        <v>0.36</v>
      </c>
      <c r="Z77" s="55">
        <v>0.4</v>
      </c>
      <c r="AA77" s="50"/>
      <c r="AB77" s="51" t="str">
        <f t="shared" si="2"/>
        <v/>
      </c>
    </row>
    <row r="78" spans="1:28" ht="26.4" x14ac:dyDescent="0.25">
      <c r="A78" s="83"/>
      <c r="B78" s="85"/>
      <c r="C78" s="30">
        <v>54</v>
      </c>
      <c r="D78" s="30" t="s">
        <v>260</v>
      </c>
      <c r="E78" s="40" t="s">
        <v>654</v>
      </c>
      <c r="F78" s="41" t="s">
        <v>723</v>
      </c>
      <c r="G78" s="42" t="s">
        <v>653</v>
      </c>
      <c r="H78" s="43" t="s">
        <v>652</v>
      </c>
      <c r="I78" s="40" t="s">
        <v>648</v>
      </c>
      <c r="J78" s="44">
        <v>1</v>
      </c>
      <c r="K78" s="44">
        <f>IF(AND(HLOOKUP(C78,[2]Data!$1:$150,9,FALSE)="全体",G78="敌方单体"),0,IF(I78="无效",0,IF(OR(H78="攻击力提升",H78="防御力下降"),1,IF(H78="Arts卡性能提升",21,IF(H78="Buster卡性能提升",22,IF(H78="Quick卡性能提升",23,IF(H78="宝具威力提升",3,IF(H78="伤害附加",4,5))))))))</f>
        <v>22</v>
      </c>
      <c r="L78" s="44">
        <f t="shared" si="3"/>
        <v>22</v>
      </c>
      <c r="M78" s="45" t="e">
        <f>INDEX($Q78:$AA78,1,IF($F78="宝具自带",2,IF($F78="宝具等级",VLOOKUP(C78,[2]Cal!$D$11:$AP$300,4,FALSE)*2,IF($F78="宝具OC",VLOOKUP(C78,[2]Cal!$D$11:$AP$300,14,FALSE)*2,1+IF($F78="技能1",VLOOKUP(VLOOKUP($D78,[2]Cal!$D$11:$AP$300,17,FALSE),[2]Para!$A$33:$B$43,2,FALSE),IF($F78="技能2",VLOOKUP(VLOOKUP($D78,[2]Cal!$D$11:$AP$300,18,FALSE),[2]Para!$A$33:$B$43,2,FALSE),VLOOKUP(VLOOKUP($D78,[2]Cal!$D$11:$AP$300,19,FALSE),[2]Para!$A$33:$B$43,2,FALSE)))))))</f>
        <v>#N/A</v>
      </c>
      <c r="N78" s="45" t="e">
        <f>INDEX($Q78:$AA78,1,IF($F78="宝具自带",2,IF($F78="宝具等级",VLOOKUP(#REF!,[2]Para!$A$33:$B$43,2,FALSE)*2,IF($F78="宝具OC",#REF!*2,1+VLOOKUP(#REF!,[2]Para!$A$33:$B$43,2,FALSE)))))</f>
        <v>#REF!</v>
      </c>
      <c r="O78" s="45" t="e">
        <f>INDEX($Q78:$AA78,1,IF($F78="宝具自带",2,IF($F78="宝具等级",VLOOKUP(#REF!,[2]Para!$A$33:$B$43,2,FALSE)*2,IF($F78="宝具OC",#REF!*2,1+VLOOKUP(#REF!,[2]Para!$A$33:$B$43,2,FALSE)))))</f>
        <v>#REF!</v>
      </c>
      <c r="P78" s="46"/>
      <c r="Q78" s="53">
        <f>IF([2]Cal!$J$3&lt;18,0,0.3)</f>
        <v>0</v>
      </c>
      <c r="R78" s="54">
        <f>IF([2]Cal!$J$3&lt;18,0,0.32)</f>
        <v>0</v>
      </c>
      <c r="S78" s="54">
        <f>IF([2]Cal!$J$3&lt;18,0,0.34)</f>
        <v>0</v>
      </c>
      <c r="T78" s="54">
        <f>IF([2]Cal!$J$3&lt;18,0,0.36)</f>
        <v>0</v>
      </c>
      <c r="U78" s="54">
        <f>IF([2]Cal!$J$3&lt;18,0,0.38)</f>
        <v>0</v>
      </c>
      <c r="V78" s="54">
        <f>IF([2]Cal!$J$3&lt;18,0,0.4)</f>
        <v>0</v>
      </c>
      <c r="W78" s="54">
        <f>IF([2]Cal!$J$3&lt;18,0,0.42)</f>
        <v>0</v>
      </c>
      <c r="X78" s="54">
        <f>IF([2]Cal!$J$3&lt;18,0,0.44)</f>
        <v>0</v>
      </c>
      <c r="Y78" s="54">
        <f>IF([2]Cal!$J$3&lt;18,0,0.46)</f>
        <v>0</v>
      </c>
      <c r="Z78" s="55">
        <f>IF([2]Cal!$J$3&lt;18,0,0.5)</f>
        <v>0</v>
      </c>
      <c r="AA78" s="50"/>
      <c r="AB78" s="51" t="str">
        <f t="shared" si="2"/>
        <v>需要完成强化本。</v>
      </c>
    </row>
    <row r="79" spans="1:28" ht="15.6" x14ac:dyDescent="0.25">
      <c r="A79" s="52">
        <v>55</v>
      </c>
      <c r="B79" s="41" t="s">
        <v>262</v>
      </c>
      <c r="C79" s="30">
        <v>55</v>
      </c>
      <c r="D79" s="30" t="s">
        <v>262</v>
      </c>
      <c r="E79" s="40" t="s">
        <v>657</v>
      </c>
      <c r="F79" s="41" t="s">
        <v>724</v>
      </c>
      <c r="G79" s="42" t="s">
        <v>658</v>
      </c>
      <c r="H79" s="43" t="s">
        <v>659</v>
      </c>
      <c r="I79" s="40" t="s">
        <v>660</v>
      </c>
      <c r="J79" s="44"/>
      <c r="K79" s="44">
        <f>IF(AND(HLOOKUP(C79,[2]Data!$1:$150,9,FALSE)="全体",G79="敌方单体"),0,IF(I79="无效",0,IF(OR(H79="攻击力提升",H79="防御力下降"),1,IF(H79="Arts卡性能提升",21,IF(H79="Buster卡性能提升",22,IF(H79="Quick卡性能提升",23,IF(H79="宝具威力提升",3,IF(H79="伤害附加",4,5))))))))</f>
        <v>0</v>
      </c>
      <c r="L79" s="44">
        <f t="shared" si="3"/>
        <v>1</v>
      </c>
      <c r="M79" s="45" t="e">
        <f>INDEX($Q79:$AA79,1,IF($F79="宝具自带",2,IF($F79="宝具等级",VLOOKUP(C79,[2]Cal!$D$11:$AP$300,4,FALSE)*2,IF($F79="宝具OC",VLOOKUP(C79,[2]Cal!$D$11:$AP$300,14,FALSE)*2,1+IF($F79="技能1",VLOOKUP(VLOOKUP($D79,[2]Cal!$D$11:$AP$300,17,FALSE),[2]Para!$A$33:$B$43,2,FALSE),IF($F79="技能2",VLOOKUP(VLOOKUP($D79,[2]Cal!$D$11:$AP$300,18,FALSE),[2]Para!$A$33:$B$43,2,FALSE),VLOOKUP(VLOOKUP($D79,[2]Cal!$D$11:$AP$300,19,FALSE),[2]Para!$A$33:$B$43,2,FALSE)))))))</f>
        <v>#N/A</v>
      </c>
      <c r="N79" s="45" t="e">
        <f>INDEX($Q79:$AA79,1,IF($F79="宝具自带",2,IF($F79="宝具等级",VLOOKUP(#REF!,[2]Para!$A$33:$B$43,2,FALSE)*2,IF($F79="宝具OC",#REF!*2,1+VLOOKUP(#REF!,[2]Para!$A$33:$B$43,2,FALSE)))))</f>
        <v>#REF!</v>
      </c>
      <c r="O79" s="45" t="e">
        <f>INDEX($Q79:$AA79,1,IF($F79="宝具自带",2,IF($F79="宝具等级",VLOOKUP(#REF!,[2]Para!$A$33:$B$43,2,FALSE)*2,IF($F79="宝具OC",#REF!*2,1+VLOOKUP(#REF!,[2]Para!$A$33:$B$43,2,FALSE)))))</f>
        <v>#REF!</v>
      </c>
      <c r="P79" s="46"/>
      <c r="Q79" s="87">
        <v>0.1</v>
      </c>
      <c r="R79" s="81">
        <v>0.1</v>
      </c>
      <c r="S79" s="81">
        <v>0.15</v>
      </c>
      <c r="T79" s="81">
        <v>0.15</v>
      </c>
      <c r="U79" s="81">
        <v>0.2</v>
      </c>
      <c r="V79" s="81">
        <v>0.2</v>
      </c>
      <c r="W79" s="81">
        <v>0.25</v>
      </c>
      <c r="X79" s="81">
        <v>0.25</v>
      </c>
      <c r="Y79" s="81">
        <v>0.3</v>
      </c>
      <c r="Z79" s="82">
        <v>0.3</v>
      </c>
      <c r="AA79" s="50"/>
      <c r="AB79" s="51" t="str">
        <f t="shared" si="2"/>
        <v/>
      </c>
    </row>
    <row r="80" spans="1:28" ht="15.6" x14ac:dyDescent="0.25">
      <c r="A80" s="83">
        <v>56</v>
      </c>
      <c r="B80" s="85" t="s">
        <v>265</v>
      </c>
      <c r="C80" s="30">
        <v>56</v>
      </c>
      <c r="D80" s="30" t="s">
        <v>265</v>
      </c>
      <c r="E80" s="40" t="s">
        <v>649</v>
      </c>
      <c r="F80" s="41" t="s">
        <v>725</v>
      </c>
      <c r="G80" s="42" t="s">
        <v>675</v>
      </c>
      <c r="H80" s="43" t="s">
        <v>659</v>
      </c>
      <c r="I80" s="40" t="s">
        <v>648</v>
      </c>
      <c r="J80" s="44"/>
      <c r="K80" s="44">
        <f>IF(AND(HLOOKUP(C80,[2]Data!$1:$150,9,FALSE)="全体",G80="敌方单体"),0,IF(I80="无效",0,IF(OR(H80="攻击力提升",H80="防御力下降"),1,IF(H80="Arts卡性能提升",21,IF(H80="Buster卡性能提升",22,IF(H80="Quick卡性能提升",23,IF(H80="宝具威力提升",3,IF(H80="伤害附加",4,5))))))))</f>
        <v>0</v>
      </c>
      <c r="L80" s="44">
        <f t="shared" si="3"/>
        <v>1</v>
      </c>
      <c r="M80" s="45" t="e">
        <f>INDEX($Q80:$AA80,1,IF($F80="宝具自带",2,IF($F80="宝具等级",VLOOKUP(C80,[2]Cal!$D$11:$AP$300,4,FALSE)*2,IF($F80="宝具OC",VLOOKUP(C80,[2]Cal!$D$11:$AP$300,14,FALSE)*2,1+IF($F80="技能1",VLOOKUP(VLOOKUP($D80,[2]Cal!$D$11:$AP$300,17,FALSE),[2]Para!$A$33:$B$43,2,FALSE),IF($F80="技能2",VLOOKUP(VLOOKUP($D80,[2]Cal!$D$11:$AP$300,18,FALSE),[2]Para!$A$33:$B$43,2,FALSE),VLOOKUP(VLOOKUP($D80,[2]Cal!$D$11:$AP$300,19,FALSE),[2]Para!$A$33:$B$43,2,FALSE)))))))</f>
        <v>#N/A</v>
      </c>
      <c r="N80" s="45" t="e">
        <f>INDEX($Q80:$AA80,1,IF($F80="宝具自带",2,IF($F80="宝具等级",VLOOKUP(#REF!,[2]Para!$A$33:$B$43,2,FALSE)*2,IF($F80="宝具OC",#REF!*2,1+VLOOKUP(#REF!,[2]Para!$A$33:$B$43,2,FALSE)))))</f>
        <v>#REF!</v>
      </c>
      <c r="O80" s="45" t="e">
        <f>INDEX($Q80:$AA80,1,IF($F80="宝具自带",2,IF($F80="宝具等级",VLOOKUP(#REF!,[2]Para!$A$33:$B$43,2,FALSE)*2,IF($F80="宝具OC",#REF!*2,1+VLOOKUP(#REF!,[2]Para!$A$33:$B$43,2,FALSE)))))</f>
        <v>#REF!</v>
      </c>
      <c r="P80" s="46"/>
      <c r="Q80" s="47">
        <v>0.12</v>
      </c>
      <c r="R80" s="48">
        <v>0.13200000000000001</v>
      </c>
      <c r="S80" s="48">
        <v>0.14399999999999999</v>
      </c>
      <c r="T80" s="48">
        <v>0.156</v>
      </c>
      <c r="U80" s="48">
        <v>0.16800000000000001</v>
      </c>
      <c r="V80" s="48">
        <v>0.18</v>
      </c>
      <c r="W80" s="48">
        <v>0.192</v>
      </c>
      <c r="X80" s="48">
        <v>0.20399999999999999</v>
      </c>
      <c r="Y80" s="48">
        <v>0.216</v>
      </c>
      <c r="Z80" s="49">
        <v>0.24</v>
      </c>
      <c r="AA80" s="50"/>
      <c r="AB80" s="51" t="str">
        <f t="shared" si="2"/>
        <v/>
      </c>
    </row>
    <row r="81" spans="1:28" ht="26.4" x14ac:dyDescent="0.25">
      <c r="A81" s="83"/>
      <c r="B81" s="85"/>
      <c r="C81" s="30">
        <v>56</v>
      </c>
      <c r="D81" s="30" t="s">
        <v>265</v>
      </c>
      <c r="E81" s="40" t="s">
        <v>654</v>
      </c>
      <c r="F81" s="41" t="s">
        <v>726</v>
      </c>
      <c r="G81" s="42" t="s">
        <v>653</v>
      </c>
      <c r="H81" s="43" t="s">
        <v>652</v>
      </c>
      <c r="I81" s="40" t="s">
        <v>648</v>
      </c>
      <c r="J81" s="44">
        <v>1</v>
      </c>
      <c r="K81" s="44">
        <f>IF(AND(HLOOKUP(C81,[2]Data!$1:$150,9,FALSE)="全体",G81="敌方单体"),0,IF(I81="无效",0,IF(OR(H81="攻击力提升",H81="防御力下降"),1,IF(H81="Arts卡性能提升",21,IF(H81="Buster卡性能提升",22,IF(H81="Quick卡性能提升",23,IF(H81="宝具威力提升",3,IF(H81="伤害附加",4,5))))))))</f>
        <v>22</v>
      </c>
      <c r="L81" s="44">
        <f t="shared" si="3"/>
        <v>22</v>
      </c>
      <c r="M81" s="45" t="e">
        <f>INDEX($Q81:$AA81,1,IF($F81="宝具自带",2,IF($F81="宝具等级",VLOOKUP(C81,[2]Cal!$D$11:$AP$300,4,FALSE)*2,IF($F81="宝具OC",VLOOKUP(C81,[2]Cal!$D$11:$AP$300,14,FALSE)*2,1+IF($F81="技能1",VLOOKUP(VLOOKUP($D81,[2]Cal!$D$11:$AP$300,17,FALSE),[2]Para!$A$33:$B$43,2,FALSE),IF($F81="技能2",VLOOKUP(VLOOKUP($D81,[2]Cal!$D$11:$AP$300,18,FALSE),[2]Para!$A$33:$B$43,2,FALSE),VLOOKUP(VLOOKUP($D81,[2]Cal!$D$11:$AP$300,19,FALSE),[2]Para!$A$33:$B$43,2,FALSE)))))))</f>
        <v>#N/A</v>
      </c>
      <c r="N81" s="45" t="e">
        <f>INDEX($Q81:$AA81,1,IF($F81="宝具自带",2,IF($F81="宝具等级",VLOOKUP(#REF!,[2]Para!$A$33:$B$43,2,FALSE)*2,IF($F81="宝具OC",#REF!*2,1+VLOOKUP(#REF!,[2]Para!$A$33:$B$43,2,FALSE)))))</f>
        <v>#REF!</v>
      </c>
      <c r="O81" s="45" t="e">
        <f>INDEX($Q81:$AA81,1,IF($F81="宝具自带",2,IF($F81="宝具等级",VLOOKUP(#REF!,[2]Para!$A$33:$B$43,2,FALSE)*2,IF($F81="宝具OC",#REF!*2,1+VLOOKUP(#REF!,[2]Para!$A$33:$B$43,2,FALSE)))))</f>
        <v>#REF!</v>
      </c>
      <c r="P81" s="46"/>
      <c r="Q81" s="53">
        <f>IF([2]Cal!$J$3&lt;15,0,0.2)</f>
        <v>0</v>
      </c>
      <c r="R81" s="54">
        <f>IF([2]Cal!$J$3&lt;15,0,0.21)</f>
        <v>0</v>
      </c>
      <c r="S81" s="54">
        <f>IF([2]Cal!$J$3&lt;15,0,0.22)</f>
        <v>0</v>
      </c>
      <c r="T81" s="54">
        <f>IF([2]Cal!$J$3&lt;15,0,0.23)</f>
        <v>0</v>
      </c>
      <c r="U81" s="54">
        <f>IF([2]Cal!$J$3&lt;15,0,0.24)</f>
        <v>0</v>
      </c>
      <c r="V81" s="54">
        <f>IF([2]Cal!$J$3&lt;15,0,0.25)</f>
        <v>0</v>
      </c>
      <c r="W81" s="54">
        <f>IF([2]Cal!$J$3&lt;15,0,0.26)</f>
        <v>0</v>
      </c>
      <c r="X81" s="54">
        <f>IF([2]Cal!$J$3&lt;15,0,0.27)</f>
        <v>0</v>
      </c>
      <c r="Y81" s="54">
        <f>IF([2]Cal!$J$3&lt;15,0,0.28)</f>
        <v>0</v>
      </c>
      <c r="Z81" s="55">
        <f>IF([2]Cal!$J$3&lt;15,0,0.3)</f>
        <v>0</v>
      </c>
      <c r="AA81" s="50"/>
      <c r="AB81" s="51" t="str">
        <f t="shared" si="2"/>
        <v>需要完成强化本。</v>
      </c>
    </row>
    <row r="82" spans="1:28" ht="26.4" x14ac:dyDescent="0.25">
      <c r="A82" s="83">
        <v>57</v>
      </c>
      <c r="B82" s="85" t="s">
        <v>268</v>
      </c>
      <c r="C82" s="30">
        <v>57</v>
      </c>
      <c r="D82" s="30" t="s">
        <v>268</v>
      </c>
      <c r="E82" s="40" t="s">
        <v>646</v>
      </c>
      <c r="F82" s="41" t="str">
        <f>IF([2]Cal!$J$3&lt;7,"支援咒术 C","支援咒术 C+")</f>
        <v>支援咒术 C</v>
      </c>
      <c r="G82" s="42" t="s">
        <v>675</v>
      </c>
      <c r="H82" s="43" t="s">
        <v>659</v>
      </c>
      <c r="I82" s="40" t="s">
        <v>648</v>
      </c>
      <c r="J82" s="44">
        <v>1</v>
      </c>
      <c r="K82" s="44">
        <f>IF(AND(HLOOKUP(C82,[2]Data!$1:$150,9,FALSE)="全体",G82="敌方单体"),0,IF(I82="无效",0,IF(OR(H82="攻击力提升",H82="防御力下降"),1,IF(H82="Arts卡性能提升",21,IF(H82="Buster卡性能提升",22,IF(H82="Quick卡性能提升",23,IF(H82="宝具威力提升",3,IF(H82="伤害附加",4,5))))))))</f>
        <v>0</v>
      </c>
      <c r="L82" s="44">
        <f t="shared" si="3"/>
        <v>1</v>
      </c>
      <c r="M82" s="45" t="e">
        <f>INDEX($Q82:$AA82,1,IF($F82="宝具自带",2,IF($F82="宝具等级",VLOOKUP(C82,[2]Cal!$D$11:$AP$300,4,FALSE)*2,IF($F82="宝具OC",VLOOKUP(C82,[2]Cal!$D$11:$AP$300,14,FALSE)*2,1+IF($F82="技能1",VLOOKUP(VLOOKUP($D82,[2]Cal!$D$11:$AP$300,17,FALSE),[2]Para!$A$33:$B$43,2,FALSE),IF($F82="技能2",VLOOKUP(VLOOKUP($D82,[2]Cal!$D$11:$AP$300,18,FALSE),[2]Para!$A$33:$B$43,2,FALSE),VLOOKUP(VLOOKUP($D82,[2]Cal!$D$11:$AP$300,19,FALSE),[2]Para!$A$33:$B$43,2,FALSE)))))))</f>
        <v>#N/A</v>
      </c>
      <c r="N82" s="45" t="e">
        <f>INDEX($Q82:$AA82,1,IF($F82="宝具自带",2,IF($F82="宝具等级",VLOOKUP(#REF!,[2]Para!$A$33:$B$43,2,FALSE)*2,IF($F82="宝具OC",#REF!*2,1+VLOOKUP(#REF!,[2]Para!$A$33:$B$43,2,FALSE)))))</f>
        <v>#REF!</v>
      </c>
      <c r="O82" s="45" t="e">
        <f>INDEX($Q82:$AA82,1,IF($F82="宝具自带",2,IF($F82="宝具等级",VLOOKUP(#REF!,[2]Para!$A$33:$B$43,2,FALSE)*2,IF($F82="宝具OC",#REF!*2,1+VLOOKUP(#REF!,[2]Para!$A$33:$B$43,2,FALSE)))))</f>
        <v>#REF!</v>
      </c>
      <c r="P82" s="46"/>
      <c r="Q82" s="53">
        <f>IF([2]Cal!$J$3&lt;7,0.05,0.1)</f>
        <v>0.05</v>
      </c>
      <c r="R82" s="54">
        <f>IF([2]Cal!$J$3&lt;7,0.06,0.12)</f>
        <v>0.06</v>
      </c>
      <c r="S82" s="54">
        <f>IF([2]Cal!$J$3&lt;7,0.07,0.14)</f>
        <v>7.0000000000000007E-2</v>
      </c>
      <c r="T82" s="54">
        <f>IF([2]Cal!$J$3&lt;7,0.08,0.16)</f>
        <v>0.08</v>
      </c>
      <c r="U82" s="54">
        <f>IF([2]Cal!$J$3&lt;7,0.09,0.18)</f>
        <v>0.09</v>
      </c>
      <c r="V82" s="54">
        <f>IF([2]Cal!$J$3&lt;7,0.1,0.2)</f>
        <v>0.1</v>
      </c>
      <c r="W82" s="54">
        <f>IF([2]Cal!$J$3&lt;7,0.11,0.22)</f>
        <v>0.11</v>
      </c>
      <c r="X82" s="54">
        <f>IF([2]Cal!$J$3&lt;7,0.12,0.24)</f>
        <v>0.12</v>
      </c>
      <c r="Y82" s="54">
        <f>IF([2]Cal!$J$3&lt;7,0.13,0.26)</f>
        <v>0.13</v>
      </c>
      <c r="Z82" s="55">
        <f>IF([2]Cal!$J$3&lt;7,0.15,0.3)</f>
        <v>0.15</v>
      </c>
      <c r="AA82" s="50"/>
      <c r="AB82" s="51" t="str">
        <f t="shared" si="2"/>
        <v>需要完成强化本。</v>
      </c>
    </row>
    <row r="83" spans="1:28" ht="15.6" x14ac:dyDescent="0.25">
      <c r="A83" s="83"/>
      <c r="B83" s="85"/>
      <c r="C83" s="30">
        <v>57</v>
      </c>
      <c r="D83" s="30" t="s">
        <v>268</v>
      </c>
      <c r="E83" s="40" t="s">
        <v>657</v>
      </c>
      <c r="F83" s="41" t="s">
        <v>269</v>
      </c>
      <c r="G83" s="42" t="s">
        <v>653</v>
      </c>
      <c r="H83" s="43" t="s">
        <v>644</v>
      </c>
      <c r="I83" s="40" t="s">
        <v>648</v>
      </c>
      <c r="J83" s="44"/>
      <c r="K83" s="44">
        <f>IF(AND(HLOOKUP(C83,[2]Data!$1:$150,9,FALSE)="全体",G83="敌方单体"),0,IF(I83="无效",0,IF(OR(H83="攻击力提升",H83="防御力下降"),1,IF(H83="Arts卡性能提升",21,IF(H83="Buster卡性能提升",22,IF(H83="Quick卡性能提升",23,IF(H83="宝具威力提升",3,IF(H83="伤害附加",4,5))))))))</f>
        <v>1</v>
      </c>
      <c r="L83" s="44">
        <f t="shared" si="3"/>
        <v>1</v>
      </c>
      <c r="M83" s="45" t="e">
        <f>INDEX($Q83:$AA83,1,IF($F83="宝具自带",2,IF($F83="宝具等级",VLOOKUP(C83,[2]Cal!$D$11:$AP$300,4,FALSE)*2,IF($F83="宝具OC",VLOOKUP(C83,[2]Cal!$D$11:$AP$300,14,FALSE)*2,1+IF($F83="技能1",VLOOKUP(VLOOKUP($D83,[2]Cal!$D$11:$AP$300,17,FALSE),[2]Para!$A$33:$B$43,2,FALSE),IF($F83="技能2",VLOOKUP(VLOOKUP($D83,[2]Cal!$D$11:$AP$300,18,FALSE),[2]Para!$A$33:$B$43,2,FALSE),VLOOKUP(VLOOKUP($D83,[2]Cal!$D$11:$AP$300,19,FALSE),[2]Para!$A$33:$B$43,2,FALSE)))))))</f>
        <v>#N/A</v>
      </c>
      <c r="N83" s="45" t="e">
        <f>INDEX($Q83:$AA83,1,IF($F83="宝具自带",2,IF($F83="宝具等级",VLOOKUP(#REF!,[2]Para!$A$33:$B$43,2,FALSE)*2,IF($F83="宝具OC",#REF!*2,1+VLOOKUP(#REF!,[2]Para!$A$33:$B$43,2,FALSE)))))</f>
        <v>#REF!</v>
      </c>
      <c r="O83" s="45" t="e">
        <f>INDEX($Q83:$AA83,1,IF($F83="宝具自带",2,IF($F83="宝具等级",VLOOKUP(#REF!,[2]Para!$A$33:$B$43,2,FALSE)*2,IF($F83="宝具OC",#REF!*2,1+VLOOKUP(#REF!,[2]Para!$A$33:$B$43,2,FALSE)))))</f>
        <v>#REF!</v>
      </c>
      <c r="P83" s="46"/>
      <c r="Q83" s="87">
        <v>0.3</v>
      </c>
      <c r="R83" s="81">
        <v>0.3</v>
      </c>
      <c r="S83" s="81">
        <v>0.35</v>
      </c>
      <c r="T83" s="81">
        <v>0.35</v>
      </c>
      <c r="U83" s="81">
        <v>0.4</v>
      </c>
      <c r="V83" s="81">
        <v>0.4</v>
      </c>
      <c r="W83" s="81">
        <v>0.45</v>
      </c>
      <c r="X83" s="81">
        <v>0.45</v>
      </c>
      <c r="Y83" s="81">
        <v>0.5</v>
      </c>
      <c r="Z83" s="82">
        <v>0.5</v>
      </c>
      <c r="AA83" s="50"/>
      <c r="AB83" s="51" t="str">
        <f t="shared" si="2"/>
        <v/>
      </c>
    </row>
    <row r="84" spans="1:28" ht="15.6" x14ac:dyDescent="0.25">
      <c r="A84" s="52">
        <v>58</v>
      </c>
      <c r="B84" s="41" t="s">
        <v>270</v>
      </c>
      <c r="C84" s="30">
        <v>58</v>
      </c>
      <c r="D84" s="30" t="s">
        <v>270</v>
      </c>
      <c r="E84" s="40" t="s">
        <v>646</v>
      </c>
      <c r="F84" s="41" t="s">
        <v>683</v>
      </c>
      <c r="G84" s="42" t="s">
        <v>653</v>
      </c>
      <c r="H84" s="43" t="s">
        <v>644</v>
      </c>
      <c r="I84" s="40" t="s">
        <v>648</v>
      </c>
      <c r="J84" s="44"/>
      <c r="K84" s="44">
        <f>IF(AND(HLOOKUP(C84,[2]Data!$1:$150,9,FALSE)="全体",G84="敌方单体"),0,IF(I84="无效",0,IF(OR(H84="攻击力提升",H84="防御力下降"),1,IF(H84="Arts卡性能提升",21,IF(H84="Buster卡性能提升",22,IF(H84="Quick卡性能提升",23,IF(H84="宝具威力提升",3,IF(H84="伤害附加",4,5))))))))</f>
        <v>1</v>
      </c>
      <c r="L84" s="44">
        <f t="shared" si="3"/>
        <v>1</v>
      </c>
      <c r="M84" s="45" t="e">
        <f>INDEX($Q84:$AA84,1,IF($F84="宝具自带",2,IF($F84="宝具等级",VLOOKUP(C84,[2]Cal!$D$11:$AP$300,4,FALSE)*2,IF($F84="宝具OC",VLOOKUP(C84,[2]Cal!$D$11:$AP$300,14,FALSE)*2,1+IF($F84="技能1",VLOOKUP(VLOOKUP($D84,[2]Cal!$D$11:$AP$300,17,FALSE),[2]Para!$A$33:$B$43,2,FALSE),IF($F84="技能2",VLOOKUP(VLOOKUP($D84,[2]Cal!$D$11:$AP$300,18,FALSE),[2]Para!$A$33:$B$43,2,FALSE),VLOOKUP(VLOOKUP($D84,[2]Cal!$D$11:$AP$300,19,FALSE),[2]Para!$A$33:$B$43,2,FALSE)))))))</f>
        <v>#N/A</v>
      </c>
      <c r="N84" s="45" t="e">
        <f>INDEX($Q84:$AA84,1,IF($F84="宝具自带",2,IF($F84="宝具等级",VLOOKUP(#REF!,[2]Para!$A$33:$B$43,2,FALSE)*2,IF($F84="宝具OC",#REF!*2,1+VLOOKUP(#REF!,[2]Para!$A$33:$B$43,2,FALSE)))))</f>
        <v>#REF!</v>
      </c>
      <c r="O84" s="45" t="e">
        <f>INDEX($Q84:$AA84,1,IF($F84="宝具自带",2,IF($F84="宝具等级",VLOOKUP(#REF!,[2]Para!$A$33:$B$43,2,FALSE)*2,IF($F84="宝具OC",#REF!*2,1+VLOOKUP(#REF!,[2]Para!$A$33:$B$43,2,FALSE)))))</f>
        <v>#REF!</v>
      </c>
      <c r="P84" s="46"/>
      <c r="Q84" s="53">
        <v>0.1</v>
      </c>
      <c r="R84" s="54">
        <v>0.12</v>
      </c>
      <c r="S84" s="54">
        <v>0.14000000000000001</v>
      </c>
      <c r="T84" s="54">
        <v>0.16</v>
      </c>
      <c r="U84" s="54">
        <v>0.18</v>
      </c>
      <c r="V84" s="54">
        <v>0.2</v>
      </c>
      <c r="W84" s="54">
        <v>0.22</v>
      </c>
      <c r="X84" s="54">
        <v>0.24</v>
      </c>
      <c r="Y84" s="54">
        <v>0.26</v>
      </c>
      <c r="Z84" s="55">
        <v>0.3</v>
      </c>
      <c r="AA84" s="50"/>
      <c r="AB84" s="51" t="str">
        <f t="shared" si="2"/>
        <v/>
      </c>
    </row>
    <row r="85" spans="1:28" ht="15.6" x14ac:dyDescent="0.25">
      <c r="A85" s="52">
        <v>60</v>
      </c>
      <c r="B85" s="41" t="s">
        <v>275</v>
      </c>
      <c r="C85" s="30">
        <v>60</v>
      </c>
      <c r="D85" s="30" t="s">
        <v>275</v>
      </c>
      <c r="E85" s="40" t="s">
        <v>646</v>
      </c>
      <c r="F85" s="41" t="s">
        <v>727</v>
      </c>
      <c r="G85" s="42" t="s">
        <v>653</v>
      </c>
      <c r="H85" s="43" t="s">
        <v>644</v>
      </c>
      <c r="I85" s="40" t="s">
        <v>648</v>
      </c>
      <c r="J85" s="44"/>
      <c r="K85" s="44">
        <f>IF(AND(HLOOKUP(C85,[2]Data!$1:$150,9,FALSE)="全体",G85="敌方单体"),0,IF(I85="无效",0,IF(OR(H85="攻击力提升",H85="防御力下降"),1,IF(H85="Arts卡性能提升",21,IF(H85="Buster卡性能提升",22,IF(H85="Quick卡性能提升",23,IF(H85="宝具威力提升",3,IF(H85="伤害附加",4,5))))))))</f>
        <v>1</v>
      </c>
      <c r="L85" s="44">
        <f t="shared" si="3"/>
        <v>1</v>
      </c>
      <c r="M85" s="45" t="e">
        <f>INDEX($Q85:$AA85,1,IF($F85="宝具自带",2,IF($F85="宝具等级",VLOOKUP(C85,[2]Cal!$D$11:$AP$300,4,FALSE)*2,IF($F85="宝具OC",VLOOKUP(C85,[2]Cal!$D$11:$AP$300,14,FALSE)*2,1+IF($F85="技能1",VLOOKUP(VLOOKUP($D85,[2]Cal!$D$11:$AP$300,17,FALSE),[2]Para!$A$33:$B$43,2,FALSE),IF($F85="技能2",VLOOKUP(VLOOKUP($D85,[2]Cal!$D$11:$AP$300,18,FALSE),[2]Para!$A$33:$B$43,2,FALSE),VLOOKUP(VLOOKUP($D85,[2]Cal!$D$11:$AP$300,19,FALSE),[2]Para!$A$33:$B$43,2,FALSE)))))))</f>
        <v>#N/A</v>
      </c>
      <c r="N85" s="45" t="e">
        <f>INDEX($Q85:$AA85,1,IF($F85="宝具自带",2,IF($F85="宝具等级",VLOOKUP(#REF!,[2]Para!$A$33:$B$43,2,FALSE)*2,IF($F85="宝具OC",#REF!*2,1+VLOOKUP(#REF!,[2]Para!$A$33:$B$43,2,FALSE)))))</f>
        <v>#REF!</v>
      </c>
      <c r="O85" s="45" t="e">
        <f>INDEX($Q85:$AA85,1,IF($F85="宝具自带",2,IF($F85="宝具等级",VLOOKUP(#REF!,[2]Para!$A$33:$B$43,2,FALSE)*2,IF($F85="宝具OC",#REF!*2,1+VLOOKUP(#REF!,[2]Para!$A$33:$B$43,2,FALSE)))))</f>
        <v>#REF!</v>
      </c>
      <c r="P85" s="46"/>
      <c r="Q85" s="87">
        <v>0.2</v>
      </c>
      <c r="R85" s="81">
        <v>0.2</v>
      </c>
      <c r="S85" s="81">
        <v>0.2</v>
      </c>
      <c r="T85" s="81">
        <v>0.2</v>
      </c>
      <c r="U85" s="81">
        <v>0.2</v>
      </c>
      <c r="V85" s="81">
        <v>0.2</v>
      </c>
      <c r="W85" s="81">
        <v>0.2</v>
      </c>
      <c r="X85" s="81">
        <v>0.2</v>
      </c>
      <c r="Y85" s="81">
        <v>0.2</v>
      </c>
      <c r="Z85" s="82">
        <v>0.2</v>
      </c>
      <c r="AA85" s="50"/>
      <c r="AB85" s="51" t="str">
        <f t="shared" si="2"/>
        <v/>
      </c>
    </row>
    <row r="86" spans="1:28" ht="15.6" x14ac:dyDescent="0.25">
      <c r="A86" s="52">
        <v>61</v>
      </c>
      <c r="B86" s="41" t="s">
        <v>278</v>
      </c>
      <c r="C86" s="30">
        <v>61</v>
      </c>
      <c r="D86" s="30" t="s">
        <v>278</v>
      </c>
      <c r="E86" s="40" t="s">
        <v>649</v>
      </c>
      <c r="F86" s="41" t="s">
        <v>728</v>
      </c>
      <c r="G86" s="42" t="s">
        <v>653</v>
      </c>
      <c r="H86" s="43" t="s">
        <v>652</v>
      </c>
      <c r="I86" s="40" t="s">
        <v>648</v>
      </c>
      <c r="J86" s="44"/>
      <c r="K86" s="44">
        <f>IF(AND(HLOOKUP(C86,[2]Data!$1:$150,9,FALSE)="全体",G86="敌方单体"),0,IF(I86="无效",0,IF(OR(H86="攻击力提升",H86="防御力下降"),1,IF(H86="Arts卡性能提升",21,IF(H86="Buster卡性能提升",22,IF(H86="Quick卡性能提升",23,IF(H86="宝具威力提升",3,IF(H86="伤害附加",4,5))))))))</f>
        <v>22</v>
      </c>
      <c r="L86" s="44">
        <f t="shared" si="3"/>
        <v>22</v>
      </c>
      <c r="M86" s="45" t="e">
        <f>INDEX($Q86:$AA86,1,IF($F86="宝具自带",2,IF($F86="宝具等级",VLOOKUP(C86,[2]Cal!$D$11:$AP$300,4,FALSE)*2,IF($F86="宝具OC",VLOOKUP(C86,[2]Cal!$D$11:$AP$300,14,FALSE)*2,1+IF($F86="技能1",VLOOKUP(VLOOKUP($D86,[2]Cal!$D$11:$AP$300,17,FALSE),[2]Para!$A$33:$B$43,2,FALSE),IF($F86="技能2",VLOOKUP(VLOOKUP($D86,[2]Cal!$D$11:$AP$300,18,FALSE),[2]Para!$A$33:$B$43,2,FALSE),VLOOKUP(VLOOKUP($D86,[2]Cal!$D$11:$AP$300,19,FALSE),[2]Para!$A$33:$B$43,2,FALSE)))))))</f>
        <v>#N/A</v>
      </c>
      <c r="N86" s="45" t="e">
        <f>INDEX($Q86:$AA86,1,IF($F86="宝具自带",2,IF($F86="宝具等级",VLOOKUP(#REF!,[2]Para!$A$33:$B$43,2,FALSE)*2,IF($F86="宝具OC",#REF!*2,1+VLOOKUP(#REF!,[2]Para!$A$33:$B$43,2,FALSE)))))</f>
        <v>#REF!</v>
      </c>
      <c r="O86" s="45" t="e">
        <f>INDEX($Q86:$AA86,1,IF($F86="宝具自带",2,IF($F86="宝具等级",VLOOKUP(#REF!,[2]Para!$A$33:$B$43,2,FALSE)*2,IF($F86="宝具OC",#REF!*2,1+VLOOKUP(#REF!,[2]Para!$A$33:$B$43,2,FALSE)))))</f>
        <v>#REF!</v>
      </c>
      <c r="P86" s="46"/>
      <c r="Q86" s="47">
        <v>0.25</v>
      </c>
      <c r="R86" s="48">
        <v>0.27</v>
      </c>
      <c r="S86" s="48">
        <v>0.28999999999999998</v>
      </c>
      <c r="T86" s="48">
        <v>0.31</v>
      </c>
      <c r="U86" s="48">
        <v>0.33</v>
      </c>
      <c r="V86" s="48">
        <v>0.35</v>
      </c>
      <c r="W86" s="48">
        <v>0.37</v>
      </c>
      <c r="X86" s="48">
        <v>0.39</v>
      </c>
      <c r="Y86" s="48">
        <v>0.41</v>
      </c>
      <c r="Z86" s="49">
        <v>0.45</v>
      </c>
      <c r="AA86" s="50"/>
      <c r="AB86" s="51" t="str">
        <f t="shared" si="2"/>
        <v/>
      </c>
    </row>
    <row r="87" spans="1:28" ht="15.6" x14ac:dyDescent="0.25">
      <c r="A87" s="52">
        <v>62</v>
      </c>
      <c r="B87" s="41" t="s">
        <v>281</v>
      </c>
      <c r="C87" s="30">
        <v>62</v>
      </c>
      <c r="D87" s="30" t="s">
        <v>281</v>
      </c>
      <c r="E87" s="40" t="s">
        <v>654</v>
      </c>
      <c r="F87" s="41" t="s">
        <v>729</v>
      </c>
      <c r="G87" s="42" t="s">
        <v>682</v>
      </c>
      <c r="H87" s="43" t="s">
        <v>668</v>
      </c>
      <c r="I87" s="40" t="s">
        <v>648</v>
      </c>
      <c r="J87" s="44"/>
      <c r="K87" s="44">
        <f>IF(AND(HLOOKUP(C87,[2]Data!$1:$150,9,FALSE)="全体",G87="敌方单体"),0,IF(I87="无效",0,IF(OR(H87="攻击力提升",H87="防御力下降"),1,IF(H87="Arts卡性能提升",21,IF(H87="Buster卡性能提升",22,IF(H87="Quick卡性能提升",23,IF(H87="宝具威力提升",3,IF(H87="伤害附加",4,5))))))))</f>
        <v>21</v>
      </c>
      <c r="L87" s="44">
        <f t="shared" si="3"/>
        <v>21</v>
      </c>
      <c r="M87" s="45" t="e">
        <f>INDEX($Q87:$AA87,1,IF($F87="宝具自带",2,IF($F87="宝具等级",VLOOKUP(C87,[2]Cal!$D$11:$AP$300,4,FALSE)*2,IF($F87="宝具OC",VLOOKUP(C87,[2]Cal!$D$11:$AP$300,14,FALSE)*2,1+IF($F87="技能1",VLOOKUP(VLOOKUP($D87,[2]Cal!$D$11:$AP$300,17,FALSE),[2]Para!$A$33:$B$43,2,FALSE),IF($F87="技能2",VLOOKUP(VLOOKUP($D87,[2]Cal!$D$11:$AP$300,18,FALSE),[2]Para!$A$33:$B$43,2,FALSE),VLOOKUP(VLOOKUP($D87,[2]Cal!$D$11:$AP$300,19,FALSE),[2]Para!$A$33:$B$43,2,FALSE)))))))</f>
        <v>#N/A</v>
      </c>
      <c r="N87" s="45" t="e">
        <f>INDEX($Q87:$AA87,1,IF($F87="宝具自带",2,IF($F87="宝具等级",VLOOKUP(#REF!,[2]Para!$A$33:$B$43,2,FALSE)*2,IF($F87="宝具OC",#REF!*2,1+VLOOKUP(#REF!,[2]Para!$A$33:$B$43,2,FALSE)))))</f>
        <v>#REF!</v>
      </c>
      <c r="O87" s="45" t="e">
        <f>INDEX($Q87:$AA87,1,IF($F87="宝具自带",2,IF($F87="宝具等级",VLOOKUP(#REF!,[2]Para!$A$33:$B$43,2,FALSE)*2,IF($F87="宝具OC",#REF!*2,1+VLOOKUP(#REF!,[2]Para!$A$33:$B$43,2,FALSE)))))</f>
        <v>#REF!</v>
      </c>
      <c r="P87" s="46"/>
      <c r="Q87" s="53">
        <v>0.3</v>
      </c>
      <c r="R87" s="54">
        <v>0.32</v>
      </c>
      <c r="S87" s="54">
        <v>0.34</v>
      </c>
      <c r="T87" s="54">
        <v>0.36</v>
      </c>
      <c r="U87" s="54">
        <v>0.38</v>
      </c>
      <c r="V87" s="54">
        <v>0.4</v>
      </c>
      <c r="W87" s="54">
        <v>0.42</v>
      </c>
      <c r="X87" s="54">
        <v>0.44</v>
      </c>
      <c r="Y87" s="54">
        <v>0.46</v>
      </c>
      <c r="Z87" s="55">
        <v>0.5</v>
      </c>
      <c r="AA87" s="50"/>
      <c r="AB87" s="51" t="str">
        <f t="shared" si="2"/>
        <v/>
      </c>
    </row>
    <row r="88" spans="1:28" ht="15.6" x14ac:dyDescent="0.25">
      <c r="A88" s="52">
        <v>63</v>
      </c>
      <c r="B88" s="41" t="s">
        <v>283</v>
      </c>
      <c r="C88" s="30">
        <v>63</v>
      </c>
      <c r="D88" s="30" t="s">
        <v>283</v>
      </c>
      <c r="E88" s="40" t="s">
        <v>654</v>
      </c>
      <c r="F88" s="41" t="s">
        <v>647</v>
      </c>
      <c r="G88" s="42" t="s">
        <v>643</v>
      </c>
      <c r="H88" s="43" t="s">
        <v>644</v>
      </c>
      <c r="I88" s="40" t="s">
        <v>648</v>
      </c>
      <c r="J88" s="44"/>
      <c r="K88" s="44">
        <f>IF(AND(HLOOKUP(C88,[2]Data!$1:$150,9,FALSE)="全体",G88="敌方单体"),0,IF(I88="无效",0,IF(OR(H88="攻击力提升",H88="防御力下降"),1,IF(H88="Arts卡性能提升",21,IF(H88="Buster卡性能提升",22,IF(H88="Quick卡性能提升",23,IF(H88="宝具威力提升",3,IF(H88="伤害附加",4,5))))))))</f>
        <v>1</v>
      </c>
      <c r="L88" s="44">
        <f t="shared" si="3"/>
        <v>1</v>
      </c>
      <c r="M88" s="45" t="e">
        <f>INDEX($Q88:$AA88,1,IF($F88="宝具自带",2,IF($F88="宝具等级",VLOOKUP(C88,[2]Cal!$D$11:$AP$300,4,FALSE)*2,IF($F88="宝具OC",VLOOKUP(C88,[2]Cal!$D$11:$AP$300,14,FALSE)*2,1+IF($F88="技能1",VLOOKUP(VLOOKUP($D88,[2]Cal!$D$11:$AP$300,17,FALSE),[2]Para!$A$33:$B$43,2,FALSE),IF($F88="技能2",VLOOKUP(VLOOKUP($D88,[2]Cal!$D$11:$AP$300,18,FALSE),[2]Para!$A$33:$B$43,2,FALSE),VLOOKUP(VLOOKUP($D88,[2]Cal!$D$11:$AP$300,19,FALSE),[2]Para!$A$33:$B$43,2,FALSE)))))))</f>
        <v>#N/A</v>
      </c>
      <c r="N88" s="45" t="e">
        <f>INDEX($Q88:$AA88,1,IF($F88="宝具自带",2,IF($F88="宝具等级",VLOOKUP(#REF!,[2]Para!$A$33:$B$43,2,FALSE)*2,IF($F88="宝具OC",#REF!*2,1+VLOOKUP(#REF!,[2]Para!$A$33:$B$43,2,FALSE)))))</f>
        <v>#REF!</v>
      </c>
      <c r="O88" s="45" t="e">
        <f>INDEX($Q88:$AA88,1,IF($F88="宝具自带",2,IF($F88="宝具等级",VLOOKUP(#REF!,[2]Para!$A$33:$B$43,2,FALSE)*2,IF($F88="宝具OC",#REF!*2,1+VLOOKUP(#REF!,[2]Para!$A$33:$B$43,2,FALSE)))))</f>
        <v>#REF!</v>
      </c>
      <c r="P88" s="46"/>
      <c r="Q88" s="47">
        <v>0.09</v>
      </c>
      <c r="R88" s="48">
        <v>9.9000000000000005E-2</v>
      </c>
      <c r="S88" s="48">
        <v>0.108</v>
      </c>
      <c r="T88" s="48">
        <v>0.11700000000000001</v>
      </c>
      <c r="U88" s="48">
        <v>0.126</v>
      </c>
      <c r="V88" s="48">
        <v>0.13500000000000001</v>
      </c>
      <c r="W88" s="48">
        <v>0.14399999999999999</v>
      </c>
      <c r="X88" s="48">
        <v>0.153</v>
      </c>
      <c r="Y88" s="48">
        <v>0.16200000000000001</v>
      </c>
      <c r="Z88" s="49">
        <v>0.18</v>
      </c>
      <c r="AA88" s="50"/>
      <c r="AB88" s="51" t="str">
        <f t="shared" si="2"/>
        <v/>
      </c>
    </row>
    <row r="89" spans="1:28" ht="15.6" x14ac:dyDescent="0.25">
      <c r="A89" s="83">
        <v>64</v>
      </c>
      <c r="B89" s="85" t="s">
        <v>285</v>
      </c>
      <c r="C89" s="30">
        <v>64</v>
      </c>
      <c r="D89" s="30" t="s">
        <v>285</v>
      </c>
      <c r="E89" s="40" t="s">
        <v>646</v>
      </c>
      <c r="F89" s="41" t="s">
        <v>730</v>
      </c>
      <c r="G89" s="42" t="s">
        <v>643</v>
      </c>
      <c r="H89" s="43" t="s">
        <v>662</v>
      </c>
      <c r="I89" s="40" t="s">
        <v>648</v>
      </c>
      <c r="J89" s="44"/>
      <c r="K89" s="44">
        <f>IF(AND(HLOOKUP(C89,[2]Data!$1:$150,9,FALSE)="全体",G89="敌方单体"),0,IF(I89="无效",0,IF(OR(H89="攻击力提升",H89="防御力下降"),1,IF(H89="Arts卡性能提升",21,IF(H89="Buster卡性能提升",22,IF(H89="Quick卡性能提升",23,IF(H89="宝具威力提升",3,IF(H89="伤害附加",4,5))))))))</f>
        <v>3</v>
      </c>
      <c r="L89" s="44">
        <f t="shared" si="3"/>
        <v>3</v>
      </c>
      <c r="M89" s="45" t="e">
        <f>INDEX($Q89:$AA89,1,IF($F89="宝具自带",2,IF($F89="宝具等级",VLOOKUP(C89,[2]Cal!$D$11:$AP$300,4,FALSE)*2,IF($F89="宝具OC",VLOOKUP(C89,[2]Cal!$D$11:$AP$300,14,FALSE)*2,1+IF($F89="技能1",VLOOKUP(VLOOKUP($D89,[2]Cal!$D$11:$AP$300,17,FALSE),[2]Para!$A$33:$B$43,2,FALSE),IF($F89="技能2",VLOOKUP(VLOOKUP($D89,[2]Cal!$D$11:$AP$300,18,FALSE),[2]Para!$A$33:$B$43,2,FALSE),VLOOKUP(VLOOKUP($D89,[2]Cal!$D$11:$AP$300,19,FALSE),[2]Para!$A$33:$B$43,2,FALSE)))))))</f>
        <v>#N/A</v>
      </c>
      <c r="N89" s="45" t="e">
        <f>INDEX($Q89:$AA89,1,IF($F89="宝具自带",2,IF($F89="宝具等级",VLOOKUP(#REF!,[2]Para!$A$33:$B$43,2,FALSE)*2,IF($F89="宝具OC",#REF!*2,1+VLOOKUP(#REF!,[2]Para!$A$33:$B$43,2,FALSE)))))</f>
        <v>#REF!</v>
      </c>
      <c r="O89" s="45" t="e">
        <f>INDEX($Q89:$AA89,1,IF($F89="宝具自带",2,IF($F89="宝具等级",VLOOKUP(#REF!,[2]Para!$A$33:$B$43,2,FALSE)*2,IF($F89="宝具OC",#REF!*2,1+VLOOKUP(#REF!,[2]Para!$A$33:$B$43,2,FALSE)))))</f>
        <v>#REF!</v>
      </c>
      <c r="P89" s="46"/>
      <c r="Q89" s="47">
        <v>8.5000000000000006E-2</v>
      </c>
      <c r="R89" s="48">
        <v>9.4E-2</v>
      </c>
      <c r="S89" s="48">
        <v>0.10199999999999999</v>
      </c>
      <c r="T89" s="48">
        <v>0.111</v>
      </c>
      <c r="U89" s="48">
        <v>0.11899999999999999</v>
      </c>
      <c r="V89" s="48">
        <v>0.128</v>
      </c>
      <c r="W89" s="48">
        <v>0.13600000000000001</v>
      </c>
      <c r="X89" s="48">
        <v>0.14499999999999999</v>
      </c>
      <c r="Y89" s="48">
        <v>0.153</v>
      </c>
      <c r="Z89" s="49">
        <v>0.17</v>
      </c>
      <c r="AA89" s="50"/>
      <c r="AB89" s="51" t="str">
        <f t="shared" si="2"/>
        <v/>
      </c>
    </row>
    <row r="90" spans="1:28" ht="15.6" x14ac:dyDescent="0.25">
      <c r="A90" s="83"/>
      <c r="B90" s="85"/>
      <c r="C90" s="30">
        <v>64</v>
      </c>
      <c r="D90" s="30" t="s">
        <v>285</v>
      </c>
      <c r="E90" s="40" t="s">
        <v>657</v>
      </c>
      <c r="F90" s="41" t="s">
        <v>731</v>
      </c>
      <c r="G90" s="42" t="s">
        <v>658</v>
      </c>
      <c r="H90" s="43" t="s">
        <v>659</v>
      </c>
      <c r="I90" s="40" t="s">
        <v>660</v>
      </c>
      <c r="J90" s="44"/>
      <c r="K90" s="44">
        <f>IF(AND(HLOOKUP(C90,[2]Data!$1:$150,9,FALSE)="全体",G90="敌方单体"),0,IF(I90="无效",0,IF(OR(H90="攻击力提升",H90="防御力下降"),1,IF(H90="Arts卡性能提升",21,IF(H90="Buster卡性能提升",22,IF(H90="Quick卡性能提升",23,IF(H90="宝具威力提升",3,IF(H90="伤害附加",4,5))))))))</f>
        <v>0</v>
      </c>
      <c r="L90" s="44">
        <f t="shared" si="3"/>
        <v>1</v>
      </c>
      <c r="M90" s="45" t="e">
        <f>INDEX($Q90:$AA90,1,IF($F90="宝具自带",2,IF($F90="宝具等级",VLOOKUP(C90,[2]Cal!$D$11:$AP$300,4,FALSE)*2,IF($F90="宝具OC",VLOOKUP(C90,[2]Cal!$D$11:$AP$300,14,FALSE)*2,1+IF($F90="技能1",VLOOKUP(VLOOKUP($D90,[2]Cal!$D$11:$AP$300,17,FALSE),[2]Para!$A$33:$B$43,2,FALSE),IF($F90="技能2",VLOOKUP(VLOOKUP($D90,[2]Cal!$D$11:$AP$300,18,FALSE),[2]Para!$A$33:$B$43,2,FALSE),VLOOKUP(VLOOKUP($D90,[2]Cal!$D$11:$AP$300,19,FALSE),[2]Para!$A$33:$B$43,2,FALSE)))))))</f>
        <v>#N/A</v>
      </c>
      <c r="N90" s="45" t="e">
        <f>INDEX($Q90:$AA90,1,IF($F90="宝具自带",2,IF($F90="宝具等级",VLOOKUP(#REF!,[2]Para!$A$33:$B$43,2,FALSE)*2,IF($F90="宝具OC",#REF!*2,1+VLOOKUP(#REF!,[2]Para!$A$33:$B$43,2,FALSE)))))</f>
        <v>#REF!</v>
      </c>
      <c r="O90" s="45" t="e">
        <f>INDEX($Q90:$AA90,1,IF($F90="宝具自带",2,IF($F90="宝具等级",VLOOKUP(#REF!,[2]Para!$A$33:$B$43,2,FALSE)*2,IF($F90="宝具OC",#REF!*2,1+VLOOKUP(#REF!,[2]Para!$A$33:$B$43,2,FALSE)))))</f>
        <v>#REF!</v>
      </c>
      <c r="P90" s="46"/>
      <c r="Q90" s="87">
        <v>0.2</v>
      </c>
      <c r="R90" s="81">
        <v>0.2</v>
      </c>
      <c r="S90" s="81">
        <v>0.25</v>
      </c>
      <c r="T90" s="81">
        <v>0.25</v>
      </c>
      <c r="U90" s="81">
        <v>0.3</v>
      </c>
      <c r="V90" s="81">
        <v>0.3</v>
      </c>
      <c r="W90" s="81">
        <v>0.35</v>
      </c>
      <c r="X90" s="81">
        <v>0.35</v>
      </c>
      <c r="Y90" s="81">
        <v>0.4</v>
      </c>
      <c r="Z90" s="82">
        <v>0.4</v>
      </c>
      <c r="AA90" s="50"/>
      <c r="AB90" s="51" t="str">
        <f t="shared" si="2"/>
        <v/>
      </c>
    </row>
    <row r="91" spans="1:28" ht="15.6" x14ac:dyDescent="0.25">
      <c r="A91" s="83">
        <v>65</v>
      </c>
      <c r="B91" s="85" t="s">
        <v>287</v>
      </c>
      <c r="C91" s="30">
        <v>65</v>
      </c>
      <c r="D91" s="30" t="s">
        <v>287</v>
      </c>
      <c r="E91" s="40" t="s">
        <v>646</v>
      </c>
      <c r="F91" s="41" t="s">
        <v>732</v>
      </c>
      <c r="G91" s="42" t="s">
        <v>643</v>
      </c>
      <c r="H91" s="43" t="s">
        <v>662</v>
      </c>
      <c r="I91" s="40" t="s">
        <v>648</v>
      </c>
      <c r="J91" s="44"/>
      <c r="K91" s="44">
        <f>IF(AND(HLOOKUP(C91,[2]Data!$1:$150,9,FALSE)="全体",G91="敌方单体"),0,IF(I91="无效",0,IF(OR(H91="攻击力提升",H91="防御力下降"),1,IF(H91="Arts卡性能提升",21,IF(H91="Buster卡性能提升",22,IF(H91="Quick卡性能提升",23,IF(H91="宝具威力提升",3,IF(H91="伤害附加",4,5))))))))</f>
        <v>3</v>
      </c>
      <c r="L91" s="44">
        <f t="shared" si="3"/>
        <v>3</v>
      </c>
      <c r="M91" s="45" t="e">
        <f>INDEX($Q91:$AA91,1,IF($F91="宝具自带",2,IF($F91="宝具等级",VLOOKUP(C91,[2]Cal!$D$11:$AP$300,4,FALSE)*2,IF($F91="宝具OC",VLOOKUP(C91,[2]Cal!$D$11:$AP$300,14,FALSE)*2,1+IF($F91="技能1",VLOOKUP(VLOOKUP($D91,[2]Cal!$D$11:$AP$300,17,FALSE),[2]Para!$A$33:$B$43,2,FALSE),IF($F91="技能2",VLOOKUP(VLOOKUP($D91,[2]Cal!$D$11:$AP$300,18,FALSE),[2]Para!$A$33:$B$43,2,FALSE),VLOOKUP(VLOOKUP($D91,[2]Cal!$D$11:$AP$300,19,FALSE),[2]Para!$A$33:$B$43,2,FALSE)))))))</f>
        <v>#N/A</v>
      </c>
      <c r="N91" s="45" t="e">
        <f>INDEX($Q91:$AA91,1,IF($F91="宝具自带",2,IF($F91="宝具等级",VLOOKUP(#REF!,[2]Para!$A$33:$B$43,2,FALSE)*2,IF($F91="宝具OC",#REF!*2,1+VLOOKUP(#REF!,[2]Para!$A$33:$B$43,2,FALSE)))))</f>
        <v>#REF!</v>
      </c>
      <c r="O91" s="45" t="e">
        <f>INDEX($Q91:$AA91,1,IF($F91="宝具自带",2,IF($F91="宝具等级",VLOOKUP(#REF!,[2]Para!$A$33:$B$43,2,FALSE)*2,IF($F91="宝具OC",#REF!*2,1+VLOOKUP(#REF!,[2]Para!$A$33:$B$43,2,FALSE)))))</f>
        <v>#REF!</v>
      </c>
      <c r="P91" s="46"/>
      <c r="Q91" s="53">
        <v>8.5000000000000006E-2</v>
      </c>
      <c r="R91" s="54">
        <v>9.4E-2</v>
      </c>
      <c r="S91" s="54">
        <v>0.10199999999999999</v>
      </c>
      <c r="T91" s="54">
        <v>0.111</v>
      </c>
      <c r="U91" s="54">
        <v>0.11899999999999999</v>
      </c>
      <c r="V91" s="54">
        <v>0.128</v>
      </c>
      <c r="W91" s="54">
        <v>0.13600000000000001</v>
      </c>
      <c r="X91" s="54">
        <v>0.14499999999999999</v>
      </c>
      <c r="Y91" s="54">
        <v>0.153</v>
      </c>
      <c r="Z91" s="55">
        <v>0.17</v>
      </c>
      <c r="AA91" s="50"/>
      <c r="AB91" s="51" t="str">
        <f t="shared" si="2"/>
        <v/>
      </c>
    </row>
    <row r="92" spans="1:28" ht="15.6" x14ac:dyDescent="0.25">
      <c r="A92" s="83"/>
      <c r="B92" s="85"/>
      <c r="C92" s="30">
        <v>65</v>
      </c>
      <c r="D92" s="30" t="s">
        <v>287</v>
      </c>
      <c r="E92" s="40" t="s">
        <v>646</v>
      </c>
      <c r="F92" s="41" t="s">
        <v>733</v>
      </c>
      <c r="G92" s="42" t="s">
        <v>643</v>
      </c>
      <c r="H92" s="43" t="s">
        <v>644</v>
      </c>
      <c r="I92" s="40" t="s">
        <v>648</v>
      </c>
      <c r="J92" s="44"/>
      <c r="K92" s="44">
        <f>IF(AND(HLOOKUP(C92,[2]Data!$1:$150,9,FALSE)="全体",G92="敌方单体"),0,IF(I92="无效",0,IF(OR(H92="攻击力提升",H92="防御力下降"),1,IF(H92="Arts卡性能提升",21,IF(H92="Buster卡性能提升",22,IF(H92="Quick卡性能提升",23,IF(H92="宝具威力提升",3,IF(H92="伤害附加",4,5))))))))</f>
        <v>1</v>
      </c>
      <c r="L92" s="44">
        <f t="shared" si="3"/>
        <v>1</v>
      </c>
      <c r="M92" s="45" t="e">
        <f>INDEX($Q92:$AA92,1,IF($F92="宝具自带",2,IF($F92="宝具等级",VLOOKUP(C92,[2]Cal!$D$11:$AP$300,4,FALSE)*2,IF($F92="宝具OC",VLOOKUP(C92,[2]Cal!$D$11:$AP$300,14,FALSE)*2,1+IF($F92="技能1",VLOOKUP(VLOOKUP($D92,[2]Cal!$D$11:$AP$300,17,FALSE),[2]Para!$A$33:$B$43,2,FALSE),IF($F92="技能2",VLOOKUP(VLOOKUP($D92,[2]Cal!$D$11:$AP$300,18,FALSE),[2]Para!$A$33:$B$43,2,FALSE),VLOOKUP(VLOOKUP($D92,[2]Cal!$D$11:$AP$300,19,FALSE),[2]Para!$A$33:$B$43,2,FALSE)))))))</f>
        <v>#N/A</v>
      </c>
      <c r="N92" s="45" t="e">
        <f>INDEX($Q92:$AA92,1,IF($F92="宝具自带",2,IF($F92="宝具等级",VLOOKUP(#REF!,[2]Para!$A$33:$B$43,2,FALSE)*2,IF($F92="宝具OC",#REF!*2,1+VLOOKUP(#REF!,[2]Para!$A$33:$B$43,2,FALSE)))))</f>
        <v>#REF!</v>
      </c>
      <c r="O92" s="45" t="e">
        <f>INDEX($Q92:$AA92,1,IF($F92="宝具自带",2,IF($F92="宝具等级",VLOOKUP(#REF!,[2]Para!$A$33:$B$43,2,FALSE)*2,IF($F92="宝具OC",#REF!*2,1+VLOOKUP(#REF!,[2]Para!$A$33:$B$43,2,FALSE)))))</f>
        <v>#REF!</v>
      </c>
      <c r="P92" s="46"/>
      <c r="Q92" s="53">
        <v>8.5000000000000006E-2</v>
      </c>
      <c r="R92" s="54">
        <v>9.4E-2</v>
      </c>
      <c r="S92" s="54">
        <v>0.10199999999999999</v>
      </c>
      <c r="T92" s="54">
        <v>0.111</v>
      </c>
      <c r="U92" s="54">
        <v>0.11899999999999999</v>
      </c>
      <c r="V92" s="54">
        <v>0.128</v>
      </c>
      <c r="W92" s="54">
        <v>0.13600000000000001</v>
      </c>
      <c r="X92" s="54">
        <v>0.14499999999999999</v>
      </c>
      <c r="Y92" s="54">
        <v>0.153</v>
      </c>
      <c r="Z92" s="55">
        <v>0.17</v>
      </c>
      <c r="AA92" s="50"/>
      <c r="AB92" s="51" t="str">
        <f t="shared" si="2"/>
        <v/>
      </c>
    </row>
    <row r="93" spans="1:28" ht="15.6" x14ac:dyDescent="0.25">
      <c r="A93" s="52">
        <v>66</v>
      </c>
      <c r="B93" s="41" t="s">
        <v>289</v>
      </c>
      <c r="C93" s="30">
        <v>66</v>
      </c>
      <c r="D93" s="30" t="s">
        <v>289</v>
      </c>
      <c r="E93" s="40" t="s">
        <v>654</v>
      </c>
      <c r="F93" s="41" t="s">
        <v>734</v>
      </c>
      <c r="G93" s="42" t="s">
        <v>653</v>
      </c>
      <c r="H93" s="43" t="s">
        <v>644</v>
      </c>
      <c r="I93" s="40" t="s">
        <v>648</v>
      </c>
      <c r="J93" s="44"/>
      <c r="K93" s="44">
        <f>IF(AND(HLOOKUP(C93,[2]Data!$1:$150,9,FALSE)="全体",G93="敌方单体"),0,IF(I93="无效",0,IF(OR(H93="攻击力提升",H93="防御力下降"),1,IF(H93="Arts卡性能提升",21,IF(H93="Buster卡性能提升",22,IF(H93="Quick卡性能提升",23,IF(H93="宝具威力提升",3,IF(H93="伤害附加",4,5))))))))</f>
        <v>1</v>
      </c>
      <c r="L93" s="44">
        <f t="shared" si="3"/>
        <v>1</v>
      </c>
      <c r="M93" s="45" t="e">
        <f>INDEX($Q93:$AA93,1,IF($F93="宝具自带",2,IF($F93="宝具等级",VLOOKUP(C93,[2]Cal!$D$11:$AP$300,4,FALSE)*2,IF($F93="宝具OC",VLOOKUP(C93,[2]Cal!$D$11:$AP$300,14,FALSE)*2,1+IF($F93="技能1",VLOOKUP(VLOOKUP($D93,[2]Cal!$D$11:$AP$300,17,FALSE),[2]Para!$A$33:$B$43,2,FALSE),IF($F93="技能2",VLOOKUP(VLOOKUP($D93,[2]Cal!$D$11:$AP$300,18,FALSE),[2]Para!$A$33:$B$43,2,FALSE),VLOOKUP(VLOOKUP($D93,[2]Cal!$D$11:$AP$300,19,FALSE),[2]Para!$A$33:$B$43,2,FALSE)))))))</f>
        <v>#N/A</v>
      </c>
      <c r="N93" s="45" t="e">
        <f>INDEX($Q93:$AA93,1,IF($F93="宝具自带",2,IF($F93="宝具等级",VLOOKUP(#REF!,[2]Para!$A$33:$B$43,2,FALSE)*2,IF($F93="宝具OC",#REF!*2,1+VLOOKUP(#REF!,[2]Para!$A$33:$B$43,2,FALSE)))))</f>
        <v>#REF!</v>
      </c>
      <c r="O93" s="45" t="e">
        <f>INDEX($Q93:$AA93,1,IF($F93="宝具自带",2,IF($F93="宝具等级",VLOOKUP(#REF!,[2]Para!$A$33:$B$43,2,FALSE)*2,IF($F93="宝具OC",#REF!*2,1+VLOOKUP(#REF!,[2]Para!$A$33:$B$43,2,FALSE)))))</f>
        <v>#REF!</v>
      </c>
      <c r="P93" s="46"/>
      <c r="Q93" s="53">
        <v>0.2</v>
      </c>
      <c r="R93" s="54">
        <v>0.21</v>
      </c>
      <c r="S93" s="54">
        <v>0.22</v>
      </c>
      <c r="T93" s="54">
        <v>0.23</v>
      </c>
      <c r="U93" s="54">
        <v>0.24</v>
      </c>
      <c r="V93" s="54">
        <v>0.25</v>
      </c>
      <c r="W93" s="54">
        <v>0.26</v>
      </c>
      <c r="X93" s="54">
        <v>0.27</v>
      </c>
      <c r="Y93" s="54">
        <v>0.28000000000000003</v>
      </c>
      <c r="Z93" s="55">
        <v>0.3</v>
      </c>
      <c r="AA93" s="50"/>
      <c r="AB93" s="51" t="str">
        <f t="shared" si="2"/>
        <v/>
      </c>
    </row>
    <row r="94" spans="1:28" ht="15.6" x14ac:dyDescent="0.25">
      <c r="A94" s="83">
        <v>68</v>
      </c>
      <c r="B94" s="85" t="s">
        <v>293</v>
      </c>
      <c r="C94" s="30">
        <v>68</v>
      </c>
      <c r="D94" s="30" t="s">
        <v>293</v>
      </c>
      <c r="E94" s="40" t="s">
        <v>646</v>
      </c>
      <c r="F94" s="41" t="s">
        <v>735</v>
      </c>
      <c r="G94" s="42" t="s">
        <v>653</v>
      </c>
      <c r="H94" s="43" t="s">
        <v>669</v>
      </c>
      <c r="I94" s="40" t="s">
        <v>648</v>
      </c>
      <c r="J94" s="44"/>
      <c r="K94" s="44">
        <f>IF(AND(HLOOKUP(C94,[2]Data!$1:$150,9,FALSE)="全体",G94="敌方单体"),0,IF(I94="无效",0,IF(OR(H94="攻击力提升",H94="防御力下降"),1,IF(H94="Arts卡性能提升",21,IF(H94="Buster卡性能提升",22,IF(H94="Quick卡性能提升",23,IF(H94="宝具威力提升",3,IF(H94="伤害附加",4,5))))))))</f>
        <v>23</v>
      </c>
      <c r="L94" s="44">
        <f t="shared" si="3"/>
        <v>23</v>
      </c>
      <c r="M94" s="45" t="e">
        <f>INDEX($Q94:$AA94,1,IF($F94="宝具自带",2,IF($F94="宝具等级",VLOOKUP(C94,[2]Cal!$D$11:$AP$300,4,FALSE)*2,IF($F94="宝具OC",VLOOKUP(C94,[2]Cal!$D$11:$AP$300,14,FALSE)*2,1+IF($F94="技能1",VLOOKUP(VLOOKUP($D94,[2]Cal!$D$11:$AP$300,17,FALSE),[2]Para!$A$33:$B$43,2,FALSE),IF($F94="技能2",VLOOKUP(VLOOKUP($D94,[2]Cal!$D$11:$AP$300,18,FALSE),[2]Para!$A$33:$B$43,2,FALSE),VLOOKUP(VLOOKUP($D94,[2]Cal!$D$11:$AP$300,19,FALSE),[2]Para!$A$33:$B$43,2,FALSE)))))))</f>
        <v>#N/A</v>
      </c>
      <c r="N94" s="45" t="e">
        <f>INDEX($Q94:$AA94,1,IF($F94="宝具自带",2,IF($F94="宝具等级",VLOOKUP(#REF!,[2]Para!$A$33:$B$43,2,FALSE)*2,IF($F94="宝具OC",#REF!*2,1+VLOOKUP(#REF!,[2]Para!$A$33:$B$43,2,FALSE)))))</f>
        <v>#REF!</v>
      </c>
      <c r="O94" s="45" t="e">
        <f>INDEX($Q94:$AA94,1,IF($F94="宝具自带",2,IF($F94="宝具等级",VLOOKUP(#REF!,[2]Para!$A$33:$B$43,2,FALSE)*2,IF($F94="宝具OC",#REF!*2,1+VLOOKUP(#REF!,[2]Para!$A$33:$B$43,2,FALSE)))))</f>
        <v>#REF!</v>
      </c>
      <c r="P94" s="46"/>
      <c r="Q94" s="53">
        <v>0.3</v>
      </c>
      <c r="R94" s="54">
        <v>0.32</v>
      </c>
      <c r="S94" s="54">
        <v>0.34</v>
      </c>
      <c r="T94" s="54">
        <v>0.36</v>
      </c>
      <c r="U94" s="54">
        <v>0.38</v>
      </c>
      <c r="V94" s="54">
        <v>0.4</v>
      </c>
      <c r="W94" s="54">
        <v>0.42</v>
      </c>
      <c r="X94" s="54">
        <v>0.44</v>
      </c>
      <c r="Y94" s="54">
        <v>0.46</v>
      </c>
      <c r="Z94" s="55">
        <v>0.5</v>
      </c>
      <c r="AA94" s="50"/>
      <c r="AB94" s="51" t="str">
        <f t="shared" si="2"/>
        <v/>
      </c>
    </row>
    <row r="95" spans="1:28" ht="15.6" x14ac:dyDescent="0.25">
      <c r="A95" s="83"/>
      <c r="B95" s="85"/>
      <c r="C95" s="30">
        <v>68</v>
      </c>
      <c r="D95" s="30" t="s">
        <v>293</v>
      </c>
      <c r="E95" s="40" t="s">
        <v>657</v>
      </c>
      <c r="F95" s="41" t="s">
        <v>736</v>
      </c>
      <c r="G95" s="42" t="s">
        <v>675</v>
      </c>
      <c r="H95" s="43" t="s">
        <v>659</v>
      </c>
      <c r="I95" s="40" t="s">
        <v>660</v>
      </c>
      <c r="J95" s="44"/>
      <c r="K95" s="44">
        <f>IF(AND(HLOOKUP(C95,[2]Data!$1:$150,9,FALSE)="全体",G95="敌方单体"),0,IF(I95="无效",0,IF(OR(H95="攻击力提升",H95="防御力下降"),1,IF(H95="Arts卡性能提升",21,IF(H95="Buster卡性能提升",22,IF(H95="Quick卡性能提升",23,IF(H95="宝具威力提升",3,IF(H95="伤害附加",4,5))))))))</f>
        <v>0</v>
      </c>
      <c r="L95" s="44">
        <f t="shared" si="3"/>
        <v>1</v>
      </c>
      <c r="M95" s="45" t="e">
        <f>INDEX($Q95:$AA95,1,IF($F95="宝具自带",2,IF($F95="宝具等级",VLOOKUP(C95,[2]Cal!$D$11:$AP$300,4,FALSE)*2,IF($F95="宝具OC",VLOOKUP(C95,[2]Cal!$D$11:$AP$300,14,FALSE)*2,1+IF($F95="技能1",VLOOKUP(VLOOKUP($D95,[2]Cal!$D$11:$AP$300,17,FALSE),[2]Para!$A$33:$B$43,2,FALSE),IF($F95="技能2",VLOOKUP(VLOOKUP($D95,[2]Cal!$D$11:$AP$300,18,FALSE),[2]Para!$A$33:$B$43,2,FALSE),VLOOKUP(VLOOKUP($D95,[2]Cal!$D$11:$AP$300,19,FALSE),[2]Para!$A$33:$B$43,2,FALSE)))))))</f>
        <v>#N/A</v>
      </c>
      <c r="N95" s="45" t="e">
        <f>INDEX($Q95:$AA95,1,IF($F95="宝具自带",2,IF($F95="宝具等级",VLOOKUP(#REF!,[2]Para!$A$33:$B$43,2,FALSE)*2,IF($F95="宝具OC",#REF!*2,1+VLOOKUP(#REF!,[2]Para!$A$33:$B$43,2,FALSE)))))</f>
        <v>#REF!</v>
      </c>
      <c r="O95" s="45" t="e">
        <f>INDEX($Q95:$AA95,1,IF($F95="宝具自带",2,IF($F95="宝具等级",VLOOKUP(#REF!,[2]Para!$A$33:$B$43,2,FALSE)*2,IF($F95="宝具OC",#REF!*2,1+VLOOKUP(#REF!,[2]Para!$A$33:$B$43,2,FALSE)))))</f>
        <v>#REF!</v>
      </c>
      <c r="P95" s="46"/>
      <c r="Q95" s="87">
        <v>0.3</v>
      </c>
      <c r="R95" s="81">
        <v>0.3</v>
      </c>
      <c r="S95" s="81">
        <v>0.4</v>
      </c>
      <c r="T95" s="81">
        <v>0.4</v>
      </c>
      <c r="U95" s="81">
        <v>0.45</v>
      </c>
      <c r="V95" s="81">
        <v>0.45</v>
      </c>
      <c r="W95" s="81">
        <v>0.47499999999999998</v>
      </c>
      <c r="X95" s="81">
        <v>0.47499999999999998</v>
      </c>
      <c r="Y95" s="81">
        <v>0.5</v>
      </c>
      <c r="Z95" s="82">
        <v>0.5</v>
      </c>
      <c r="AA95" s="50"/>
      <c r="AB95" s="51" t="str">
        <f t="shared" si="2"/>
        <v/>
      </c>
    </row>
    <row r="96" spans="1:28" ht="15.6" x14ac:dyDescent="0.25">
      <c r="A96" s="52">
        <v>70</v>
      </c>
      <c r="B96" s="41" t="s">
        <v>300</v>
      </c>
      <c r="C96" s="30">
        <v>70</v>
      </c>
      <c r="D96" s="30" t="s">
        <v>300</v>
      </c>
      <c r="E96" s="40" t="s">
        <v>649</v>
      </c>
      <c r="F96" s="41" t="s">
        <v>737</v>
      </c>
      <c r="G96" s="42" t="s">
        <v>682</v>
      </c>
      <c r="H96" s="43" t="s">
        <v>669</v>
      </c>
      <c r="I96" s="40" t="s">
        <v>648</v>
      </c>
      <c r="J96" s="44"/>
      <c r="K96" s="44">
        <f>IF(AND(HLOOKUP(C96,[2]Data!$1:$150,9,FALSE)="全体",G96="敌方单体"),0,IF(I96="无效",0,IF(OR(H96="攻击力提升",H96="防御力下降"),1,IF(H96="Arts卡性能提升",21,IF(H96="Buster卡性能提升",22,IF(H96="Quick卡性能提升",23,IF(H96="宝具威力提升",3,IF(H96="伤害附加",4,5))))))))</f>
        <v>23</v>
      </c>
      <c r="L96" s="44">
        <f t="shared" si="3"/>
        <v>23</v>
      </c>
      <c r="M96" s="45" t="e">
        <f>INDEX($Q96:$AA96,1,IF($F96="宝具自带",2,IF($F96="宝具等级",VLOOKUP(C96,[2]Cal!$D$11:$AP$300,4,FALSE)*2,IF($F96="宝具OC",VLOOKUP(C96,[2]Cal!$D$11:$AP$300,14,FALSE)*2,1+IF($F96="技能1",VLOOKUP(VLOOKUP($D96,[2]Cal!$D$11:$AP$300,17,FALSE),[2]Para!$A$33:$B$43,2,FALSE),IF($F96="技能2",VLOOKUP(VLOOKUP($D96,[2]Cal!$D$11:$AP$300,18,FALSE),[2]Para!$A$33:$B$43,2,FALSE),VLOOKUP(VLOOKUP($D96,[2]Cal!$D$11:$AP$300,19,FALSE),[2]Para!$A$33:$B$43,2,FALSE)))))))</f>
        <v>#N/A</v>
      </c>
      <c r="N96" s="45" t="e">
        <f>INDEX($Q96:$AA96,1,IF($F96="宝具自带",2,IF($F96="宝具等级",VLOOKUP(#REF!,[2]Para!$A$33:$B$43,2,FALSE)*2,IF($F96="宝具OC",#REF!*2,1+VLOOKUP(#REF!,[2]Para!$A$33:$B$43,2,FALSE)))))</f>
        <v>#REF!</v>
      </c>
      <c r="O96" s="45" t="e">
        <f>INDEX($Q96:$AA96,1,IF($F96="宝具自带",2,IF($F96="宝具等级",VLOOKUP(#REF!,[2]Para!$A$33:$B$43,2,FALSE)*2,IF($F96="宝具OC",#REF!*2,1+VLOOKUP(#REF!,[2]Para!$A$33:$B$43,2,FALSE)))))</f>
        <v>#REF!</v>
      </c>
      <c r="P96" s="46"/>
      <c r="Q96" s="53">
        <v>0.3</v>
      </c>
      <c r="R96" s="54">
        <v>0.32</v>
      </c>
      <c r="S96" s="54">
        <v>0.34</v>
      </c>
      <c r="T96" s="54">
        <v>0.36</v>
      </c>
      <c r="U96" s="54">
        <v>0.38</v>
      </c>
      <c r="V96" s="54">
        <v>0.4</v>
      </c>
      <c r="W96" s="54">
        <v>0.42</v>
      </c>
      <c r="X96" s="54">
        <v>0.44</v>
      </c>
      <c r="Y96" s="54">
        <v>0.46</v>
      </c>
      <c r="Z96" s="55">
        <v>0.5</v>
      </c>
      <c r="AA96" s="50"/>
      <c r="AB96" s="51" t="str">
        <f t="shared" si="2"/>
        <v/>
      </c>
    </row>
    <row r="97" spans="1:28" ht="15.6" x14ac:dyDescent="0.25">
      <c r="A97" s="83">
        <v>72</v>
      </c>
      <c r="B97" s="85" t="s">
        <v>307</v>
      </c>
      <c r="C97" s="30">
        <v>72</v>
      </c>
      <c r="D97" s="30" t="s">
        <v>307</v>
      </c>
      <c r="E97" s="40" t="s">
        <v>646</v>
      </c>
      <c r="F97" s="41" t="s">
        <v>738</v>
      </c>
      <c r="G97" s="42" t="s">
        <v>653</v>
      </c>
      <c r="H97" s="43" t="s">
        <v>644</v>
      </c>
      <c r="I97" s="40" t="s">
        <v>648</v>
      </c>
      <c r="J97" s="44"/>
      <c r="K97" s="44">
        <f>IF(AND(HLOOKUP(C97,[2]Data!$1:$150,9,FALSE)="全体",G97="敌方单体"),0,IF(I97="无效",0,IF(OR(H97="攻击力提升",H97="防御力下降"),1,IF(H97="Arts卡性能提升",21,IF(H97="Buster卡性能提升",22,IF(H97="Quick卡性能提升",23,IF(H97="宝具威力提升",3,IF(H97="伤害附加",4,5))))))))</f>
        <v>1</v>
      </c>
      <c r="L97" s="44">
        <f t="shared" si="3"/>
        <v>1</v>
      </c>
      <c r="M97" s="45" t="e">
        <f>INDEX($Q97:$AA97,1,IF($F97="宝具自带",2,IF($F97="宝具等级",VLOOKUP(C97,[2]Cal!$D$11:$AP$300,4,FALSE)*2,IF($F97="宝具OC",VLOOKUP(C97,[2]Cal!$D$11:$AP$300,14,FALSE)*2,1+IF($F97="技能1",VLOOKUP(VLOOKUP($D97,[2]Cal!$D$11:$AP$300,17,FALSE),[2]Para!$A$33:$B$43,2,FALSE),IF($F97="技能2",VLOOKUP(VLOOKUP($D97,[2]Cal!$D$11:$AP$300,18,FALSE),[2]Para!$A$33:$B$43,2,FALSE),VLOOKUP(VLOOKUP($D97,[2]Cal!$D$11:$AP$300,19,FALSE),[2]Para!$A$33:$B$43,2,FALSE)))))))</f>
        <v>#N/A</v>
      </c>
      <c r="N97" s="45" t="e">
        <f>INDEX($Q97:$AA97,1,IF($F97="宝具自带",2,IF($F97="宝具等级",VLOOKUP(#REF!,[2]Para!$A$33:$B$43,2,FALSE)*2,IF($F97="宝具OC",#REF!*2,1+VLOOKUP(#REF!,[2]Para!$A$33:$B$43,2,FALSE)))))</f>
        <v>#REF!</v>
      </c>
      <c r="O97" s="45" t="e">
        <f>INDEX($Q97:$AA97,1,IF($F97="宝具自带",2,IF($F97="宝具等级",VLOOKUP(#REF!,[2]Para!$A$33:$B$43,2,FALSE)*2,IF($F97="宝具OC",#REF!*2,1+VLOOKUP(#REF!,[2]Para!$A$33:$B$43,2,FALSE)))))</f>
        <v>#REF!</v>
      </c>
      <c r="P97" s="46"/>
      <c r="Q97" s="53">
        <v>0.1</v>
      </c>
      <c r="R97" s="54">
        <v>0.12</v>
      </c>
      <c r="S97" s="54">
        <v>0.14000000000000001</v>
      </c>
      <c r="T97" s="54">
        <v>0.16</v>
      </c>
      <c r="U97" s="54">
        <v>0.18</v>
      </c>
      <c r="V97" s="54">
        <v>0.2</v>
      </c>
      <c r="W97" s="54">
        <v>0.22</v>
      </c>
      <c r="X97" s="54">
        <v>0.24</v>
      </c>
      <c r="Y97" s="54">
        <v>0.26</v>
      </c>
      <c r="Z97" s="55">
        <v>0.3</v>
      </c>
      <c r="AA97" s="50"/>
      <c r="AB97" s="51" t="str">
        <f t="shared" si="2"/>
        <v/>
      </c>
    </row>
    <row r="98" spans="1:28" ht="15.6" x14ac:dyDescent="0.25">
      <c r="A98" s="83"/>
      <c r="B98" s="85"/>
      <c r="C98" s="30">
        <v>72</v>
      </c>
      <c r="D98" s="30" t="s">
        <v>307</v>
      </c>
      <c r="E98" s="40" t="s">
        <v>642</v>
      </c>
      <c r="F98" s="41" t="s">
        <v>739</v>
      </c>
      <c r="G98" s="42" t="s">
        <v>658</v>
      </c>
      <c r="H98" s="43" t="s">
        <v>659</v>
      </c>
      <c r="I98" s="40" t="s">
        <v>660</v>
      </c>
      <c r="J98" s="44"/>
      <c r="K98" s="44">
        <f>IF(AND(HLOOKUP(C98,[2]Data!$1:$150,9,FALSE)="全体",G98="敌方单体"),0,IF(I98="无效",0,IF(OR(H98="攻击力提升",H98="防御力下降"),1,IF(H98="Arts卡性能提升",21,IF(H98="Buster卡性能提升",22,IF(H98="Quick卡性能提升",23,IF(H98="宝具威力提升",3,IF(H98="伤害附加",4,5))))))))</f>
        <v>0</v>
      </c>
      <c r="L98" s="44">
        <f t="shared" si="3"/>
        <v>1</v>
      </c>
      <c r="M98" s="45" t="e">
        <f>INDEX($Q98:$AA98,1,IF($F98="宝具自带",2,IF($F98="宝具等级",VLOOKUP(C98,[2]Cal!$D$11:$AP$300,4,FALSE)*2,IF($F98="宝具OC",VLOOKUP(C98,[2]Cal!$D$11:$AP$300,14,FALSE)*2,1+IF($F98="技能1",VLOOKUP(VLOOKUP($D98,[2]Cal!$D$11:$AP$300,17,FALSE),[2]Para!$A$33:$B$43,2,FALSE),IF($F98="技能2",VLOOKUP(VLOOKUP($D98,[2]Cal!$D$11:$AP$300,18,FALSE),[2]Para!$A$33:$B$43,2,FALSE),VLOOKUP(VLOOKUP($D98,[2]Cal!$D$11:$AP$300,19,FALSE),[2]Para!$A$33:$B$43,2,FALSE)))))))</f>
        <v>#N/A</v>
      </c>
      <c r="N98" s="45" t="e">
        <f>INDEX($Q98:$AA98,1,IF($F98="宝具自带",2,IF($F98="宝具等级",VLOOKUP(#REF!,[2]Para!$A$33:$B$43,2,FALSE)*2,IF($F98="宝具OC",#REF!*2,1+VLOOKUP(#REF!,[2]Para!$A$33:$B$43,2,FALSE)))))</f>
        <v>#REF!</v>
      </c>
      <c r="O98" s="45" t="e">
        <f>INDEX($Q98:$AA98,1,IF($F98="宝具自带",2,IF($F98="宝具等级",VLOOKUP(#REF!,[2]Para!$A$33:$B$43,2,FALSE)*2,IF($F98="宝具OC",#REF!*2,1+VLOOKUP(#REF!,[2]Para!$A$33:$B$43,2,FALSE)))))</f>
        <v>#REF!</v>
      </c>
      <c r="P98" s="46"/>
      <c r="Q98" s="87">
        <v>0.2</v>
      </c>
      <c r="R98" s="81">
        <v>0.2</v>
      </c>
      <c r="S98" s="81">
        <v>0.2</v>
      </c>
      <c r="T98" s="81">
        <v>0.2</v>
      </c>
      <c r="U98" s="81">
        <v>0.2</v>
      </c>
      <c r="V98" s="81">
        <v>0.2</v>
      </c>
      <c r="W98" s="81">
        <v>0.2</v>
      </c>
      <c r="X98" s="81">
        <v>0.2</v>
      </c>
      <c r="Y98" s="81">
        <v>0.2</v>
      </c>
      <c r="Z98" s="82">
        <v>0.2</v>
      </c>
      <c r="AA98" s="50"/>
      <c r="AB98" s="51" t="str">
        <f t="shared" si="2"/>
        <v/>
      </c>
    </row>
    <row r="99" spans="1:28" ht="15.6" x14ac:dyDescent="0.25">
      <c r="A99" s="52">
        <v>73</v>
      </c>
      <c r="B99" s="41" t="s">
        <v>310</v>
      </c>
      <c r="C99" s="30">
        <v>73</v>
      </c>
      <c r="D99" s="30" t="s">
        <v>310</v>
      </c>
      <c r="E99" s="40" t="s">
        <v>654</v>
      </c>
      <c r="F99" s="41" t="s">
        <v>740</v>
      </c>
      <c r="G99" s="42" t="s">
        <v>653</v>
      </c>
      <c r="H99" s="43" t="s">
        <v>652</v>
      </c>
      <c r="I99" s="40" t="s">
        <v>648</v>
      </c>
      <c r="J99" s="44"/>
      <c r="K99" s="44">
        <f>IF(AND(HLOOKUP(C99,[2]Data!$1:$150,9,FALSE)="全体",G99="敌方单体"),0,IF(I99="无效",0,IF(OR(H99="攻击力提升",H99="防御力下降"),1,IF(H99="Arts卡性能提升",21,IF(H99="Buster卡性能提升",22,IF(H99="Quick卡性能提升",23,IF(H99="宝具威力提升",3,IF(H99="伤害附加",4,5))))))))</f>
        <v>22</v>
      </c>
      <c r="L99" s="44">
        <f t="shared" si="3"/>
        <v>22</v>
      </c>
      <c r="M99" s="45" t="e">
        <f>INDEX($Q99:$AA99,1,IF($F99="宝具自带",2,IF($F99="宝具等级",VLOOKUP(C99,[2]Cal!$D$11:$AP$300,4,FALSE)*2,IF($F99="宝具OC",VLOOKUP(C99,[2]Cal!$D$11:$AP$300,14,FALSE)*2,1+IF($F99="技能1",VLOOKUP(VLOOKUP($D99,[2]Cal!$D$11:$AP$300,17,FALSE),[2]Para!$A$33:$B$43,2,FALSE),IF($F99="技能2",VLOOKUP(VLOOKUP($D99,[2]Cal!$D$11:$AP$300,18,FALSE),[2]Para!$A$33:$B$43,2,FALSE),VLOOKUP(VLOOKUP($D99,[2]Cal!$D$11:$AP$300,19,FALSE),[2]Para!$A$33:$B$43,2,FALSE)))))))</f>
        <v>#N/A</v>
      </c>
      <c r="N99" s="45" t="e">
        <f>INDEX($Q99:$AA99,1,IF($F99="宝具自带",2,IF($F99="宝具等级",VLOOKUP(#REF!,[2]Para!$A$33:$B$43,2,FALSE)*2,IF($F99="宝具OC",#REF!*2,1+VLOOKUP(#REF!,[2]Para!$A$33:$B$43,2,FALSE)))))</f>
        <v>#REF!</v>
      </c>
      <c r="O99" s="45" t="e">
        <f>INDEX($Q99:$AA99,1,IF($F99="宝具自带",2,IF($F99="宝具等级",VLOOKUP(#REF!,[2]Para!$A$33:$B$43,2,FALSE)*2,IF($F99="宝具OC",#REF!*2,1+VLOOKUP(#REF!,[2]Para!$A$33:$B$43,2,FALSE)))))</f>
        <v>#REF!</v>
      </c>
      <c r="P99" s="46"/>
      <c r="Q99" s="53">
        <v>0.25</v>
      </c>
      <c r="R99" s="54">
        <v>0.27</v>
      </c>
      <c r="S99" s="54">
        <v>0.28999999999999998</v>
      </c>
      <c r="T99" s="54">
        <v>0.31</v>
      </c>
      <c r="U99" s="54">
        <v>0.33</v>
      </c>
      <c r="V99" s="54">
        <v>0.35</v>
      </c>
      <c r="W99" s="54">
        <v>0.37</v>
      </c>
      <c r="X99" s="54">
        <v>0.39</v>
      </c>
      <c r="Y99" s="54">
        <v>0.41</v>
      </c>
      <c r="Z99" s="55">
        <v>0.45</v>
      </c>
      <c r="AA99" s="50"/>
      <c r="AB99" s="51" t="str">
        <f t="shared" si="2"/>
        <v/>
      </c>
    </row>
    <row r="100" spans="1:28" ht="15.6" x14ac:dyDescent="0.25">
      <c r="A100" s="52">
        <v>74</v>
      </c>
      <c r="B100" s="41" t="s">
        <v>312</v>
      </c>
      <c r="C100" s="30">
        <v>74</v>
      </c>
      <c r="D100" s="30" t="s">
        <v>312</v>
      </c>
      <c r="E100" s="40" t="s">
        <v>642</v>
      </c>
      <c r="F100" s="41" t="s">
        <v>741</v>
      </c>
      <c r="G100" s="42" t="s">
        <v>658</v>
      </c>
      <c r="H100" s="43" t="s">
        <v>659</v>
      </c>
      <c r="I100" s="40" t="s">
        <v>660</v>
      </c>
      <c r="J100" s="44"/>
      <c r="K100" s="44">
        <f>IF(AND(HLOOKUP(C100,[2]Data!$1:$150,9,FALSE)="全体",G100="敌方单体"),0,IF(I100="无效",0,IF(OR(H100="攻击力提升",H100="防御力下降"),1,IF(H100="Arts卡性能提升",21,IF(H100="Buster卡性能提升",22,IF(H100="Quick卡性能提升",23,IF(H100="宝具威力提升",3,IF(H100="伤害附加",4,5))))))))</f>
        <v>0</v>
      </c>
      <c r="L100" s="44">
        <f t="shared" si="3"/>
        <v>1</v>
      </c>
      <c r="M100" s="45" t="e">
        <f>INDEX($Q100:$AA100,1,IF($F100="宝具自带",2,IF($F100="宝具等级",VLOOKUP(C100,[2]Cal!$D$11:$AP$300,4,FALSE)*2,IF($F100="宝具OC",VLOOKUP(C100,[2]Cal!$D$11:$AP$300,14,FALSE)*2,1+IF($F100="技能1",VLOOKUP(VLOOKUP($D100,[2]Cal!$D$11:$AP$300,17,FALSE),[2]Para!$A$33:$B$43,2,FALSE),IF($F100="技能2",VLOOKUP(VLOOKUP($D100,[2]Cal!$D$11:$AP$300,18,FALSE),[2]Para!$A$33:$B$43,2,FALSE),VLOOKUP(VLOOKUP($D100,[2]Cal!$D$11:$AP$300,19,FALSE),[2]Para!$A$33:$B$43,2,FALSE)))))))</f>
        <v>#N/A</v>
      </c>
      <c r="N100" s="45" t="e">
        <f>INDEX($Q100:$AA100,1,IF($F100="宝具自带",2,IF($F100="宝具等级",VLOOKUP(#REF!,[2]Para!$A$33:$B$43,2,FALSE)*2,IF($F100="宝具OC",#REF!*2,1+VLOOKUP(#REF!,[2]Para!$A$33:$B$43,2,FALSE)))))</f>
        <v>#REF!</v>
      </c>
      <c r="O100" s="45" t="e">
        <f>INDEX($Q100:$AA100,1,IF($F100="宝具自带",2,IF($F100="宝具等级",VLOOKUP(#REF!,[2]Para!$A$33:$B$43,2,FALSE)*2,IF($F100="宝具OC",#REF!*2,1+VLOOKUP(#REF!,[2]Para!$A$33:$B$43,2,FALSE)))))</f>
        <v>#REF!</v>
      </c>
      <c r="P100" s="46"/>
      <c r="Q100" s="87">
        <v>0.2</v>
      </c>
      <c r="R100" s="81">
        <v>0.2</v>
      </c>
      <c r="S100" s="81">
        <v>0.2</v>
      </c>
      <c r="T100" s="81">
        <v>0.2</v>
      </c>
      <c r="U100" s="81">
        <v>0.2</v>
      </c>
      <c r="V100" s="81">
        <v>0.2</v>
      </c>
      <c r="W100" s="81">
        <v>0.2</v>
      </c>
      <c r="X100" s="81">
        <v>0.2</v>
      </c>
      <c r="Y100" s="81">
        <v>0.2</v>
      </c>
      <c r="Z100" s="82">
        <v>0.2</v>
      </c>
      <c r="AA100" s="50"/>
      <c r="AB100" s="51" t="str">
        <f t="shared" si="2"/>
        <v/>
      </c>
    </row>
    <row r="101" spans="1:28" ht="15.6" x14ac:dyDescent="0.25">
      <c r="A101" s="52">
        <v>75</v>
      </c>
      <c r="B101" s="41" t="s">
        <v>314</v>
      </c>
      <c r="C101" s="30">
        <v>75</v>
      </c>
      <c r="D101" s="30" t="s">
        <v>314</v>
      </c>
      <c r="E101" s="40" t="s">
        <v>646</v>
      </c>
      <c r="F101" s="41" t="s">
        <v>742</v>
      </c>
      <c r="G101" s="42" t="s">
        <v>653</v>
      </c>
      <c r="H101" s="43" t="s">
        <v>669</v>
      </c>
      <c r="I101" s="40" t="s">
        <v>648</v>
      </c>
      <c r="J101" s="44"/>
      <c r="K101" s="44">
        <f>IF(AND(HLOOKUP(C101,[2]Data!$1:$150,9,FALSE)="全体",G101="敌方单体"),0,IF(I101="无效",0,IF(OR(H101="攻击力提升",H101="防御力下降"),1,IF(H101="Arts卡性能提升",21,IF(H101="Buster卡性能提升",22,IF(H101="Quick卡性能提升",23,IF(H101="宝具威力提升",3,IF(H101="伤害附加",4,5))))))))</f>
        <v>23</v>
      </c>
      <c r="L101" s="44">
        <f t="shared" si="3"/>
        <v>23</v>
      </c>
      <c r="M101" s="45" t="e">
        <f>INDEX($Q101:$AA101,1,IF($F101="宝具自带",2,IF($F101="宝具等级",VLOOKUP(C101,[2]Cal!$D$11:$AP$300,4,FALSE)*2,IF($F101="宝具OC",VLOOKUP(C101,[2]Cal!$D$11:$AP$300,14,FALSE)*2,1+IF($F101="技能1",VLOOKUP(VLOOKUP($D101,[2]Cal!$D$11:$AP$300,17,FALSE),[2]Para!$A$33:$B$43,2,FALSE),IF($F101="技能2",VLOOKUP(VLOOKUP($D101,[2]Cal!$D$11:$AP$300,18,FALSE),[2]Para!$A$33:$B$43,2,FALSE),VLOOKUP(VLOOKUP($D101,[2]Cal!$D$11:$AP$300,19,FALSE),[2]Para!$A$33:$B$43,2,FALSE)))))))</f>
        <v>#N/A</v>
      </c>
      <c r="N101" s="45" t="e">
        <f>INDEX($Q101:$AA101,1,IF($F101="宝具自带",2,IF($F101="宝具等级",VLOOKUP(#REF!,[2]Para!$A$33:$B$43,2,FALSE)*2,IF($F101="宝具OC",#REF!*2,1+VLOOKUP(#REF!,[2]Para!$A$33:$B$43,2,FALSE)))))</f>
        <v>#REF!</v>
      </c>
      <c r="O101" s="45" t="e">
        <f>INDEX($Q101:$AA101,1,IF($F101="宝具自带",2,IF($F101="宝具等级",VLOOKUP(#REF!,[2]Para!$A$33:$B$43,2,FALSE)*2,IF($F101="宝具OC",#REF!*2,1+VLOOKUP(#REF!,[2]Para!$A$33:$B$43,2,FALSE)))))</f>
        <v>#REF!</v>
      </c>
      <c r="P101" s="46"/>
      <c r="Q101" s="53">
        <v>0.3</v>
      </c>
      <c r="R101" s="54">
        <v>0.32</v>
      </c>
      <c r="S101" s="54">
        <v>0.34</v>
      </c>
      <c r="T101" s="54">
        <v>0.36</v>
      </c>
      <c r="U101" s="54">
        <v>0.38</v>
      </c>
      <c r="V101" s="54">
        <v>0.4</v>
      </c>
      <c r="W101" s="54">
        <v>0.42</v>
      </c>
      <c r="X101" s="54">
        <v>0.44</v>
      </c>
      <c r="Y101" s="54">
        <v>0.46</v>
      </c>
      <c r="Z101" s="55">
        <v>0.5</v>
      </c>
      <c r="AA101" s="50"/>
      <c r="AB101" s="51" t="str">
        <f t="shared" si="2"/>
        <v/>
      </c>
    </row>
    <row r="102" spans="1:28" ht="15.6" x14ac:dyDescent="0.25">
      <c r="A102" s="52">
        <v>76</v>
      </c>
      <c r="B102" s="41" t="s">
        <v>316</v>
      </c>
      <c r="C102" s="30">
        <v>76</v>
      </c>
      <c r="D102" s="30" t="s">
        <v>316</v>
      </c>
      <c r="E102" s="40" t="s">
        <v>646</v>
      </c>
      <c r="F102" s="41" t="s">
        <v>650</v>
      </c>
      <c r="G102" s="42" t="s">
        <v>653</v>
      </c>
      <c r="H102" s="43" t="s">
        <v>652</v>
      </c>
      <c r="I102" s="40" t="s">
        <v>648</v>
      </c>
      <c r="J102" s="44"/>
      <c r="K102" s="44">
        <f>IF(AND(HLOOKUP(C102,[2]Data!$1:$150,9,FALSE)="全体",G102="敌方单体"),0,IF(I102="无效",0,IF(OR(H102="攻击力提升",H102="防御力下降"),1,IF(H102="Arts卡性能提升",21,IF(H102="Buster卡性能提升",22,IF(H102="Quick卡性能提升",23,IF(H102="宝具威力提升",3,IF(H102="伤害附加",4,5))))))))</f>
        <v>22</v>
      </c>
      <c r="L102" s="44">
        <f t="shared" si="3"/>
        <v>22</v>
      </c>
      <c r="M102" s="45" t="e">
        <f>INDEX($Q102:$AA102,1,IF($F102="宝具自带",2,IF($F102="宝具等级",VLOOKUP(C102,[2]Cal!$D$11:$AP$300,4,FALSE)*2,IF($F102="宝具OC",VLOOKUP(C102,[2]Cal!$D$11:$AP$300,14,FALSE)*2,1+IF($F102="技能1",VLOOKUP(VLOOKUP($D102,[2]Cal!$D$11:$AP$300,17,FALSE),[2]Para!$A$33:$B$43,2,FALSE),IF($F102="技能2",VLOOKUP(VLOOKUP($D102,[2]Cal!$D$11:$AP$300,18,FALSE),[2]Para!$A$33:$B$43,2,FALSE),VLOOKUP(VLOOKUP($D102,[2]Cal!$D$11:$AP$300,19,FALSE),[2]Para!$A$33:$B$43,2,FALSE)))))))</f>
        <v>#N/A</v>
      </c>
      <c r="N102" s="45" t="e">
        <f>INDEX($Q102:$AA102,1,IF($F102="宝具自带",2,IF($F102="宝具等级",VLOOKUP(#REF!,[2]Para!$A$33:$B$43,2,FALSE)*2,IF($F102="宝具OC",#REF!*2,1+VLOOKUP(#REF!,[2]Para!$A$33:$B$43,2,FALSE)))))</f>
        <v>#REF!</v>
      </c>
      <c r="O102" s="45" t="e">
        <f>INDEX($Q102:$AA102,1,IF($F102="宝具自带",2,IF($F102="宝具等级",VLOOKUP(#REF!,[2]Para!$A$33:$B$43,2,FALSE)*2,IF($F102="宝具OC",#REF!*2,1+VLOOKUP(#REF!,[2]Para!$A$33:$B$43,2,FALSE)))))</f>
        <v>#REF!</v>
      </c>
      <c r="P102" s="46"/>
      <c r="Q102" s="47">
        <v>0.3</v>
      </c>
      <c r="R102" s="48">
        <v>0.32</v>
      </c>
      <c r="S102" s="48">
        <v>0.34</v>
      </c>
      <c r="T102" s="48">
        <v>0.36</v>
      </c>
      <c r="U102" s="48">
        <v>0.38</v>
      </c>
      <c r="V102" s="48">
        <v>0.4</v>
      </c>
      <c r="W102" s="48">
        <v>0.42</v>
      </c>
      <c r="X102" s="48">
        <v>0.44</v>
      </c>
      <c r="Y102" s="48">
        <v>0.46</v>
      </c>
      <c r="Z102" s="49">
        <v>0.5</v>
      </c>
      <c r="AA102" s="50"/>
      <c r="AB102" s="51" t="str">
        <f t="shared" si="2"/>
        <v/>
      </c>
    </row>
    <row r="103" spans="1:28" ht="15.6" x14ac:dyDescent="0.25">
      <c r="A103" s="52">
        <v>77</v>
      </c>
      <c r="B103" s="41" t="s">
        <v>318</v>
      </c>
      <c r="C103" s="30">
        <v>77</v>
      </c>
      <c r="D103" s="30" t="s">
        <v>318</v>
      </c>
      <c r="E103" s="40" t="s">
        <v>649</v>
      </c>
      <c r="F103" s="41" t="s">
        <v>743</v>
      </c>
      <c r="G103" s="42" t="s">
        <v>653</v>
      </c>
      <c r="H103" s="43" t="s">
        <v>662</v>
      </c>
      <c r="I103" s="40" t="s">
        <v>648</v>
      </c>
      <c r="J103" s="44"/>
      <c r="K103" s="44">
        <f>IF(AND(HLOOKUP(C103,[2]Data!$1:$150,9,FALSE)="全体",G103="敌方单体"),0,IF(I103="无效",0,IF(OR(H103="攻击力提升",H103="防御力下降"),1,IF(H103="Arts卡性能提升",21,IF(H103="Buster卡性能提升",22,IF(H103="Quick卡性能提升",23,IF(H103="宝具威力提升",3,IF(H103="伤害附加",4,5))))))))</f>
        <v>3</v>
      </c>
      <c r="L103" s="44">
        <f t="shared" si="3"/>
        <v>3</v>
      </c>
      <c r="M103" s="45" t="e">
        <f>INDEX($Q103:$AA103,1,IF($F103="宝具自带",2,IF($F103="宝具等级",VLOOKUP(C103,[2]Cal!$D$11:$AP$300,4,FALSE)*2,IF($F103="宝具OC",VLOOKUP(C103,[2]Cal!$D$11:$AP$300,14,FALSE)*2,1+IF($F103="技能1",VLOOKUP(VLOOKUP($D103,[2]Cal!$D$11:$AP$300,17,FALSE),[2]Para!$A$33:$B$43,2,FALSE),IF($F103="技能2",VLOOKUP(VLOOKUP($D103,[2]Cal!$D$11:$AP$300,18,FALSE),[2]Para!$A$33:$B$43,2,FALSE),VLOOKUP(VLOOKUP($D103,[2]Cal!$D$11:$AP$300,19,FALSE),[2]Para!$A$33:$B$43,2,FALSE)))))))</f>
        <v>#N/A</v>
      </c>
      <c r="N103" s="45" t="e">
        <f>INDEX($Q103:$AA103,1,IF($F103="宝具自带",2,IF($F103="宝具等级",VLOOKUP(#REF!,[2]Para!$A$33:$B$43,2,FALSE)*2,IF($F103="宝具OC",#REF!*2,1+VLOOKUP(#REF!,[2]Para!$A$33:$B$43,2,FALSE)))))</f>
        <v>#REF!</v>
      </c>
      <c r="O103" s="45" t="e">
        <f>INDEX($Q103:$AA103,1,IF($F103="宝具自带",2,IF($F103="宝具等级",VLOOKUP(#REF!,[2]Para!$A$33:$B$43,2,FALSE)*2,IF($F103="宝具OC",#REF!*2,1+VLOOKUP(#REF!,[2]Para!$A$33:$B$43,2,FALSE)))))</f>
        <v>#REF!</v>
      </c>
      <c r="P103" s="46"/>
      <c r="Q103" s="53">
        <v>0.2</v>
      </c>
      <c r="R103" s="54">
        <v>0.21</v>
      </c>
      <c r="S103" s="54">
        <v>0.22</v>
      </c>
      <c r="T103" s="54">
        <v>0.23</v>
      </c>
      <c r="U103" s="54">
        <v>0.24</v>
      </c>
      <c r="V103" s="54">
        <v>0.25</v>
      </c>
      <c r="W103" s="54">
        <v>0.26</v>
      </c>
      <c r="X103" s="54">
        <v>0.27</v>
      </c>
      <c r="Y103" s="54">
        <v>0.28000000000000003</v>
      </c>
      <c r="Z103" s="55">
        <v>0.3</v>
      </c>
      <c r="AA103" s="50"/>
      <c r="AB103" s="51" t="str">
        <f t="shared" si="2"/>
        <v/>
      </c>
    </row>
    <row r="104" spans="1:28" ht="15.6" x14ac:dyDescent="0.25">
      <c r="A104" s="83">
        <v>78</v>
      </c>
      <c r="B104" s="85" t="s">
        <v>122</v>
      </c>
      <c r="C104" s="30">
        <v>78</v>
      </c>
      <c r="D104" s="30" t="s">
        <v>122</v>
      </c>
      <c r="E104" s="40" t="s">
        <v>646</v>
      </c>
      <c r="F104" s="41" t="s">
        <v>744</v>
      </c>
      <c r="G104" s="42" t="s">
        <v>653</v>
      </c>
      <c r="H104" s="43" t="s">
        <v>652</v>
      </c>
      <c r="I104" s="40" t="s">
        <v>648</v>
      </c>
      <c r="J104" s="44"/>
      <c r="K104" s="44">
        <f>IF(AND(HLOOKUP(C104,[2]Data!$1:$150,9,FALSE)="全体",G104="敌方单体"),0,IF(I104="无效",0,IF(OR(H104="攻击力提升",H104="防御力下降"),1,IF(H104="Arts卡性能提升",21,IF(H104="Buster卡性能提升",22,IF(H104="Quick卡性能提升",23,IF(H104="宝具威力提升",3,IF(H104="伤害附加",4,5))))))))</f>
        <v>22</v>
      </c>
      <c r="L104" s="44">
        <f t="shared" si="3"/>
        <v>22</v>
      </c>
      <c r="M104" s="45" t="e">
        <f>INDEX($Q104:$AA104,1,IF($F104="宝具自带",2,IF($F104="宝具等级",VLOOKUP(C104,[2]Cal!$D$11:$AP$300,4,FALSE)*2,IF($F104="宝具OC",VLOOKUP(C104,[2]Cal!$D$11:$AP$300,14,FALSE)*2,1+IF($F104="技能1",VLOOKUP(VLOOKUP($D104,[2]Cal!$D$11:$AP$300,17,FALSE),[2]Para!$A$33:$B$43,2,FALSE),IF($F104="技能2",VLOOKUP(VLOOKUP($D104,[2]Cal!$D$11:$AP$300,18,FALSE),[2]Para!$A$33:$B$43,2,FALSE),VLOOKUP(VLOOKUP($D104,[2]Cal!$D$11:$AP$300,19,FALSE),[2]Para!$A$33:$B$43,2,FALSE)))))))</f>
        <v>#N/A</v>
      </c>
      <c r="N104" s="45" t="e">
        <f>INDEX($Q104:$AA104,1,IF($F104="宝具自带",2,IF($F104="宝具等级",VLOOKUP(#REF!,[2]Para!$A$33:$B$43,2,FALSE)*2,IF($F104="宝具OC",#REF!*2,1+VLOOKUP(#REF!,[2]Para!$A$33:$B$43,2,FALSE)))))</f>
        <v>#REF!</v>
      </c>
      <c r="O104" s="45" t="e">
        <f>INDEX($Q104:$AA104,1,IF($F104="宝具自带",2,IF($F104="宝具等级",VLOOKUP(#REF!,[2]Para!$A$33:$B$43,2,FALSE)*2,IF($F104="宝具OC",#REF!*2,1+VLOOKUP(#REF!,[2]Para!$A$33:$B$43,2,FALSE)))))</f>
        <v>#REF!</v>
      </c>
      <c r="P104" s="46"/>
      <c r="Q104" s="53">
        <v>0.35</v>
      </c>
      <c r="R104" s="54">
        <v>0.37</v>
      </c>
      <c r="S104" s="54">
        <v>0.39</v>
      </c>
      <c r="T104" s="54">
        <v>0.41</v>
      </c>
      <c r="U104" s="54">
        <v>0.43</v>
      </c>
      <c r="V104" s="54">
        <v>0.45</v>
      </c>
      <c r="W104" s="54">
        <v>0.47</v>
      </c>
      <c r="X104" s="54">
        <v>0.49</v>
      </c>
      <c r="Y104" s="54">
        <v>0.51</v>
      </c>
      <c r="Z104" s="55">
        <v>0.55000000000000004</v>
      </c>
      <c r="AA104" s="50"/>
      <c r="AB104" s="51" t="str">
        <f t="shared" si="2"/>
        <v/>
      </c>
    </row>
    <row r="105" spans="1:28" ht="15.6" x14ac:dyDescent="0.25">
      <c r="A105" s="83"/>
      <c r="B105" s="85"/>
      <c r="C105" s="30">
        <v>78</v>
      </c>
      <c r="D105" s="30" t="s">
        <v>122</v>
      </c>
      <c r="E105" s="40" t="s">
        <v>654</v>
      </c>
      <c r="F105" s="41" t="s">
        <v>745</v>
      </c>
      <c r="G105" s="42" t="s">
        <v>643</v>
      </c>
      <c r="H105" s="43" t="s">
        <v>644</v>
      </c>
      <c r="I105" s="40" t="s">
        <v>648</v>
      </c>
      <c r="J105" s="44"/>
      <c r="K105" s="44">
        <f>IF(AND(HLOOKUP(C105,[2]Data!$1:$150,9,FALSE)="全体",G105="敌方单体"),0,IF(I105="无效",0,IF(OR(H105="攻击力提升",H105="防御力下降"),1,IF(H105="Arts卡性能提升",21,IF(H105="Buster卡性能提升",22,IF(H105="Quick卡性能提升",23,IF(H105="宝具威力提升",3,IF(H105="伤害附加",4,5))))))))</f>
        <v>1</v>
      </c>
      <c r="L105" s="44">
        <f t="shared" si="3"/>
        <v>1</v>
      </c>
      <c r="M105" s="45" t="e">
        <f>INDEX($Q105:$AA105,1,IF($F105="宝具自带",2,IF($F105="宝具等级",VLOOKUP(C105,[2]Cal!$D$11:$AP$300,4,FALSE)*2,IF($F105="宝具OC",VLOOKUP(C105,[2]Cal!$D$11:$AP$300,14,FALSE)*2,1+IF($F105="技能1",VLOOKUP(VLOOKUP($D105,[2]Cal!$D$11:$AP$300,17,FALSE),[2]Para!$A$33:$B$43,2,FALSE),IF($F105="技能2",VLOOKUP(VLOOKUP($D105,[2]Cal!$D$11:$AP$300,18,FALSE),[2]Para!$A$33:$B$43,2,FALSE),VLOOKUP(VLOOKUP($D105,[2]Cal!$D$11:$AP$300,19,FALSE),[2]Para!$A$33:$B$43,2,FALSE)))))))</f>
        <v>#N/A</v>
      </c>
      <c r="N105" s="45" t="e">
        <f>INDEX($Q105:$AA105,1,IF($F105="宝具自带",2,IF($F105="宝具等级",VLOOKUP(#REF!,[2]Para!$A$33:$B$43,2,FALSE)*2,IF($F105="宝具OC",#REF!*2,1+VLOOKUP(#REF!,[2]Para!$A$33:$B$43,2,FALSE)))))</f>
        <v>#REF!</v>
      </c>
      <c r="O105" s="45" t="e">
        <f>INDEX($Q105:$AA105,1,IF($F105="宝具自带",2,IF($F105="宝具等级",VLOOKUP(#REF!,[2]Para!$A$33:$B$43,2,FALSE)*2,IF($F105="宝具OC",#REF!*2,1+VLOOKUP(#REF!,[2]Para!$A$33:$B$43,2,FALSE)))))</f>
        <v>#REF!</v>
      </c>
      <c r="P105" s="46"/>
      <c r="Q105" s="53">
        <v>0.06</v>
      </c>
      <c r="R105" s="54">
        <v>6.6000000000000003E-2</v>
      </c>
      <c r="S105" s="54">
        <v>7.1999999999999995E-2</v>
      </c>
      <c r="T105" s="54">
        <v>7.8E-2</v>
      </c>
      <c r="U105" s="54">
        <v>8.4000000000000005E-2</v>
      </c>
      <c r="V105" s="54">
        <v>0.09</v>
      </c>
      <c r="W105" s="54">
        <v>9.6000000000000002E-2</v>
      </c>
      <c r="X105" s="54">
        <v>0.10199999999999999</v>
      </c>
      <c r="Y105" s="54">
        <v>0.108</v>
      </c>
      <c r="Z105" s="55">
        <v>0.12</v>
      </c>
      <c r="AA105" s="50"/>
      <c r="AB105" s="51" t="str">
        <f t="shared" si="2"/>
        <v/>
      </c>
    </row>
    <row r="106" spans="1:28" ht="15.6" x14ac:dyDescent="0.25">
      <c r="A106" s="52">
        <v>79</v>
      </c>
      <c r="B106" s="41" t="s">
        <v>321</v>
      </c>
      <c r="C106" s="30">
        <v>79</v>
      </c>
      <c r="D106" s="30" t="s">
        <v>321</v>
      </c>
      <c r="E106" s="40" t="s">
        <v>649</v>
      </c>
      <c r="F106" s="41" t="s">
        <v>746</v>
      </c>
      <c r="G106" s="42" t="s">
        <v>643</v>
      </c>
      <c r="H106" s="43" t="s">
        <v>668</v>
      </c>
      <c r="I106" s="40" t="s">
        <v>648</v>
      </c>
      <c r="J106" s="44"/>
      <c r="K106" s="44">
        <f>IF(AND(HLOOKUP(C106,[2]Data!$1:$150,9,FALSE)="全体",G106="敌方单体"),0,IF(I106="无效",0,IF(OR(H106="攻击力提升",H106="防御力下降"),1,IF(H106="Arts卡性能提升",21,IF(H106="Buster卡性能提升",22,IF(H106="Quick卡性能提升",23,IF(H106="宝具威力提升",3,IF(H106="伤害附加",4,5))))))))</f>
        <v>21</v>
      </c>
      <c r="L106" s="44">
        <f t="shared" si="3"/>
        <v>21</v>
      </c>
      <c r="M106" s="45" t="e">
        <f>INDEX($Q106:$AA106,1,IF($F106="宝具自带",2,IF($F106="宝具等级",VLOOKUP(C106,[2]Cal!$D$11:$AP$300,4,FALSE)*2,IF($F106="宝具OC",VLOOKUP(C106,[2]Cal!$D$11:$AP$300,14,FALSE)*2,1+IF($F106="技能1",VLOOKUP(VLOOKUP($D106,[2]Cal!$D$11:$AP$300,17,FALSE),[2]Para!$A$33:$B$43,2,FALSE),IF($F106="技能2",VLOOKUP(VLOOKUP($D106,[2]Cal!$D$11:$AP$300,18,FALSE),[2]Para!$A$33:$B$43,2,FALSE),VLOOKUP(VLOOKUP($D106,[2]Cal!$D$11:$AP$300,19,FALSE),[2]Para!$A$33:$B$43,2,FALSE)))))))</f>
        <v>#N/A</v>
      </c>
      <c r="N106" s="45" t="e">
        <f>INDEX($Q106:$AA106,1,IF($F106="宝具自带",2,IF($F106="宝具等级",VLOOKUP(#REF!,[2]Para!$A$33:$B$43,2,FALSE)*2,IF($F106="宝具OC",#REF!*2,1+VLOOKUP(#REF!,[2]Para!$A$33:$B$43,2,FALSE)))))</f>
        <v>#REF!</v>
      </c>
      <c r="O106" s="45" t="e">
        <f>INDEX($Q106:$AA106,1,IF($F106="宝具自带",2,IF($F106="宝具等级",VLOOKUP(#REF!,[2]Para!$A$33:$B$43,2,FALSE)*2,IF($F106="宝具OC",#REF!*2,1+VLOOKUP(#REF!,[2]Para!$A$33:$B$43,2,FALSE)))))</f>
        <v>#REF!</v>
      </c>
      <c r="P106" s="46"/>
      <c r="Q106" s="53">
        <v>0.1</v>
      </c>
      <c r="R106" s="54">
        <v>0.11</v>
      </c>
      <c r="S106" s="54">
        <v>0.12</v>
      </c>
      <c r="T106" s="54">
        <v>0.13</v>
      </c>
      <c r="U106" s="54">
        <v>0.14000000000000001</v>
      </c>
      <c r="V106" s="54">
        <v>0.15</v>
      </c>
      <c r="W106" s="54">
        <v>0.16</v>
      </c>
      <c r="X106" s="54">
        <v>0.17</v>
      </c>
      <c r="Y106" s="54">
        <v>0.18</v>
      </c>
      <c r="Z106" s="55">
        <v>0.2</v>
      </c>
      <c r="AA106" s="50"/>
      <c r="AB106" s="51" t="str">
        <f t="shared" si="2"/>
        <v/>
      </c>
    </row>
    <row r="107" spans="1:28" ht="15.6" x14ac:dyDescent="0.25">
      <c r="A107" s="83">
        <v>80</v>
      </c>
      <c r="B107" s="85" t="s">
        <v>323</v>
      </c>
      <c r="C107" s="30">
        <v>80</v>
      </c>
      <c r="D107" s="30" t="s">
        <v>323</v>
      </c>
      <c r="E107" s="40" t="s">
        <v>649</v>
      </c>
      <c r="F107" s="41" t="s">
        <v>747</v>
      </c>
      <c r="G107" s="42" t="s">
        <v>653</v>
      </c>
      <c r="H107" s="43" t="s">
        <v>644</v>
      </c>
      <c r="I107" s="40" t="s">
        <v>648</v>
      </c>
      <c r="J107" s="44"/>
      <c r="K107" s="44">
        <f>IF(AND(HLOOKUP(C107,[2]Data!$1:$150,9,FALSE)="全体",G107="敌方单体"),0,IF(I107="无效",0,IF(OR(H107="攻击力提升",H107="防御力下降"),1,IF(H107="Arts卡性能提升",21,IF(H107="Buster卡性能提升",22,IF(H107="Quick卡性能提升",23,IF(H107="宝具威力提升",3,IF(H107="伤害附加",4,5))))))))</f>
        <v>1</v>
      </c>
      <c r="L107" s="44">
        <f t="shared" si="3"/>
        <v>1</v>
      </c>
      <c r="M107" s="45" t="e">
        <f>INDEX($Q107:$AA107,1,IF($F107="宝具自带",2,IF($F107="宝具等级",VLOOKUP(C107,[2]Cal!$D$11:$AP$300,4,FALSE)*2,IF($F107="宝具OC",VLOOKUP(C107,[2]Cal!$D$11:$AP$300,14,FALSE)*2,1+IF($F107="技能1",VLOOKUP(VLOOKUP($D107,[2]Cal!$D$11:$AP$300,17,FALSE),[2]Para!$A$33:$B$43,2,FALSE),IF($F107="技能2",VLOOKUP(VLOOKUP($D107,[2]Cal!$D$11:$AP$300,18,FALSE),[2]Para!$A$33:$B$43,2,FALSE),VLOOKUP(VLOOKUP($D107,[2]Cal!$D$11:$AP$300,19,FALSE),[2]Para!$A$33:$B$43,2,FALSE)))))))</f>
        <v>#N/A</v>
      </c>
      <c r="N107" s="45" t="e">
        <f>INDEX($Q107:$AA107,1,IF($F107="宝具自带",2,IF($F107="宝具等级",VLOOKUP(#REF!,[2]Para!$A$33:$B$43,2,FALSE)*2,IF($F107="宝具OC",#REF!*2,1+VLOOKUP(#REF!,[2]Para!$A$33:$B$43,2,FALSE)))))</f>
        <v>#REF!</v>
      </c>
      <c r="O107" s="45" t="e">
        <f>INDEX($Q107:$AA107,1,IF($F107="宝具自带",2,IF($F107="宝具等级",VLOOKUP(#REF!,[2]Para!$A$33:$B$43,2,FALSE)*2,IF($F107="宝具OC",#REF!*2,1+VLOOKUP(#REF!,[2]Para!$A$33:$B$43,2,FALSE)))))</f>
        <v>#REF!</v>
      </c>
      <c r="P107" s="46"/>
      <c r="Q107" s="53">
        <v>0.15</v>
      </c>
      <c r="R107" s="54">
        <v>0.16</v>
      </c>
      <c r="S107" s="54">
        <v>0.17</v>
      </c>
      <c r="T107" s="54">
        <v>0.18</v>
      </c>
      <c r="U107" s="54">
        <v>0.19</v>
      </c>
      <c r="V107" s="54">
        <v>0.2</v>
      </c>
      <c r="W107" s="54">
        <v>0.21</v>
      </c>
      <c r="X107" s="54">
        <v>0.22</v>
      </c>
      <c r="Y107" s="54">
        <v>0.23</v>
      </c>
      <c r="Z107" s="55">
        <v>0.25</v>
      </c>
      <c r="AA107" s="50"/>
      <c r="AB107" s="51" t="str">
        <f t="shared" si="2"/>
        <v/>
      </c>
    </row>
    <row r="108" spans="1:28" ht="15.6" x14ac:dyDescent="0.25">
      <c r="A108" s="83"/>
      <c r="B108" s="85"/>
      <c r="C108" s="30">
        <v>80</v>
      </c>
      <c r="D108" s="30" t="s">
        <v>323</v>
      </c>
      <c r="E108" s="40" t="s">
        <v>654</v>
      </c>
      <c r="F108" s="41" t="s">
        <v>748</v>
      </c>
      <c r="G108" s="42" t="s">
        <v>653</v>
      </c>
      <c r="H108" s="43" t="s">
        <v>662</v>
      </c>
      <c r="I108" s="40" t="s">
        <v>648</v>
      </c>
      <c r="J108" s="44"/>
      <c r="K108" s="44">
        <f>IF(AND(HLOOKUP(C108,[2]Data!$1:$150,9,FALSE)="全体",G108="敌方单体"),0,IF(I108="无效",0,IF(OR(H108="攻击力提升",H108="防御力下降"),1,IF(H108="Arts卡性能提升",21,IF(H108="Buster卡性能提升",22,IF(H108="Quick卡性能提升",23,IF(H108="宝具威力提升",3,IF(H108="伤害附加",4,5))))))))</f>
        <v>3</v>
      </c>
      <c r="L108" s="44">
        <f t="shared" si="3"/>
        <v>3</v>
      </c>
      <c r="M108" s="45" t="e">
        <f>INDEX($Q108:$AA108,1,IF($F108="宝具自带",2,IF($F108="宝具等级",VLOOKUP(C108,[2]Cal!$D$11:$AP$300,4,FALSE)*2,IF($F108="宝具OC",VLOOKUP(C108,[2]Cal!$D$11:$AP$300,14,FALSE)*2,1+IF($F108="技能1",VLOOKUP(VLOOKUP($D108,[2]Cal!$D$11:$AP$300,17,FALSE),[2]Para!$A$33:$B$43,2,FALSE),IF($F108="技能2",VLOOKUP(VLOOKUP($D108,[2]Cal!$D$11:$AP$300,18,FALSE),[2]Para!$A$33:$B$43,2,FALSE),VLOOKUP(VLOOKUP($D108,[2]Cal!$D$11:$AP$300,19,FALSE),[2]Para!$A$33:$B$43,2,FALSE)))))))</f>
        <v>#N/A</v>
      </c>
      <c r="N108" s="45" t="e">
        <f>INDEX($Q108:$AA108,1,IF($F108="宝具自带",2,IF($F108="宝具等级",VLOOKUP(#REF!,[2]Para!$A$33:$B$43,2,FALSE)*2,IF($F108="宝具OC",#REF!*2,1+VLOOKUP(#REF!,[2]Para!$A$33:$B$43,2,FALSE)))))</f>
        <v>#REF!</v>
      </c>
      <c r="O108" s="45" t="e">
        <f>INDEX($Q108:$AA108,1,IF($F108="宝具自带",2,IF($F108="宝具等级",VLOOKUP(#REF!,[2]Para!$A$33:$B$43,2,FALSE)*2,IF($F108="宝具OC",#REF!*2,1+VLOOKUP(#REF!,[2]Para!$A$33:$B$43,2,FALSE)))))</f>
        <v>#REF!</v>
      </c>
      <c r="P108" s="46"/>
      <c r="Q108" s="53">
        <v>0.15</v>
      </c>
      <c r="R108" s="54">
        <v>0.16</v>
      </c>
      <c r="S108" s="54">
        <v>0.17</v>
      </c>
      <c r="T108" s="54">
        <v>0.18</v>
      </c>
      <c r="U108" s="54">
        <v>0.19</v>
      </c>
      <c r="V108" s="54">
        <v>0.2</v>
      </c>
      <c r="W108" s="54">
        <v>0.21</v>
      </c>
      <c r="X108" s="54">
        <v>0.22</v>
      </c>
      <c r="Y108" s="54">
        <v>0.23</v>
      </c>
      <c r="Z108" s="55">
        <v>0.25</v>
      </c>
      <c r="AA108" s="50"/>
      <c r="AB108" s="51" t="str">
        <f t="shared" si="2"/>
        <v/>
      </c>
    </row>
    <row r="109" spans="1:28" ht="15.6" x14ac:dyDescent="0.25">
      <c r="A109" s="83"/>
      <c r="B109" s="85"/>
      <c r="C109" s="30">
        <v>80</v>
      </c>
      <c r="D109" s="30" t="s">
        <v>323</v>
      </c>
      <c r="E109" s="40" t="s">
        <v>657</v>
      </c>
      <c r="F109" s="41" t="s">
        <v>324</v>
      </c>
      <c r="G109" s="42" t="s">
        <v>749</v>
      </c>
      <c r="H109" s="43" t="s">
        <v>659</v>
      </c>
      <c r="I109" s="40" t="s">
        <v>660</v>
      </c>
      <c r="J109" s="44"/>
      <c r="K109" s="44">
        <f>IF(AND(HLOOKUP(C109,[2]Data!$1:$150,9,FALSE)="全体",G109="敌方单体"),0,IF(I109="无效",0,IF(OR(H109="攻击力提升",H109="防御力下降"),1,IF(H109="Arts卡性能提升",21,IF(H109="Buster卡性能提升",22,IF(H109="Quick卡性能提升",23,IF(H109="宝具威力提升",3,IF(H109="伤害附加",4,5))))))))</f>
        <v>0</v>
      </c>
      <c r="L109" s="44">
        <f t="shared" si="3"/>
        <v>1</v>
      </c>
      <c r="M109" s="45" t="e">
        <f>INDEX($Q109:$AA109,1,IF($F109="宝具自带",2,IF($F109="宝具等级",VLOOKUP(C109,[2]Cal!$D$11:$AP$300,4,FALSE)*2,IF($F109="宝具OC",VLOOKUP(C109,[2]Cal!$D$11:$AP$300,14,FALSE)*2,1+IF($F109="技能1",VLOOKUP(VLOOKUP($D109,[2]Cal!$D$11:$AP$300,17,FALSE),[2]Para!$A$33:$B$43,2,FALSE),IF($F109="技能2",VLOOKUP(VLOOKUP($D109,[2]Cal!$D$11:$AP$300,18,FALSE),[2]Para!$A$33:$B$43,2,FALSE),VLOOKUP(VLOOKUP($D109,[2]Cal!$D$11:$AP$300,19,FALSE),[2]Para!$A$33:$B$43,2,FALSE)))))))</f>
        <v>#N/A</v>
      </c>
      <c r="N109" s="45" t="e">
        <f>INDEX($Q109:$AA109,1,IF($F109="宝具自带",2,IF($F109="宝具等级",VLOOKUP(#REF!,[2]Para!$A$33:$B$43,2,FALSE)*2,IF($F109="宝具OC",#REF!*2,1+VLOOKUP(#REF!,[2]Para!$A$33:$B$43,2,FALSE)))))</f>
        <v>#REF!</v>
      </c>
      <c r="O109" s="45" t="e">
        <f>INDEX($Q109:$AA109,1,IF($F109="宝具自带",2,IF($F109="宝具等级",VLOOKUP(#REF!,[2]Para!$A$33:$B$43,2,FALSE)*2,IF($F109="宝具OC",#REF!*2,1+VLOOKUP(#REF!,[2]Para!$A$33:$B$43,2,FALSE)))))</f>
        <v>#REF!</v>
      </c>
      <c r="P109" s="46"/>
      <c r="Q109" s="87">
        <v>0.1</v>
      </c>
      <c r="R109" s="81">
        <v>0.1</v>
      </c>
      <c r="S109" s="81">
        <v>0.125</v>
      </c>
      <c r="T109" s="81">
        <v>0.125</v>
      </c>
      <c r="U109" s="81">
        <v>0.15</v>
      </c>
      <c r="V109" s="81">
        <v>0.15</v>
      </c>
      <c r="W109" s="81">
        <v>0.17499999999999999</v>
      </c>
      <c r="X109" s="81">
        <v>0.17499999999999999</v>
      </c>
      <c r="Y109" s="81">
        <v>0.2</v>
      </c>
      <c r="Z109" s="82">
        <v>0.2</v>
      </c>
      <c r="AA109" s="50"/>
      <c r="AB109" s="51" t="str">
        <f t="shared" si="2"/>
        <v/>
      </c>
    </row>
    <row r="110" spans="1:28" ht="15.6" x14ac:dyDescent="0.25">
      <c r="A110" s="83">
        <v>81</v>
      </c>
      <c r="B110" s="85" t="s">
        <v>325</v>
      </c>
      <c r="C110" s="30">
        <v>81</v>
      </c>
      <c r="D110" s="30" t="s">
        <v>325</v>
      </c>
      <c r="E110" s="40" t="s">
        <v>646</v>
      </c>
      <c r="F110" s="41" t="s">
        <v>683</v>
      </c>
      <c r="G110" s="42" t="s">
        <v>653</v>
      </c>
      <c r="H110" s="43" t="s">
        <v>644</v>
      </c>
      <c r="I110" s="40" t="s">
        <v>648</v>
      </c>
      <c r="J110" s="44"/>
      <c r="K110" s="44">
        <f>IF(AND(HLOOKUP(C110,[2]Data!$1:$150,9,FALSE)="全体",G110="敌方单体"),0,IF(I110="无效",0,IF(OR(H110="攻击力提升",H110="防御力下降"),1,IF(H110="Arts卡性能提升",21,IF(H110="Buster卡性能提升",22,IF(H110="Quick卡性能提升",23,IF(H110="宝具威力提升",3,IF(H110="伤害附加",4,5))))))))</f>
        <v>1</v>
      </c>
      <c r="L110" s="44">
        <f t="shared" si="3"/>
        <v>1</v>
      </c>
      <c r="M110" s="45" t="e">
        <f>INDEX($Q110:$AA110,1,IF($F110="宝具自带",2,IF($F110="宝具等级",VLOOKUP(C110,[2]Cal!$D$11:$AP$300,4,FALSE)*2,IF($F110="宝具OC",VLOOKUP(C110,[2]Cal!$D$11:$AP$300,14,FALSE)*2,1+IF($F110="技能1",VLOOKUP(VLOOKUP($D110,[2]Cal!$D$11:$AP$300,17,FALSE),[2]Para!$A$33:$B$43,2,FALSE),IF($F110="技能2",VLOOKUP(VLOOKUP($D110,[2]Cal!$D$11:$AP$300,18,FALSE),[2]Para!$A$33:$B$43,2,FALSE),VLOOKUP(VLOOKUP($D110,[2]Cal!$D$11:$AP$300,19,FALSE),[2]Para!$A$33:$B$43,2,FALSE)))))))</f>
        <v>#N/A</v>
      </c>
      <c r="N110" s="45" t="e">
        <f>INDEX($Q110:$AA110,1,IF($F110="宝具自带",2,IF($F110="宝具等级",VLOOKUP(#REF!,[2]Para!$A$33:$B$43,2,FALSE)*2,IF($F110="宝具OC",#REF!*2,1+VLOOKUP(#REF!,[2]Para!$A$33:$B$43,2,FALSE)))))</f>
        <v>#REF!</v>
      </c>
      <c r="O110" s="45" t="e">
        <f>INDEX($Q110:$AA110,1,IF($F110="宝具自带",2,IF($F110="宝具等级",VLOOKUP(#REF!,[2]Para!$A$33:$B$43,2,FALSE)*2,IF($F110="宝具OC",#REF!*2,1+VLOOKUP(#REF!,[2]Para!$A$33:$B$43,2,FALSE)))))</f>
        <v>#REF!</v>
      </c>
      <c r="P110" s="46"/>
      <c r="Q110" s="53">
        <v>0.05</v>
      </c>
      <c r="R110" s="54">
        <v>0.06</v>
      </c>
      <c r="S110" s="54">
        <v>7.0000000000000007E-2</v>
      </c>
      <c r="T110" s="54">
        <v>0.08</v>
      </c>
      <c r="U110" s="54">
        <v>0.09</v>
      </c>
      <c r="V110" s="54">
        <v>0.1</v>
      </c>
      <c r="W110" s="54">
        <v>0.11</v>
      </c>
      <c r="X110" s="54">
        <v>0.12</v>
      </c>
      <c r="Y110" s="54">
        <v>0.13</v>
      </c>
      <c r="Z110" s="55">
        <v>0.15</v>
      </c>
      <c r="AA110" s="50"/>
      <c r="AB110" s="51" t="str">
        <f t="shared" si="2"/>
        <v/>
      </c>
    </row>
    <row r="111" spans="1:28" ht="15.6" x14ac:dyDescent="0.25">
      <c r="A111" s="83"/>
      <c r="B111" s="85"/>
      <c r="C111" s="30">
        <v>81</v>
      </c>
      <c r="D111" s="30" t="s">
        <v>325</v>
      </c>
      <c r="E111" s="40" t="s">
        <v>657</v>
      </c>
      <c r="F111" s="41" t="s">
        <v>750</v>
      </c>
      <c r="G111" s="42" t="s">
        <v>653</v>
      </c>
      <c r="H111" s="43" t="s">
        <v>652</v>
      </c>
      <c r="I111" s="40" t="s">
        <v>660</v>
      </c>
      <c r="J111" s="44"/>
      <c r="K111" s="44">
        <f>IF(AND(HLOOKUP(C111,[2]Data!$1:$150,9,FALSE)="全体",G111="敌方单体"),0,IF(I111="无效",0,IF(OR(H111="攻击力提升",H111="防御力下降"),1,IF(H111="Arts卡性能提升",21,IF(H111="Buster卡性能提升",22,IF(H111="Quick卡性能提升",23,IF(H111="宝具威力提升",3,IF(H111="伤害附加",4,5))))))))</f>
        <v>0</v>
      </c>
      <c r="L111" s="44">
        <f t="shared" si="3"/>
        <v>22</v>
      </c>
      <c r="M111" s="45" t="e">
        <f>INDEX($Q111:$AA111,1,IF($F111="宝具自带",2,IF($F111="宝具等级",VLOOKUP(C111,[2]Cal!$D$11:$AP$300,4,FALSE)*2,IF($F111="宝具OC",VLOOKUP(C111,[2]Cal!$D$11:$AP$300,14,FALSE)*2,1+IF($F111="技能1",VLOOKUP(VLOOKUP($D111,[2]Cal!$D$11:$AP$300,17,FALSE),[2]Para!$A$33:$B$43,2,FALSE),IF($F111="技能2",VLOOKUP(VLOOKUP($D111,[2]Cal!$D$11:$AP$300,18,FALSE),[2]Para!$A$33:$B$43,2,FALSE),VLOOKUP(VLOOKUP($D111,[2]Cal!$D$11:$AP$300,19,FALSE),[2]Para!$A$33:$B$43,2,FALSE)))))))</f>
        <v>#N/A</v>
      </c>
      <c r="N111" s="45" t="e">
        <f>INDEX($Q111:$AA111,1,IF($F111="宝具自带",2,IF($F111="宝具等级",VLOOKUP(#REF!,[2]Para!$A$33:$B$43,2,FALSE)*2,IF($F111="宝具OC",#REF!*2,1+VLOOKUP(#REF!,[2]Para!$A$33:$B$43,2,FALSE)))))</f>
        <v>#REF!</v>
      </c>
      <c r="O111" s="45" t="e">
        <f>INDEX($Q111:$AA111,1,IF($F111="宝具自带",2,IF($F111="宝具等级",VLOOKUP(#REF!,[2]Para!$A$33:$B$43,2,FALSE)*2,IF($F111="宝具OC",#REF!*2,1+VLOOKUP(#REF!,[2]Para!$A$33:$B$43,2,FALSE)))))</f>
        <v>#REF!</v>
      </c>
      <c r="P111" s="46"/>
      <c r="Q111" s="87">
        <v>0.4</v>
      </c>
      <c r="R111" s="81">
        <v>0.4</v>
      </c>
      <c r="S111" s="81">
        <v>0.5</v>
      </c>
      <c r="T111" s="81">
        <v>0.5</v>
      </c>
      <c r="U111" s="81">
        <v>0.6</v>
      </c>
      <c r="V111" s="81">
        <v>0.6</v>
      </c>
      <c r="W111" s="81">
        <v>0.7</v>
      </c>
      <c r="X111" s="81">
        <v>0.7</v>
      </c>
      <c r="Y111" s="81">
        <v>0.8</v>
      </c>
      <c r="Z111" s="82">
        <v>0.8</v>
      </c>
      <c r="AA111" s="50"/>
      <c r="AB111" s="51" t="str">
        <f t="shared" si="2"/>
        <v/>
      </c>
    </row>
    <row r="112" spans="1:28" ht="15.6" x14ac:dyDescent="0.25">
      <c r="A112" s="52" t="s">
        <v>751</v>
      </c>
      <c r="B112" s="41" t="s">
        <v>328</v>
      </c>
      <c r="C112" s="30" t="s">
        <v>752</v>
      </c>
      <c r="D112" s="30" t="s">
        <v>328</v>
      </c>
      <c r="E112" s="40" t="s">
        <v>646</v>
      </c>
      <c r="F112" s="41" t="s">
        <v>683</v>
      </c>
      <c r="G112" s="42" t="s">
        <v>653</v>
      </c>
      <c r="H112" s="43" t="s">
        <v>644</v>
      </c>
      <c r="I112" s="40" t="s">
        <v>648</v>
      </c>
      <c r="J112" s="44"/>
      <c r="K112" s="44">
        <f>IF(AND(HLOOKUP(C112,[2]Data!$1:$150,9,FALSE)="全体",G112="敌方单体"),0,IF(I112="无效",0,IF(OR(H112="攻击力提升",H112="防御力下降"),1,IF(H112="Arts卡性能提升",21,IF(H112="Buster卡性能提升",22,IF(H112="Quick卡性能提升",23,IF(H112="宝具威力提升",3,IF(H112="伤害附加",4,5))))))))</f>
        <v>1</v>
      </c>
      <c r="L112" s="44">
        <f t="shared" si="3"/>
        <v>1</v>
      </c>
      <c r="M112" s="45" t="e">
        <f>INDEX($Q112:$AA112,1,IF($F112="宝具自带",2,IF($F112="宝具等级",VLOOKUP(C112,[2]Cal!$D$11:$AP$300,4,FALSE)*2,IF($F112="宝具OC",VLOOKUP(C112,[2]Cal!$D$11:$AP$300,14,FALSE)*2,1+IF($F112="技能1",VLOOKUP(VLOOKUP($D112,[2]Cal!$D$11:$AP$300,17,FALSE),[2]Para!$A$33:$B$43,2,FALSE),IF($F112="技能2",VLOOKUP(VLOOKUP($D112,[2]Cal!$D$11:$AP$300,18,FALSE),[2]Para!$A$33:$B$43,2,FALSE),VLOOKUP(VLOOKUP($D112,[2]Cal!$D$11:$AP$300,19,FALSE),[2]Para!$A$33:$B$43,2,FALSE)))))))</f>
        <v>#N/A</v>
      </c>
      <c r="N112" s="45" t="e">
        <f>INDEX($Q112:$AA112,1,IF($F112="宝具自带",2,IF($F112="宝具等级",VLOOKUP(#REF!,[2]Para!$A$33:$B$43,2,FALSE)*2,IF($F112="宝具OC",#REF!*2,1+VLOOKUP(#REF!,[2]Para!$A$33:$B$43,2,FALSE)))))</f>
        <v>#REF!</v>
      </c>
      <c r="O112" s="45" t="e">
        <f>INDEX($Q112:$AA112,1,IF($F112="宝具自带",2,IF($F112="宝具等级",VLOOKUP(#REF!,[2]Para!$A$33:$B$43,2,FALSE)*2,IF($F112="宝具OC",#REF!*2,1+VLOOKUP(#REF!,[2]Para!$A$33:$B$43,2,FALSE)))))</f>
        <v>#REF!</v>
      </c>
      <c r="P112" s="46"/>
      <c r="Q112" s="53">
        <v>0.25</v>
      </c>
      <c r="R112" s="54">
        <v>0.26</v>
      </c>
      <c r="S112" s="54">
        <v>0.27</v>
      </c>
      <c r="T112" s="54">
        <v>0.28000000000000003</v>
      </c>
      <c r="U112" s="54">
        <v>0.28999999999999998</v>
      </c>
      <c r="V112" s="54">
        <v>0.3</v>
      </c>
      <c r="W112" s="54">
        <v>0.31</v>
      </c>
      <c r="X112" s="54">
        <v>0.32</v>
      </c>
      <c r="Y112" s="54">
        <v>0.33</v>
      </c>
      <c r="Z112" s="55">
        <v>0.35</v>
      </c>
      <c r="AA112" s="50"/>
      <c r="AB112" s="51" t="str">
        <f t="shared" si="2"/>
        <v/>
      </c>
    </row>
    <row r="113" spans="1:28" ht="26.4" x14ac:dyDescent="0.25">
      <c r="A113" s="83">
        <v>82</v>
      </c>
      <c r="B113" s="85" t="s">
        <v>329</v>
      </c>
      <c r="C113" s="30">
        <v>82</v>
      </c>
      <c r="D113" s="30" t="s">
        <v>329</v>
      </c>
      <c r="E113" s="40" t="s">
        <v>649</v>
      </c>
      <c r="F113" s="41" t="str">
        <f>IF([2]Cal!$J$3&lt;3,"虚无生者的叹息 D","虚无生者的叹息 C")</f>
        <v>虚无生者的叹息 D</v>
      </c>
      <c r="G113" s="42" t="s">
        <v>675</v>
      </c>
      <c r="H113" s="43" t="s">
        <v>659</v>
      </c>
      <c r="I113" s="40" t="s">
        <v>648</v>
      </c>
      <c r="J113" s="44">
        <v>1</v>
      </c>
      <c r="K113" s="44">
        <f>IF(AND(HLOOKUP(C113,[2]Data!$1:$150,9,FALSE)="全体",G113="敌方单体"),0,IF(I113="无效",0,IF(OR(H113="攻击力提升",H113="防御力下降"),1,IF(H113="Arts卡性能提升",21,IF(H113="Buster卡性能提升",22,IF(H113="Quick卡性能提升",23,IF(H113="宝具威力提升",3,IF(H113="伤害附加",4,5))))))))</f>
        <v>0</v>
      </c>
      <c r="L113" s="44">
        <f t="shared" si="3"/>
        <v>1</v>
      </c>
      <c r="M113" s="45" t="e">
        <f>INDEX($Q113:$AA113,1,IF($F113="宝具自带",2,IF($F113="宝具等级",VLOOKUP(C113,[2]Cal!$D$11:$AP$300,4,FALSE)*2,IF($F113="宝具OC",VLOOKUP(C113,[2]Cal!$D$11:$AP$300,14,FALSE)*2,1+IF($F113="技能1",VLOOKUP(VLOOKUP($D113,[2]Cal!$D$11:$AP$300,17,FALSE),[2]Para!$A$33:$B$43,2,FALSE),IF($F113="技能2",VLOOKUP(VLOOKUP($D113,[2]Cal!$D$11:$AP$300,18,FALSE),[2]Para!$A$33:$B$43,2,FALSE),VLOOKUP(VLOOKUP($D113,[2]Cal!$D$11:$AP$300,19,FALSE),[2]Para!$A$33:$B$43,2,FALSE)))))))</f>
        <v>#N/A</v>
      </c>
      <c r="N113" s="45" t="e">
        <f>INDEX($Q113:$AA113,1,IF($F113="宝具自带",2,IF($F113="宝具等级",VLOOKUP(#REF!,[2]Para!$A$33:$B$43,2,FALSE)*2,IF($F113="宝具OC",#REF!*2,1+VLOOKUP(#REF!,[2]Para!$A$33:$B$43,2,FALSE)))))</f>
        <v>#REF!</v>
      </c>
      <c r="O113" s="45" t="e">
        <f>INDEX($Q113:$AA113,1,IF($F113="宝具自带",2,IF($F113="宝具等级",VLOOKUP(#REF!,[2]Para!$A$33:$B$43,2,FALSE)*2,IF($F113="宝具OC",#REF!*2,1+VLOOKUP(#REF!,[2]Para!$A$33:$B$43,2,FALSE)))))</f>
        <v>#REF!</v>
      </c>
      <c r="P113" s="46"/>
      <c r="Q113" s="53">
        <f>IF([2]Cal!$J$3&lt;3,0.1,0.2)</f>
        <v>0.1</v>
      </c>
      <c r="R113" s="54">
        <f>IF([2]Cal!$J$3&lt;3,0.11,0.21)</f>
        <v>0.11</v>
      </c>
      <c r="S113" s="54">
        <f>IF([2]Cal!$J$3&lt;3,0.12,0.22)</f>
        <v>0.12</v>
      </c>
      <c r="T113" s="54">
        <f>IF([2]Cal!$J$3&lt;3,0.13,0.23)</f>
        <v>0.13</v>
      </c>
      <c r="U113" s="54">
        <f>IF([2]Cal!$J$3&lt;3,0.14,0.24)</f>
        <v>0.14000000000000001</v>
      </c>
      <c r="V113" s="54">
        <f>IF([2]Cal!$J$3&lt;3,0.15,0.25)</f>
        <v>0.15</v>
      </c>
      <c r="W113" s="54">
        <f>IF([2]Cal!$J$3&lt;3,0.16,0.26)</f>
        <v>0.16</v>
      </c>
      <c r="X113" s="54">
        <f>IF([2]Cal!$J$3&lt;3,0.17,0.27)</f>
        <v>0.17</v>
      </c>
      <c r="Y113" s="54">
        <f>IF([2]Cal!$J$3&lt;3,0.18,0.28)</f>
        <v>0.18</v>
      </c>
      <c r="Z113" s="55">
        <f>IF([2]Cal!$J$3&lt;3,0.2,0.3)</f>
        <v>0.2</v>
      </c>
      <c r="AA113" s="50"/>
      <c r="AB113" s="51" t="str">
        <f t="shared" si="2"/>
        <v>需要完成强化本。</v>
      </c>
    </row>
    <row r="114" spans="1:28" ht="15.6" x14ac:dyDescent="0.25">
      <c r="A114" s="83"/>
      <c r="B114" s="85"/>
      <c r="C114" s="30">
        <v>82</v>
      </c>
      <c r="D114" s="30" t="s">
        <v>329</v>
      </c>
      <c r="E114" s="40" t="s">
        <v>654</v>
      </c>
      <c r="F114" s="41" t="s">
        <v>753</v>
      </c>
      <c r="G114" s="42" t="s">
        <v>653</v>
      </c>
      <c r="H114" s="43" t="s">
        <v>662</v>
      </c>
      <c r="I114" s="40" t="s">
        <v>648</v>
      </c>
      <c r="J114" s="44"/>
      <c r="K114" s="44">
        <f>IF(AND(HLOOKUP(C114,[2]Data!$1:$150,9,FALSE)="全体",G114="敌方单体"),0,IF(I114="无效",0,IF(OR(H114="攻击力提升",H114="防御力下降"),1,IF(H114="Arts卡性能提升",21,IF(H114="Buster卡性能提升",22,IF(H114="Quick卡性能提升",23,IF(H114="宝具威力提升",3,IF(H114="伤害附加",4,5))))))))</f>
        <v>3</v>
      </c>
      <c r="L114" s="44">
        <f t="shared" si="3"/>
        <v>3</v>
      </c>
      <c r="M114" s="45" t="e">
        <f>INDEX($Q114:$AA114,1,IF($F114="宝具自带",2,IF($F114="宝具等级",VLOOKUP(C114,[2]Cal!$D$11:$AP$300,4,FALSE)*2,IF($F114="宝具OC",VLOOKUP(C114,[2]Cal!$D$11:$AP$300,14,FALSE)*2,1+IF($F114="技能1",VLOOKUP(VLOOKUP($D114,[2]Cal!$D$11:$AP$300,17,FALSE),[2]Para!$A$33:$B$43,2,FALSE),IF($F114="技能2",VLOOKUP(VLOOKUP($D114,[2]Cal!$D$11:$AP$300,18,FALSE),[2]Para!$A$33:$B$43,2,FALSE),VLOOKUP(VLOOKUP($D114,[2]Cal!$D$11:$AP$300,19,FALSE),[2]Para!$A$33:$B$43,2,FALSE)))))))</f>
        <v>#N/A</v>
      </c>
      <c r="N114" s="45" t="e">
        <f>INDEX($Q114:$AA114,1,IF($F114="宝具自带",2,IF($F114="宝具等级",VLOOKUP(#REF!,[2]Para!$A$33:$B$43,2,FALSE)*2,IF($F114="宝具OC",#REF!*2,1+VLOOKUP(#REF!,[2]Para!$A$33:$B$43,2,FALSE)))))</f>
        <v>#REF!</v>
      </c>
      <c r="O114" s="45" t="e">
        <f>INDEX($Q114:$AA114,1,IF($F114="宝具自带",2,IF($F114="宝具等级",VLOOKUP(#REF!,[2]Para!$A$33:$B$43,2,FALSE)*2,IF($F114="宝具OC",#REF!*2,1+VLOOKUP(#REF!,[2]Para!$A$33:$B$43,2,FALSE)))))</f>
        <v>#REF!</v>
      </c>
      <c r="P114" s="46"/>
      <c r="Q114" s="53">
        <v>0.2</v>
      </c>
      <c r="R114" s="54">
        <v>0.21</v>
      </c>
      <c r="S114" s="54">
        <v>0.22</v>
      </c>
      <c r="T114" s="54">
        <v>0.23</v>
      </c>
      <c r="U114" s="54">
        <v>0.24</v>
      </c>
      <c r="V114" s="54">
        <v>0.25</v>
      </c>
      <c r="W114" s="54">
        <v>0.26</v>
      </c>
      <c r="X114" s="54">
        <v>0.27</v>
      </c>
      <c r="Y114" s="54">
        <v>0.28000000000000003</v>
      </c>
      <c r="Z114" s="55">
        <v>0.3</v>
      </c>
      <c r="AA114" s="50"/>
      <c r="AB114" s="51" t="str">
        <f t="shared" si="2"/>
        <v/>
      </c>
    </row>
    <row r="115" spans="1:28" ht="15.6" x14ac:dyDescent="0.25">
      <c r="A115" s="83">
        <v>84</v>
      </c>
      <c r="B115" s="85" t="s">
        <v>334</v>
      </c>
      <c r="C115" s="30">
        <v>84</v>
      </c>
      <c r="D115" s="30" t="s">
        <v>334</v>
      </c>
      <c r="E115" s="40" t="s">
        <v>654</v>
      </c>
      <c r="F115" s="41" t="s">
        <v>754</v>
      </c>
      <c r="G115" s="42" t="s">
        <v>653</v>
      </c>
      <c r="H115" s="43" t="s">
        <v>652</v>
      </c>
      <c r="I115" s="40" t="s">
        <v>648</v>
      </c>
      <c r="J115" s="44"/>
      <c r="K115" s="44">
        <f>IF(AND(HLOOKUP(C115,[2]Data!$1:$150,9,FALSE)="全体",G115="敌方单体"),0,IF(I115="无效",0,IF(OR(H115="攻击力提升",H115="防御力下降"),1,IF(H115="Arts卡性能提升",21,IF(H115="Buster卡性能提升",22,IF(H115="Quick卡性能提升",23,IF(H115="宝具威力提升",3,IF(H115="伤害附加",4,5))))))))</f>
        <v>22</v>
      </c>
      <c r="L115" s="44">
        <f t="shared" si="3"/>
        <v>22</v>
      </c>
      <c r="M115" s="45" t="e">
        <f>INDEX($Q115:$AA115,1,IF($F115="宝具自带",2,IF($F115="宝具等级",VLOOKUP(C115,[2]Cal!$D$11:$AP$300,4,FALSE)*2,IF($F115="宝具OC",VLOOKUP(C115,[2]Cal!$D$11:$AP$300,14,FALSE)*2,1+IF($F115="技能1",VLOOKUP(VLOOKUP($D115,[2]Cal!$D$11:$AP$300,17,FALSE),[2]Para!$A$33:$B$43,2,FALSE),IF($F115="技能2",VLOOKUP(VLOOKUP($D115,[2]Cal!$D$11:$AP$300,18,FALSE),[2]Para!$A$33:$B$43,2,FALSE),VLOOKUP(VLOOKUP($D115,[2]Cal!$D$11:$AP$300,19,FALSE),[2]Para!$A$33:$B$43,2,FALSE)))))))</f>
        <v>#N/A</v>
      </c>
      <c r="N115" s="45" t="e">
        <f>INDEX($Q115:$AA115,1,IF($F115="宝具自带",2,IF($F115="宝具等级",VLOOKUP(#REF!,[2]Para!$A$33:$B$43,2,FALSE)*2,IF($F115="宝具OC",#REF!*2,1+VLOOKUP(#REF!,[2]Para!$A$33:$B$43,2,FALSE)))))</f>
        <v>#REF!</v>
      </c>
      <c r="O115" s="45" t="e">
        <f>INDEX($Q115:$AA115,1,IF($F115="宝具自带",2,IF($F115="宝具等级",VLOOKUP(#REF!,[2]Para!$A$33:$B$43,2,FALSE)*2,IF($F115="宝具OC",#REF!*2,1+VLOOKUP(#REF!,[2]Para!$A$33:$B$43,2,FALSE)))))</f>
        <v>#REF!</v>
      </c>
      <c r="P115" s="46"/>
      <c r="Q115" s="53">
        <v>0.2</v>
      </c>
      <c r="R115" s="54">
        <v>0.21</v>
      </c>
      <c r="S115" s="54">
        <v>0.22</v>
      </c>
      <c r="T115" s="54">
        <v>0.23</v>
      </c>
      <c r="U115" s="54">
        <v>0.24</v>
      </c>
      <c r="V115" s="54">
        <v>0.25</v>
      </c>
      <c r="W115" s="54">
        <v>0.26</v>
      </c>
      <c r="X115" s="54">
        <v>0.27</v>
      </c>
      <c r="Y115" s="54">
        <v>0.28000000000000003</v>
      </c>
      <c r="Z115" s="55">
        <v>0.3</v>
      </c>
      <c r="AA115" s="50"/>
      <c r="AB115" s="51" t="str">
        <f t="shared" si="2"/>
        <v/>
      </c>
    </row>
    <row r="116" spans="1:28" ht="15.6" x14ac:dyDescent="0.25">
      <c r="A116" s="83"/>
      <c r="B116" s="85"/>
      <c r="C116" s="30">
        <v>84</v>
      </c>
      <c r="D116" s="30" t="s">
        <v>334</v>
      </c>
      <c r="E116" s="40" t="s">
        <v>654</v>
      </c>
      <c r="F116" s="41" t="s">
        <v>754</v>
      </c>
      <c r="G116" s="42" t="s">
        <v>653</v>
      </c>
      <c r="H116" s="43" t="s">
        <v>662</v>
      </c>
      <c r="I116" s="40" t="s">
        <v>648</v>
      </c>
      <c r="J116" s="44"/>
      <c r="K116" s="44">
        <f>IF(AND(HLOOKUP(C116,[2]Data!$1:$150,9,FALSE)="全体",G116="敌方单体"),0,IF(I116="无效",0,IF(OR(H116="攻击力提升",H116="防御力下降"),1,IF(H116="Arts卡性能提升",21,IF(H116="Buster卡性能提升",22,IF(H116="Quick卡性能提升",23,IF(H116="宝具威力提升",3,IF(H116="伤害附加",4,5))))))))</f>
        <v>3</v>
      </c>
      <c r="L116" s="44">
        <f t="shared" si="3"/>
        <v>3</v>
      </c>
      <c r="M116" s="45" t="e">
        <f>INDEX($Q116:$AA116,1,IF($F116="宝具自带",2,IF($F116="宝具等级",VLOOKUP(C116,[2]Cal!$D$11:$AP$300,4,FALSE)*2,IF($F116="宝具OC",VLOOKUP(C116,[2]Cal!$D$11:$AP$300,14,FALSE)*2,1+IF($F116="技能1",VLOOKUP(VLOOKUP($D116,[2]Cal!$D$11:$AP$300,17,FALSE),[2]Para!$A$33:$B$43,2,FALSE),IF($F116="技能2",VLOOKUP(VLOOKUP($D116,[2]Cal!$D$11:$AP$300,18,FALSE),[2]Para!$A$33:$B$43,2,FALSE),VLOOKUP(VLOOKUP($D116,[2]Cal!$D$11:$AP$300,19,FALSE),[2]Para!$A$33:$B$43,2,FALSE)))))))</f>
        <v>#N/A</v>
      </c>
      <c r="N116" s="45" t="e">
        <f>INDEX($Q116:$AA116,1,IF($F116="宝具自带",2,IF($F116="宝具等级",VLOOKUP(#REF!,[2]Para!$A$33:$B$43,2,FALSE)*2,IF($F116="宝具OC",#REF!*2,1+VLOOKUP(#REF!,[2]Para!$A$33:$B$43,2,FALSE)))))</f>
        <v>#REF!</v>
      </c>
      <c r="O116" s="45" t="e">
        <f>INDEX($Q116:$AA116,1,IF($F116="宝具自带",2,IF($F116="宝具等级",VLOOKUP(#REF!,[2]Para!$A$33:$B$43,2,FALSE)*2,IF($F116="宝具OC",#REF!*2,1+VLOOKUP(#REF!,[2]Para!$A$33:$B$43,2,FALSE)))))</f>
        <v>#REF!</v>
      </c>
      <c r="P116" s="46"/>
      <c r="Q116" s="53">
        <v>0.1</v>
      </c>
      <c r="R116" s="54">
        <v>0.11</v>
      </c>
      <c r="S116" s="54">
        <v>0.12</v>
      </c>
      <c r="T116" s="54">
        <v>0.13</v>
      </c>
      <c r="U116" s="54">
        <v>0.14000000000000001</v>
      </c>
      <c r="V116" s="54">
        <v>0.15</v>
      </c>
      <c r="W116" s="54">
        <v>0.16</v>
      </c>
      <c r="X116" s="54">
        <v>0.17</v>
      </c>
      <c r="Y116" s="54">
        <v>0.18</v>
      </c>
      <c r="Z116" s="55">
        <v>0.2</v>
      </c>
      <c r="AA116" s="50"/>
      <c r="AB116" s="51" t="str">
        <f t="shared" si="2"/>
        <v/>
      </c>
    </row>
    <row r="117" spans="1:28" ht="15.6" x14ac:dyDescent="0.25">
      <c r="A117" s="83"/>
      <c r="B117" s="85"/>
      <c r="C117" s="30">
        <v>84</v>
      </c>
      <c r="D117" s="30" t="s">
        <v>334</v>
      </c>
      <c r="E117" s="40" t="s">
        <v>657</v>
      </c>
      <c r="F117" s="41" t="s">
        <v>755</v>
      </c>
      <c r="G117" s="42" t="s">
        <v>658</v>
      </c>
      <c r="H117" s="43" t="s">
        <v>659</v>
      </c>
      <c r="I117" s="40" t="s">
        <v>660</v>
      </c>
      <c r="J117" s="44"/>
      <c r="K117" s="44">
        <f>IF(AND(HLOOKUP(C117,[2]Data!$1:$150,9,FALSE)="全体",G117="敌方单体"),0,IF(I117="无效",0,IF(OR(H117="攻击力提升",H117="防御力下降"),1,IF(H117="Arts卡性能提升",21,IF(H117="Buster卡性能提升",22,IF(H117="Quick卡性能提升",23,IF(H117="宝具威力提升",3,IF(H117="伤害附加",4,5))))))))</f>
        <v>0</v>
      </c>
      <c r="L117" s="44">
        <f t="shared" si="3"/>
        <v>1</v>
      </c>
      <c r="M117" s="45" t="e">
        <f>INDEX($Q117:$AA117,1,IF($F117="宝具自带",2,IF($F117="宝具等级",VLOOKUP(C117,[2]Cal!$D$11:$AP$300,4,FALSE)*2,IF($F117="宝具OC",VLOOKUP(C117,[2]Cal!$D$11:$AP$300,14,FALSE)*2,1+IF($F117="技能1",VLOOKUP(VLOOKUP($D117,[2]Cal!$D$11:$AP$300,17,FALSE),[2]Para!$A$33:$B$43,2,FALSE),IF($F117="技能2",VLOOKUP(VLOOKUP($D117,[2]Cal!$D$11:$AP$300,18,FALSE),[2]Para!$A$33:$B$43,2,FALSE),VLOOKUP(VLOOKUP($D117,[2]Cal!$D$11:$AP$300,19,FALSE),[2]Para!$A$33:$B$43,2,FALSE)))))))</f>
        <v>#N/A</v>
      </c>
      <c r="N117" s="45" t="e">
        <f>INDEX($Q117:$AA117,1,IF($F117="宝具自带",2,IF($F117="宝具等级",VLOOKUP(#REF!,[2]Para!$A$33:$B$43,2,FALSE)*2,IF($F117="宝具OC",#REF!*2,1+VLOOKUP(#REF!,[2]Para!$A$33:$B$43,2,FALSE)))))</f>
        <v>#REF!</v>
      </c>
      <c r="O117" s="45" t="e">
        <f>INDEX($Q117:$AA117,1,IF($F117="宝具自带",2,IF($F117="宝具等级",VLOOKUP(#REF!,[2]Para!$A$33:$B$43,2,FALSE)*2,IF($F117="宝具OC",#REF!*2,1+VLOOKUP(#REF!,[2]Para!$A$33:$B$43,2,FALSE)))))</f>
        <v>#REF!</v>
      </c>
      <c r="P117" s="46"/>
      <c r="Q117" s="87">
        <v>0.2</v>
      </c>
      <c r="R117" s="81">
        <v>0.2</v>
      </c>
      <c r="S117" s="81">
        <v>0.25</v>
      </c>
      <c r="T117" s="81">
        <v>0.25</v>
      </c>
      <c r="U117" s="81">
        <v>0.3</v>
      </c>
      <c r="V117" s="81">
        <v>0.3</v>
      </c>
      <c r="W117" s="81">
        <v>0.35</v>
      </c>
      <c r="X117" s="81">
        <v>0.35</v>
      </c>
      <c r="Y117" s="81">
        <v>0.4</v>
      </c>
      <c r="Z117" s="82">
        <v>0.4</v>
      </c>
      <c r="AA117" s="50"/>
      <c r="AB117" s="51" t="str">
        <f t="shared" si="2"/>
        <v/>
      </c>
    </row>
    <row r="118" spans="1:28" ht="15.6" x14ac:dyDescent="0.25">
      <c r="A118" s="83">
        <v>85</v>
      </c>
      <c r="B118" s="85" t="s">
        <v>337</v>
      </c>
      <c r="C118" s="30">
        <v>85</v>
      </c>
      <c r="D118" s="30" t="s">
        <v>337</v>
      </c>
      <c r="E118" s="40" t="s">
        <v>649</v>
      </c>
      <c r="F118" s="41" t="s">
        <v>754</v>
      </c>
      <c r="G118" s="42" t="s">
        <v>653</v>
      </c>
      <c r="H118" s="43" t="s">
        <v>652</v>
      </c>
      <c r="I118" s="40" t="s">
        <v>648</v>
      </c>
      <c r="J118" s="44"/>
      <c r="K118" s="44">
        <f>IF(AND(HLOOKUP(C118,[2]Data!$1:$150,9,FALSE)="全体",G118="敌方单体"),0,IF(I118="无效",0,IF(OR(H118="攻击力提升",H118="防御力下降"),1,IF(H118="Arts卡性能提升",21,IF(H118="Buster卡性能提升",22,IF(H118="Quick卡性能提升",23,IF(H118="宝具威力提升",3,IF(H118="伤害附加",4,5))))))))</f>
        <v>22</v>
      </c>
      <c r="L118" s="44">
        <f t="shared" si="3"/>
        <v>22</v>
      </c>
      <c r="M118" s="45" t="e">
        <f>INDEX($Q118:$AA118,1,IF($F118="宝具自带",2,IF($F118="宝具等级",VLOOKUP(C118,[2]Cal!$D$11:$AP$300,4,FALSE)*2,IF($F118="宝具OC",VLOOKUP(C118,[2]Cal!$D$11:$AP$300,14,FALSE)*2,1+IF($F118="技能1",VLOOKUP(VLOOKUP($D118,[2]Cal!$D$11:$AP$300,17,FALSE),[2]Para!$A$33:$B$43,2,FALSE),IF($F118="技能2",VLOOKUP(VLOOKUP($D118,[2]Cal!$D$11:$AP$300,18,FALSE),[2]Para!$A$33:$B$43,2,FALSE),VLOOKUP(VLOOKUP($D118,[2]Cal!$D$11:$AP$300,19,FALSE),[2]Para!$A$33:$B$43,2,FALSE)))))))</f>
        <v>#N/A</v>
      </c>
      <c r="N118" s="45" t="e">
        <f>INDEX($Q118:$AA118,1,IF($F118="宝具自带",2,IF($F118="宝具等级",VLOOKUP(#REF!,[2]Para!$A$33:$B$43,2,FALSE)*2,IF($F118="宝具OC",#REF!*2,1+VLOOKUP(#REF!,[2]Para!$A$33:$B$43,2,FALSE)))))</f>
        <v>#REF!</v>
      </c>
      <c r="O118" s="45" t="e">
        <f>INDEX($Q118:$AA118,1,IF($F118="宝具自带",2,IF($F118="宝具等级",VLOOKUP(#REF!,[2]Para!$A$33:$B$43,2,FALSE)*2,IF($F118="宝具OC",#REF!*2,1+VLOOKUP(#REF!,[2]Para!$A$33:$B$43,2,FALSE)))))</f>
        <v>#REF!</v>
      </c>
      <c r="P118" s="46"/>
      <c r="Q118" s="53">
        <v>0.2</v>
      </c>
      <c r="R118" s="54">
        <v>0.21</v>
      </c>
      <c r="S118" s="54">
        <v>0.22</v>
      </c>
      <c r="T118" s="54">
        <v>0.23</v>
      </c>
      <c r="U118" s="54">
        <v>0.24</v>
      </c>
      <c r="V118" s="54">
        <v>0.25</v>
      </c>
      <c r="W118" s="54">
        <v>0.26</v>
      </c>
      <c r="X118" s="54">
        <v>0.27</v>
      </c>
      <c r="Y118" s="54">
        <v>0.28000000000000003</v>
      </c>
      <c r="Z118" s="55">
        <v>0.3</v>
      </c>
      <c r="AA118" s="50"/>
      <c r="AB118" s="51" t="str">
        <f t="shared" si="2"/>
        <v/>
      </c>
    </row>
    <row r="119" spans="1:28" ht="15.6" x14ac:dyDescent="0.25">
      <c r="A119" s="83"/>
      <c r="B119" s="85"/>
      <c r="C119" s="30">
        <v>85</v>
      </c>
      <c r="D119" s="30" t="s">
        <v>337</v>
      </c>
      <c r="E119" s="40" t="s">
        <v>649</v>
      </c>
      <c r="F119" s="41" t="s">
        <v>754</v>
      </c>
      <c r="G119" s="42" t="s">
        <v>653</v>
      </c>
      <c r="H119" s="43" t="s">
        <v>662</v>
      </c>
      <c r="I119" s="40" t="s">
        <v>648</v>
      </c>
      <c r="J119" s="44"/>
      <c r="K119" s="44">
        <f>IF(AND(HLOOKUP(C119,[2]Data!$1:$150,9,FALSE)="全体",G119="敌方单体"),0,IF(I119="无效",0,IF(OR(H119="攻击力提升",H119="防御力下降"),1,IF(H119="Arts卡性能提升",21,IF(H119="Buster卡性能提升",22,IF(H119="Quick卡性能提升",23,IF(H119="宝具威力提升",3,IF(H119="伤害附加",4,5))))))))</f>
        <v>3</v>
      </c>
      <c r="L119" s="44">
        <f t="shared" si="3"/>
        <v>3</v>
      </c>
      <c r="M119" s="45" t="e">
        <f>INDEX($Q119:$AA119,1,IF($F119="宝具自带",2,IF($F119="宝具等级",VLOOKUP(C119,[2]Cal!$D$11:$AP$300,4,FALSE)*2,IF($F119="宝具OC",VLOOKUP(C119,[2]Cal!$D$11:$AP$300,14,FALSE)*2,1+IF($F119="技能1",VLOOKUP(VLOOKUP($D119,[2]Cal!$D$11:$AP$300,17,FALSE),[2]Para!$A$33:$B$43,2,FALSE),IF($F119="技能2",VLOOKUP(VLOOKUP($D119,[2]Cal!$D$11:$AP$300,18,FALSE),[2]Para!$A$33:$B$43,2,FALSE),VLOOKUP(VLOOKUP($D119,[2]Cal!$D$11:$AP$300,19,FALSE),[2]Para!$A$33:$B$43,2,FALSE)))))))</f>
        <v>#N/A</v>
      </c>
      <c r="N119" s="45" t="e">
        <f>INDEX($Q119:$AA119,1,IF($F119="宝具自带",2,IF($F119="宝具等级",VLOOKUP(#REF!,[2]Para!$A$33:$B$43,2,FALSE)*2,IF($F119="宝具OC",#REF!*2,1+VLOOKUP(#REF!,[2]Para!$A$33:$B$43,2,FALSE)))))</f>
        <v>#REF!</v>
      </c>
      <c r="O119" s="45" t="e">
        <f>INDEX($Q119:$AA119,1,IF($F119="宝具自带",2,IF($F119="宝具等级",VLOOKUP(#REF!,[2]Para!$A$33:$B$43,2,FALSE)*2,IF($F119="宝具OC",#REF!*2,1+VLOOKUP(#REF!,[2]Para!$A$33:$B$43,2,FALSE)))))</f>
        <v>#REF!</v>
      </c>
      <c r="P119" s="46"/>
      <c r="Q119" s="53">
        <v>0.1</v>
      </c>
      <c r="R119" s="54">
        <v>0.11</v>
      </c>
      <c r="S119" s="54">
        <v>0.12</v>
      </c>
      <c r="T119" s="54">
        <v>0.13</v>
      </c>
      <c r="U119" s="54">
        <v>0.14000000000000001</v>
      </c>
      <c r="V119" s="54">
        <v>0.15</v>
      </c>
      <c r="W119" s="54">
        <v>0.16</v>
      </c>
      <c r="X119" s="54">
        <v>0.17</v>
      </c>
      <c r="Y119" s="54">
        <v>0.18</v>
      </c>
      <c r="Z119" s="55">
        <v>0.2</v>
      </c>
      <c r="AA119" s="50"/>
      <c r="AB119" s="51" t="str">
        <f t="shared" si="2"/>
        <v/>
      </c>
    </row>
    <row r="120" spans="1:28" ht="15.6" x14ac:dyDescent="0.25">
      <c r="A120" s="52">
        <v>87</v>
      </c>
      <c r="B120" s="41" t="s">
        <v>342</v>
      </c>
      <c r="C120" s="30">
        <v>87</v>
      </c>
      <c r="D120" s="30" t="s">
        <v>342</v>
      </c>
      <c r="E120" s="40" t="s">
        <v>654</v>
      </c>
      <c r="F120" s="41" t="s">
        <v>756</v>
      </c>
      <c r="G120" s="42" t="s">
        <v>653</v>
      </c>
      <c r="H120" s="43" t="s">
        <v>668</v>
      </c>
      <c r="I120" s="40" t="s">
        <v>648</v>
      </c>
      <c r="J120" s="44"/>
      <c r="K120" s="44">
        <f>IF(AND(HLOOKUP(C120,[2]Data!$1:$150,9,FALSE)="全体",G120="敌方单体"),0,IF(I120="无效",0,IF(OR(H120="攻击力提升",H120="防御力下降"),1,IF(H120="Arts卡性能提升",21,IF(H120="Buster卡性能提升",22,IF(H120="Quick卡性能提升",23,IF(H120="宝具威力提升",3,IF(H120="伤害附加",4,5))))))))</f>
        <v>21</v>
      </c>
      <c r="L120" s="44">
        <f t="shared" si="3"/>
        <v>21</v>
      </c>
      <c r="M120" s="45" t="e">
        <f>INDEX($Q120:$AA120,1,IF($F120="宝具自带",2,IF($F120="宝具等级",VLOOKUP(C120,[2]Cal!$D$11:$AP$300,4,FALSE)*2,IF($F120="宝具OC",VLOOKUP(C120,[2]Cal!$D$11:$AP$300,14,FALSE)*2,1+IF($F120="技能1",VLOOKUP(VLOOKUP($D120,[2]Cal!$D$11:$AP$300,17,FALSE),[2]Para!$A$33:$B$43,2,FALSE),IF($F120="技能2",VLOOKUP(VLOOKUP($D120,[2]Cal!$D$11:$AP$300,18,FALSE),[2]Para!$A$33:$B$43,2,FALSE),VLOOKUP(VLOOKUP($D120,[2]Cal!$D$11:$AP$300,19,FALSE),[2]Para!$A$33:$B$43,2,FALSE)))))))</f>
        <v>#N/A</v>
      </c>
      <c r="N120" s="45" t="e">
        <f>INDEX($Q120:$AA120,1,IF($F120="宝具自带",2,IF($F120="宝具等级",VLOOKUP(#REF!,[2]Para!$A$33:$B$43,2,FALSE)*2,IF($F120="宝具OC",#REF!*2,1+VLOOKUP(#REF!,[2]Para!$A$33:$B$43,2,FALSE)))))</f>
        <v>#REF!</v>
      </c>
      <c r="O120" s="45" t="e">
        <f>INDEX($Q120:$AA120,1,IF($F120="宝具自带",2,IF($F120="宝具等级",VLOOKUP(#REF!,[2]Para!$A$33:$B$43,2,FALSE)*2,IF($F120="宝具OC",#REF!*2,1+VLOOKUP(#REF!,[2]Para!$A$33:$B$43,2,FALSE)))))</f>
        <v>#REF!</v>
      </c>
      <c r="P120" s="46"/>
      <c r="Q120" s="53">
        <v>0.24</v>
      </c>
      <c r="R120" s="54">
        <v>0.25600000000000001</v>
      </c>
      <c r="S120" s="54">
        <v>0.27200000000000002</v>
      </c>
      <c r="T120" s="54">
        <v>0.28799999999999998</v>
      </c>
      <c r="U120" s="54">
        <v>0.30399999999999999</v>
      </c>
      <c r="V120" s="54">
        <v>0.32</v>
      </c>
      <c r="W120" s="54">
        <v>0.33600000000000002</v>
      </c>
      <c r="X120" s="54">
        <v>0.35199999999999998</v>
      </c>
      <c r="Y120" s="54">
        <v>0.36799999999999999</v>
      </c>
      <c r="Z120" s="55">
        <v>0.4</v>
      </c>
      <c r="AA120" s="50"/>
      <c r="AB120" s="51" t="str">
        <f t="shared" si="2"/>
        <v/>
      </c>
    </row>
    <row r="121" spans="1:28" ht="15.6" x14ac:dyDescent="0.25">
      <c r="A121" s="83">
        <v>88</v>
      </c>
      <c r="B121" s="85" t="s">
        <v>345</v>
      </c>
      <c r="C121" s="30">
        <v>88</v>
      </c>
      <c r="D121" s="30" t="s">
        <v>345</v>
      </c>
      <c r="E121" s="40" t="s">
        <v>646</v>
      </c>
      <c r="F121" s="41" t="s">
        <v>757</v>
      </c>
      <c r="G121" s="42" t="s">
        <v>653</v>
      </c>
      <c r="H121" s="43" t="s">
        <v>652</v>
      </c>
      <c r="I121" s="40" t="s">
        <v>648</v>
      </c>
      <c r="J121" s="44"/>
      <c r="K121" s="44">
        <f>IF(AND(HLOOKUP(C121,[2]Data!$1:$150,9,FALSE)="全体",G121="敌方单体"),0,IF(I121="无效",0,IF(OR(H121="攻击力提升",H121="防御力下降"),1,IF(H121="Arts卡性能提升",21,IF(H121="Buster卡性能提升",22,IF(H121="Quick卡性能提升",23,IF(H121="宝具威力提升",3,IF(H121="伤害附加",4,5))))))))</f>
        <v>22</v>
      </c>
      <c r="L121" s="44">
        <f t="shared" si="3"/>
        <v>22</v>
      </c>
      <c r="M121" s="45" t="e">
        <f>INDEX($Q121:$AA121,1,IF($F121="宝具自带",2,IF($F121="宝具等级",VLOOKUP(C121,[2]Cal!$D$11:$AP$300,4,FALSE)*2,IF($F121="宝具OC",VLOOKUP(C121,[2]Cal!$D$11:$AP$300,14,FALSE)*2,1+IF($F121="技能1",VLOOKUP(VLOOKUP($D121,[2]Cal!$D$11:$AP$300,17,FALSE),[2]Para!$A$33:$B$43,2,FALSE),IF($F121="技能2",VLOOKUP(VLOOKUP($D121,[2]Cal!$D$11:$AP$300,18,FALSE),[2]Para!$A$33:$B$43,2,FALSE),VLOOKUP(VLOOKUP($D121,[2]Cal!$D$11:$AP$300,19,FALSE),[2]Para!$A$33:$B$43,2,FALSE)))))))</f>
        <v>#N/A</v>
      </c>
      <c r="N121" s="45" t="e">
        <f>INDEX($Q121:$AA121,1,IF($F121="宝具自带",2,IF($F121="宝具等级",VLOOKUP(#REF!,[2]Para!$A$33:$B$43,2,FALSE)*2,IF($F121="宝具OC",#REF!*2,1+VLOOKUP(#REF!,[2]Para!$A$33:$B$43,2,FALSE)))))</f>
        <v>#REF!</v>
      </c>
      <c r="O121" s="45" t="e">
        <f>INDEX($Q121:$AA121,1,IF($F121="宝具自带",2,IF($F121="宝具等级",VLOOKUP(#REF!,[2]Para!$A$33:$B$43,2,FALSE)*2,IF($F121="宝具OC",#REF!*2,1+VLOOKUP(#REF!,[2]Para!$A$33:$B$43,2,FALSE)))))</f>
        <v>#REF!</v>
      </c>
      <c r="P121" s="46"/>
      <c r="Q121" s="53">
        <v>0.15</v>
      </c>
      <c r="R121" s="54">
        <v>0.16</v>
      </c>
      <c r="S121" s="54">
        <v>0.17</v>
      </c>
      <c r="T121" s="54">
        <v>0.18</v>
      </c>
      <c r="U121" s="54">
        <v>0.19</v>
      </c>
      <c r="V121" s="54">
        <v>0.2</v>
      </c>
      <c r="W121" s="54">
        <v>0.21</v>
      </c>
      <c r="X121" s="54">
        <v>0.22</v>
      </c>
      <c r="Y121" s="54">
        <v>0.23</v>
      </c>
      <c r="Z121" s="55">
        <v>0.25</v>
      </c>
      <c r="AA121" s="50"/>
      <c r="AB121" s="51" t="str">
        <f t="shared" si="2"/>
        <v/>
      </c>
    </row>
    <row r="122" spans="1:28" ht="15.6" x14ac:dyDescent="0.25">
      <c r="A122" s="83"/>
      <c r="B122" s="85"/>
      <c r="C122" s="30">
        <v>88</v>
      </c>
      <c r="D122" s="30" t="s">
        <v>345</v>
      </c>
      <c r="E122" s="40" t="s">
        <v>646</v>
      </c>
      <c r="F122" s="41" t="s">
        <v>757</v>
      </c>
      <c r="G122" s="42" t="s">
        <v>653</v>
      </c>
      <c r="H122" s="43" t="s">
        <v>662</v>
      </c>
      <c r="I122" s="40" t="s">
        <v>648</v>
      </c>
      <c r="J122" s="44"/>
      <c r="K122" s="44">
        <f>IF(AND(HLOOKUP(C122,[2]Data!$1:$150,9,FALSE)="全体",G122="敌方单体"),0,IF(I122="无效",0,IF(OR(H122="攻击力提升",H122="防御力下降"),1,IF(H122="Arts卡性能提升",21,IF(H122="Buster卡性能提升",22,IF(H122="Quick卡性能提升",23,IF(H122="宝具威力提升",3,IF(H122="伤害附加",4,5))))))))</f>
        <v>3</v>
      </c>
      <c r="L122" s="44">
        <f t="shared" si="3"/>
        <v>3</v>
      </c>
      <c r="M122" s="45" t="e">
        <f>INDEX($Q122:$AA122,1,IF($F122="宝具自带",2,IF($F122="宝具等级",VLOOKUP(C122,[2]Cal!$D$11:$AP$300,4,FALSE)*2,IF($F122="宝具OC",VLOOKUP(C122,[2]Cal!$D$11:$AP$300,14,FALSE)*2,1+IF($F122="技能1",VLOOKUP(VLOOKUP($D122,[2]Cal!$D$11:$AP$300,17,FALSE),[2]Para!$A$33:$B$43,2,FALSE),IF($F122="技能2",VLOOKUP(VLOOKUP($D122,[2]Cal!$D$11:$AP$300,18,FALSE),[2]Para!$A$33:$B$43,2,FALSE),VLOOKUP(VLOOKUP($D122,[2]Cal!$D$11:$AP$300,19,FALSE),[2]Para!$A$33:$B$43,2,FALSE)))))))</f>
        <v>#N/A</v>
      </c>
      <c r="N122" s="45" t="e">
        <f>INDEX($Q122:$AA122,1,IF($F122="宝具自带",2,IF($F122="宝具等级",VLOOKUP(#REF!,[2]Para!$A$33:$B$43,2,FALSE)*2,IF($F122="宝具OC",#REF!*2,1+VLOOKUP(#REF!,[2]Para!$A$33:$B$43,2,FALSE)))))</f>
        <v>#REF!</v>
      </c>
      <c r="O122" s="45" t="e">
        <f>INDEX($Q122:$AA122,1,IF($F122="宝具自带",2,IF($F122="宝具等级",VLOOKUP(#REF!,[2]Para!$A$33:$B$43,2,FALSE)*2,IF($F122="宝具OC",#REF!*2,1+VLOOKUP(#REF!,[2]Para!$A$33:$B$43,2,FALSE)))))</f>
        <v>#REF!</v>
      </c>
      <c r="P122" s="46"/>
      <c r="Q122" s="53">
        <v>0.08</v>
      </c>
      <c r="R122" s="54">
        <v>8.6999999999999994E-2</v>
      </c>
      <c r="S122" s="54">
        <v>9.4E-2</v>
      </c>
      <c r="T122" s="54">
        <v>0.10100000000000001</v>
      </c>
      <c r="U122" s="54">
        <v>0.108</v>
      </c>
      <c r="V122" s="54">
        <v>0.115</v>
      </c>
      <c r="W122" s="54">
        <v>0.122</v>
      </c>
      <c r="X122" s="54">
        <v>0.129</v>
      </c>
      <c r="Y122" s="54">
        <v>0.13600000000000001</v>
      </c>
      <c r="Z122" s="55">
        <v>0.15</v>
      </c>
      <c r="AA122" s="50"/>
      <c r="AB122" s="51" t="str">
        <f t="shared" si="2"/>
        <v/>
      </c>
    </row>
    <row r="123" spans="1:28" ht="15.6" x14ac:dyDescent="0.25">
      <c r="A123" s="83">
        <v>89</v>
      </c>
      <c r="B123" s="85" t="s">
        <v>348</v>
      </c>
      <c r="C123" s="30">
        <v>89</v>
      </c>
      <c r="D123" s="30" t="s">
        <v>348</v>
      </c>
      <c r="E123" s="40" t="s">
        <v>646</v>
      </c>
      <c r="F123" s="41" t="s">
        <v>758</v>
      </c>
      <c r="G123" s="42" t="s">
        <v>653</v>
      </c>
      <c r="H123" s="43" t="s">
        <v>644</v>
      </c>
      <c r="I123" s="40" t="s">
        <v>648</v>
      </c>
      <c r="J123" s="44"/>
      <c r="K123" s="44">
        <f>IF(AND(HLOOKUP(C123,[2]Data!$1:$150,9,FALSE)="全体",G123="敌方单体"),0,IF(I123="无效",0,IF(OR(H123="攻击力提升",H123="防御力下降"),1,IF(H123="Arts卡性能提升",21,IF(H123="Buster卡性能提升",22,IF(H123="Quick卡性能提升",23,IF(H123="宝具威力提升",3,IF(H123="伤害附加",4,5))))))))</f>
        <v>1</v>
      </c>
      <c r="L123" s="44">
        <f t="shared" si="3"/>
        <v>1</v>
      </c>
      <c r="M123" s="45" t="e">
        <f>INDEX($Q123:$AA123,1,IF($F123="宝具自带",2,IF($F123="宝具等级",VLOOKUP(C123,[2]Cal!$D$11:$AP$300,4,FALSE)*2,IF($F123="宝具OC",VLOOKUP(C123,[2]Cal!$D$11:$AP$300,14,FALSE)*2,1+IF($F123="技能1",VLOOKUP(VLOOKUP($D123,[2]Cal!$D$11:$AP$300,17,FALSE),[2]Para!$A$33:$B$43,2,FALSE),IF($F123="技能2",VLOOKUP(VLOOKUP($D123,[2]Cal!$D$11:$AP$300,18,FALSE),[2]Para!$A$33:$B$43,2,FALSE),VLOOKUP(VLOOKUP($D123,[2]Cal!$D$11:$AP$300,19,FALSE),[2]Para!$A$33:$B$43,2,FALSE)))))))</f>
        <v>#N/A</v>
      </c>
      <c r="N123" s="45" t="e">
        <f>INDEX($Q123:$AA123,1,IF($F123="宝具自带",2,IF($F123="宝具等级",VLOOKUP(#REF!,[2]Para!$A$33:$B$43,2,FALSE)*2,IF($F123="宝具OC",#REF!*2,1+VLOOKUP(#REF!,[2]Para!$A$33:$B$43,2,FALSE)))))</f>
        <v>#REF!</v>
      </c>
      <c r="O123" s="45" t="e">
        <f>INDEX($Q123:$AA123,1,IF($F123="宝具自带",2,IF($F123="宝具等级",VLOOKUP(#REF!,[2]Para!$A$33:$B$43,2,FALSE)*2,IF($F123="宝具OC",#REF!*2,1+VLOOKUP(#REF!,[2]Para!$A$33:$B$43,2,FALSE)))))</f>
        <v>#REF!</v>
      </c>
      <c r="P123" s="46"/>
      <c r="Q123" s="53">
        <v>0.2</v>
      </c>
      <c r="R123" s="54">
        <v>0.21</v>
      </c>
      <c r="S123" s="54">
        <v>0.22</v>
      </c>
      <c r="T123" s="54">
        <v>0.23</v>
      </c>
      <c r="U123" s="54">
        <v>0.24</v>
      </c>
      <c r="V123" s="54">
        <v>0.25</v>
      </c>
      <c r="W123" s="54">
        <v>0.26</v>
      </c>
      <c r="X123" s="54">
        <v>0.27</v>
      </c>
      <c r="Y123" s="54">
        <v>0.28000000000000003</v>
      </c>
      <c r="Z123" s="55">
        <v>0.3</v>
      </c>
      <c r="AA123" s="50"/>
      <c r="AB123" s="51" t="str">
        <f t="shared" si="2"/>
        <v/>
      </c>
    </row>
    <row r="124" spans="1:28" ht="15.6" x14ac:dyDescent="0.25">
      <c r="A124" s="83"/>
      <c r="B124" s="85"/>
      <c r="C124" s="30">
        <v>89</v>
      </c>
      <c r="D124" s="30" t="s">
        <v>348</v>
      </c>
      <c r="E124" s="40" t="s">
        <v>646</v>
      </c>
      <c r="F124" s="41" t="s">
        <v>758</v>
      </c>
      <c r="G124" s="42" t="s">
        <v>653</v>
      </c>
      <c r="H124" s="43" t="s">
        <v>662</v>
      </c>
      <c r="I124" s="40" t="s">
        <v>648</v>
      </c>
      <c r="J124" s="44"/>
      <c r="K124" s="44">
        <f>IF(AND(HLOOKUP(C124,[2]Data!$1:$150,9,FALSE)="全体",G124="敌方单体"),0,IF(I124="无效",0,IF(OR(H124="攻击力提升",H124="防御力下降"),1,IF(H124="Arts卡性能提升",21,IF(H124="Buster卡性能提升",22,IF(H124="Quick卡性能提升",23,IF(H124="宝具威力提升",3,IF(H124="伤害附加",4,5))))))))</f>
        <v>3</v>
      </c>
      <c r="L124" s="44">
        <f t="shared" si="3"/>
        <v>3</v>
      </c>
      <c r="M124" s="45" t="e">
        <f>INDEX($Q124:$AA124,1,IF($F124="宝具自带",2,IF($F124="宝具等级",VLOOKUP(C124,[2]Cal!$D$11:$AP$300,4,FALSE)*2,IF($F124="宝具OC",VLOOKUP(C124,[2]Cal!$D$11:$AP$300,14,FALSE)*2,1+IF($F124="技能1",VLOOKUP(VLOOKUP($D124,[2]Cal!$D$11:$AP$300,17,FALSE),[2]Para!$A$33:$B$43,2,FALSE),IF($F124="技能2",VLOOKUP(VLOOKUP($D124,[2]Cal!$D$11:$AP$300,18,FALSE),[2]Para!$A$33:$B$43,2,FALSE),VLOOKUP(VLOOKUP($D124,[2]Cal!$D$11:$AP$300,19,FALSE),[2]Para!$A$33:$B$43,2,FALSE)))))))</f>
        <v>#N/A</v>
      </c>
      <c r="N124" s="45" t="e">
        <f>INDEX($Q124:$AA124,1,IF($F124="宝具自带",2,IF($F124="宝具等级",VLOOKUP(#REF!,[2]Para!$A$33:$B$43,2,FALSE)*2,IF($F124="宝具OC",#REF!*2,1+VLOOKUP(#REF!,[2]Para!$A$33:$B$43,2,FALSE)))))</f>
        <v>#REF!</v>
      </c>
      <c r="O124" s="45" t="e">
        <f>INDEX($Q124:$AA124,1,IF($F124="宝具自带",2,IF($F124="宝具等级",VLOOKUP(#REF!,[2]Para!$A$33:$B$43,2,FALSE)*2,IF($F124="宝具OC",#REF!*2,1+VLOOKUP(#REF!,[2]Para!$A$33:$B$43,2,FALSE)))))</f>
        <v>#REF!</v>
      </c>
      <c r="P124" s="46"/>
      <c r="Q124" s="53">
        <v>0.1</v>
      </c>
      <c r="R124" s="54">
        <v>0.11</v>
      </c>
      <c r="S124" s="54">
        <v>0.12</v>
      </c>
      <c r="T124" s="54">
        <v>0.13</v>
      </c>
      <c r="U124" s="54">
        <v>0.14000000000000001</v>
      </c>
      <c r="V124" s="54">
        <v>0.15</v>
      </c>
      <c r="W124" s="54">
        <v>0.16</v>
      </c>
      <c r="X124" s="54">
        <v>0.17</v>
      </c>
      <c r="Y124" s="54">
        <v>0.18</v>
      </c>
      <c r="Z124" s="55">
        <v>0.2</v>
      </c>
      <c r="AA124" s="50"/>
      <c r="AB124" s="51" t="str">
        <f t="shared" si="2"/>
        <v/>
      </c>
    </row>
    <row r="125" spans="1:28" ht="15.6" x14ac:dyDescent="0.25">
      <c r="A125" s="83">
        <v>90</v>
      </c>
      <c r="B125" s="85" t="s">
        <v>350</v>
      </c>
      <c r="C125" s="30">
        <v>90</v>
      </c>
      <c r="D125" s="30" t="s">
        <v>350</v>
      </c>
      <c r="E125" s="40" t="s">
        <v>649</v>
      </c>
      <c r="F125" s="41" t="s">
        <v>759</v>
      </c>
      <c r="G125" s="42" t="s">
        <v>682</v>
      </c>
      <c r="H125" s="43" t="s">
        <v>644</v>
      </c>
      <c r="I125" s="40" t="s">
        <v>648</v>
      </c>
      <c r="J125" s="44"/>
      <c r="K125" s="44">
        <f>IF(AND(HLOOKUP(C125,[2]Data!$1:$150,9,FALSE)="全体",G125="敌方单体"),0,IF(I125="无效",0,IF(OR(H125="攻击力提升",H125="防御力下降"),1,IF(H125="Arts卡性能提升",21,IF(H125="Buster卡性能提升",22,IF(H125="Quick卡性能提升",23,IF(H125="宝具威力提升",3,IF(H125="伤害附加",4,5))))))))</f>
        <v>1</v>
      </c>
      <c r="L125" s="44">
        <f t="shared" si="3"/>
        <v>1</v>
      </c>
      <c r="M125" s="45" t="e">
        <f>INDEX($Q125:$AA125,1,IF($F125="宝具自带",2,IF($F125="宝具等级",VLOOKUP(C125,[2]Cal!$D$11:$AP$300,4,FALSE)*2,IF($F125="宝具OC",VLOOKUP(C125,[2]Cal!$D$11:$AP$300,14,FALSE)*2,1+IF($F125="技能1",VLOOKUP(VLOOKUP($D125,[2]Cal!$D$11:$AP$300,17,FALSE),[2]Para!$A$33:$B$43,2,FALSE),IF($F125="技能2",VLOOKUP(VLOOKUP($D125,[2]Cal!$D$11:$AP$300,18,FALSE),[2]Para!$A$33:$B$43,2,FALSE),VLOOKUP(VLOOKUP($D125,[2]Cal!$D$11:$AP$300,19,FALSE),[2]Para!$A$33:$B$43,2,FALSE)))))))</f>
        <v>#N/A</v>
      </c>
      <c r="N125" s="45" t="e">
        <f>INDEX($Q125:$AA125,1,IF($F125="宝具自带",2,IF($F125="宝具等级",VLOOKUP(#REF!,[2]Para!$A$33:$B$43,2,FALSE)*2,IF($F125="宝具OC",#REF!*2,1+VLOOKUP(#REF!,[2]Para!$A$33:$B$43,2,FALSE)))))</f>
        <v>#REF!</v>
      </c>
      <c r="O125" s="45" t="e">
        <f>INDEX($Q125:$AA125,1,IF($F125="宝具自带",2,IF($F125="宝具等级",VLOOKUP(#REF!,[2]Para!$A$33:$B$43,2,FALSE)*2,IF($F125="宝具OC",#REF!*2,1+VLOOKUP(#REF!,[2]Para!$A$33:$B$43,2,FALSE)))))</f>
        <v>#REF!</v>
      </c>
      <c r="P125" s="46"/>
      <c r="Q125" s="53">
        <v>0.3</v>
      </c>
      <c r="R125" s="54">
        <v>0.31</v>
      </c>
      <c r="S125" s="54">
        <v>0.32</v>
      </c>
      <c r="T125" s="54">
        <v>0.33</v>
      </c>
      <c r="U125" s="54">
        <v>0.34</v>
      </c>
      <c r="V125" s="54">
        <v>0.35</v>
      </c>
      <c r="W125" s="54">
        <v>0.36</v>
      </c>
      <c r="X125" s="54">
        <v>0.37</v>
      </c>
      <c r="Y125" s="54">
        <v>0.38</v>
      </c>
      <c r="Z125" s="55">
        <v>0.4</v>
      </c>
      <c r="AA125" s="50"/>
      <c r="AB125" s="51" t="str">
        <f t="shared" si="2"/>
        <v/>
      </c>
    </row>
    <row r="126" spans="1:28" ht="15.6" x14ac:dyDescent="0.25">
      <c r="A126" s="83"/>
      <c r="B126" s="85"/>
      <c r="C126" s="30">
        <v>90</v>
      </c>
      <c r="D126" s="30" t="s">
        <v>350</v>
      </c>
      <c r="E126" s="40" t="s">
        <v>657</v>
      </c>
      <c r="F126" s="41" t="s">
        <v>760</v>
      </c>
      <c r="G126" s="42" t="s">
        <v>682</v>
      </c>
      <c r="H126" s="43" t="s">
        <v>659</v>
      </c>
      <c r="I126" s="40" t="s">
        <v>660</v>
      </c>
      <c r="J126" s="44"/>
      <c r="K126" s="44">
        <f>IF(AND(HLOOKUP(C126,[2]Data!$1:$150,9,FALSE)="全体",G126="敌方单体"),0,IF(I126="无效",0,IF(OR(H126="攻击力提升",H126="防御力下降"),1,IF(H126="Arts卡性能提升",21,IF(H126="Buster卡性能提升",22,IF(H126="Quick卡性能提升",23,IF(H126="宝具威力提升",3,IF(H126="伤害附加",4,5))))))))</f>
        <v>0</v>
      </c>
      <c r="L126" s="44">
        <f t="shared" si="3"/>
        <v>1</v>
      </c>
      <c r="M126" s="45" t="e">
        <f>INDEX($Q126:$AA126,1,IF($F126="宝具自带",2,IF($F126="宝具等级",VLOOKUP(C126,[2]Cal!$D$11:$AP$300,4,FALSE)*2,IF($F126="宝具OC",VLOOKUP(C126,[2]Cal!$D$11:$AP$300,14,FALSE)*2,1+IF($F126="技能1",VLOOKUP(VLOOKUP($D126,[2]Cal!$D$11:$AP$300,17,FALSE),[2]Para!$A$33:$B$43,2,FALSE),IF($F126="技能2",VLOOKUP(VLOOKUP($D126,[2]Cal!$D$11:$AP$300,18,FALSE),[2]Para!$A$33:$B$43,2,FALSE),VLOOKUP(VLOOKUP($D126,[2]Cal!$D$11:$AP$300,19,FALSE),[2]Para!$A$33:$B$43,2,FALSE)))))))</f>
        <v>#N/A</v>
      </c>
      <c r="N126" s="45" t="e">
        <f>INDEX($Q126:$AA126,1,IF($F126="宝具自带",2,IF($F126="宝具等级",VLOOKUP(#REF!,[2]Para!$A$33:$B$43,2,FALSE)*2,IF($F126="宝具OC",#REF!*2,1+VLOOKUP(#REF!,[2]Para!$A$33:$B$43,2,FALSE)))))</f>
        <v>#REF!</v>
      </c>
      <c r="O126" s="45" t="e">
        <f>INDEX($Q126:$AA126,1,IF($F126="宝具自带",2,IF($F126="宝具等级",VLOOKUP(#REF!,[2]Para!$A$33:$B$43,2,FALSE)*2,IF($F126="宝具OC",#REF!*2,1+VLOOKUP(#REF!,[2]Para!$A$33:$B$43,2,FALSE)))))</f>
        <v>#REF!</v>
      </c>
      <c r="P126" s="46"/>
      <c r="Q126" s="87">
        <v>0.2</v>
      </c>
      <c r="R126" s="81">
        <v>0.2</v>
      </c>
      <c r="S126" s="81">
        <v>0.25</v>
      </c>
      <c r="T126" s="81">
        <v>0.25</v>
      </c>
      <c r="U126" s="81">
        <v>0.3</v>
      </c>
      <c r="V126" s="81">
        <v>0.3</v>
      </c>
      <c r="W126" s="81">
        <v>0.35</v>
      </c>
      <c r="X126" s="81">
        <v>0.35</v>
      </c>
      <c r="Y126" s="81">
        <v>0.4</v>
      </c>
      <c r="Z126" s="82">
        <v>0.4</v>
      </c>
      <c r="AA126" s="50"/>
      <c r="AB126" s="51" t="str">
        <f t="shared" si="2"/>
        <v/>
      </c>
    </row>
    <row r="127" spans="1:28" ht="15.6" x14ac:dyDescent="0.25">
      <c r="A127" s="83">
        <v>91</v>
      </c>
      <c r="B127" s="85" t="s">
        <v>354</v>
      </c>
      <c r="C127" s="30">
        <v>91</v>
      </c>
      <c r="D127" s="30" t="s">
        <v>354</v>
      </c>
      <c r="E127" s="40" t="s">
        <v>646</v>
      </c>
      <c r="F127" s="41" t="s">
        <v>761</v>
      </c>
      <c r="G127" s="42" t="s">
        <v>653</v>
      </c>
      <c r="H127" s="43" t="s">
        <v>668</v>
      </c>
      <c r="I127" s="40" t="s">
        <v>648</v>
      </c>
      <c r="J127" s="44"/>
      <c r="K127" s="44">
        <f>IF(AND(HLOOKUP(C127,[2]Data!$1:$150,9,FALSE)="全体",G127="敌方单体"),0,IF(I127="无效",0,IF(OR(H127="攻击力提升",H127="防御力下降"),1,IF(H127="Arts卡性能提升",21,IF(H127="Buster卡性能提升",22,IF(H127="Quick卡性能提升",23,IF(H127="宝具威力提升",3,IF(H127="伤害附加",4,5))))))))</f>
        <v>21</v>
      </c>
      <c r="L127" s="44">
        <f t="shared" si="3"/>
        <v>21</v>
      </c>
      <c r="M127" s="45" t="e">
        <f>INDEX($Q127:$AA127,1,IF($F127="宝具自带",2,IF($F127="宝具等级",VLOOKUP(C127,[2]Cal!$D$11:$AP$300,4,FALSE)*2,IF($F127="宝具OC",VLOOKUP(C127,[2]Cal!$D$11:$AP$300,14,FALSE)*2,1+IF($F127="技能1",VLOOKUP(VLOOKUP($D127,[2]Cal!$D$11:$AP$300,17,FALSE),[2]Para!$A$33:$B$43,2,FALSE),IF($F127="技能2",VLOOKUP(VLOOKUP($D127,[2]Cal!$D$11:$AP$300,18,FALSE),[2]Para!$A$33:$B$43,2,FALSE),VLOOKUP(VLOOKUP($D127,[2]Cal!$D$11:$AP$300,19,FALSE),[2]Para!$A$33:$B$43,2,FALSE)))))))</f>
        <v>#N/A</v>
      </c>
      <c r="N127" s="45" t="e">
        <f>INDEX($Q127:$AA127,1,IF($F127="宝具自带",2,IF($F127="宝具等级",VLOOKUP(#REF!,[2]Para!$A$33:$B$43,2,FALSE)*2,IF($F127="宝具OC",#REF!*2,1+VLOOKUP(#REF!,[2]Para!$A$33:$B$43,2,FALSE)))))</f>
        <v>#REF!</v>
      </c>
      <c r="O127" s="45" t="e">
        <f>INDEX($Q127:$AA127,1,IF($F127="宝具自带",2,IF($F127="宝具等级",VLOOKUP(#REF!,[2]Para!$A$33:$B$43,2,FALSE)*2,IF($F127="宝具OC",#REF!*2,1+VLOOKUP(#REF!,[2]Para!$A$33:$B$43,2,FALSE)))))</f>
        <v>#REF!</v>
      </c>
      <c r="P127" s="46"/>
      <c r="Q127" s="53">
        <v>0.25</v>
      </c>
      <c r="R127" s="54">
        <v>0.26500000000000001</v>
      </c>
      <c r="S127" s="54">
        <v>0.28000000000000003</v>
      </c>
      <c r="T127" s="54">
        <v>0.29499999999999998</v>
      </c>
      <c r="U127" s="54">
        <v>0.31</v>
      </c>
      <c r="V127" s="54">
        <v>0.32500000000000001</v>
      </c>
      <c r="W127" s="54">
        <v>0.34</v>
      </c>
      <c r="X127" s="54">
        <v>0.35499999999999998</v>
      </c>
      <c r="Y127" s="54">
        <v>0.37</v>
      </c>
      <c r="Z127" s="55">
        <v>0.4</v>
      </c>
      <c r="AA127" s="50"/>
      <c r="AB127" s="51" t="str">
        <f t="shared" si="2"/>
        <v/>
      </c>
    </row>
    <row r="128" spans="1:28" ht="15.6" x14ac:dyDescent="0.25">
      <c r="A128" s="83"/>
      <c r="B128" s="85"/>
      <c r="C128" s="30">
        <v>91</v>
      </c>
      <c r="D128" s="30" t="s">
        <v>354</v>
      </c>
      <c r="E128" s="40" t="s">
        <v>649</v>
      </c>
      <c r="F128" s="41" t="s">
        <v>762</v>
      </c>
      <c r="G128" s="42" t="s">
        <v>653</v>
      </c>
      <c r="H128" s="43" t="s">
        <v>644</v>
      </c>
      <c r="I128" s="40" t="s">
        <v>648</v>
      </c>
      <c r="J128" s="44"/>
      <c r="K128" s="44">
        <f>IF(AND(HLOOKUP(C128,[2]Data!$1:$150,9,FALSE)="全体",G128="敌方单体"),0,IF(I128="无效",0,IF(OR(H128="攻击力提升",H128="防御力下降"),1,IF(H128="Arts卡性能提升",21,IF(H128="Buster卡性能提升",22,IF(H128="Quick卡性能提升",23,IF(H128="宝具威力提升",3,IF(H128="伤害附加",4,5))))))))</f>
        <v>1</v>
      </c>
      <c r="L128" s="44">
        <f t="shared" si="3"/>
        <v>1</v>
      </c>
      <c r="M128" s="45" t="e">
        <f>INDEX($Q128:$AA128,1,IF($F128="宝具自带",2,IF($F128="宝具等级",VLOOKUP(C128,[2]Cal!$D$11:$AP$300,4,FALSE)*2,IF($F128="宝具OC",VLOOKUP(C128,[2]Cal!$D$11:$AP$300,14,FALSE)*2,1+IF($F128="技能1",VLOOKUP(VLOOKUP($D128,[2]Cal!$D$11:$AP$300,17,FALSE),[2]Para!$A$33:$B$43,2,FALSE),IF($F128="技能2",VLOOKUP(VLOOKUP($D128,[2]Cal!$D$11:$AP$300,18,FALSE),[2]Para!$A$33:$B$43,2,FALSE),VLOOKUP(VLOOKUP($D128,[2]Cal!$D$11:$AP$300,19,FALSE),[2]Para!$A$33:$B$43,2,FALSE)))))))</f>
        <v>#N/A</v>
      </c>
      <c r="N128" s="45" t="e">
        <f>INDEX($Q128:$AA128,1,IF($F128="宝具自带",2,IF($F128="宝具等级",VLOOKUP(#REF!,[2]Para!$A$33:$B$43,2,FALSE)*2,IF($F128="宝具OC",#REF!*2,1+VLOOKUP(#REF!,[2]Para!$A$33:$B$43,2,FALSE)))))</f>
        <v>#REF!</v>
      </c>
      <c r="O128" s="45" t="e">
        <f>INDEX($Q128:$AA128,1,IF($F128="宝具自带",2,IF($F128="宝具等级",VLOOKUP(#REF!,[2]Para!$A$33:$B$43,2,FALSE)*2,IF($F128="宝具OC",#REF!*2,1+VLOOKUP(#REF!,[2]Para!$A$33:$B$43,2,FALSE)))))</f>
        <v>#REF!</v>
      </c>
      <c r="P128" s="46"/>
      <c r="Q128" s="53">
        <v>0.15</v>
      </c>
      <c r="R128" s="54">
        <v>0.16</v>
      </c>
      <c r="S128" s="54">
        <v>0.17</v>
      </c>
      <c r="T128" s="54">
        <v>0.18</v>
      </c>
      <c r="U128" s="54">
        <v>0.19</v>
      </c>
      <c r="V128" s="54">
        <v>0.2</v>
      </c>
      <c r="W128" s="54">
        <v>0.21</v>
      </c>
      <c r="X128" s="54">
        <v>0.22</v>
      </c>
      <c r="Y128" s="54">
        <v>0.23</v>
      </c>
      <c r="Z128" s="55">
        <v>0.25</v>
      </c>
      <c r="AA128" s="50"/>
      <c r="AB128" s="51" t="str">
        <f t="shared" si="2"/>
        <v/>
      </c>
    </row>
    <row r="129" spans="1:28" ht="15.6" x14ac:dyDescent="0.25">
      <c r="A129" s="52">
        <v>92</v>
      </c>
      <c r="B129" s="41" t="s">
        <v>354</v>
      </c>
      <c r="C129" s="30">
        <v>92</v>
      </c>
      <c r="D129" s="30" t="s">
        <v>354</v>
      </c>
      <c r="E129" s="40" t="s">
        <v>646</v>
      </c>
      <c r="F129" s="41" t="s">
        <v>763</v>
      </c>
      <c r="G129" s="42" t="s">
        <v>653</v>
      </c>
      <c r="H129" s="43" t="s">
        <v>668</v>
      </c>
      <c r="I129" s="40" t="s">
        <v>648</v>
      </c>
      <c r="J129" s="44"/>
      <c r="K129" s="44">
        <f>IF(AND(HLOOKUP(C129,[2]Data!$1:$150,9,FALSE)="全体",G129="敌方单体"),0,IF(I129="无效",0,IF(OR(H129="攻击力提升",H129="防御力下降"),1,IF(H129="Arts卡性能提升",21,IF(H129="Buster卡性能提升",22,IF(H129="Quick卡性能提升",23,IF(H129="宝具威力提升",3,IF(H129="伤害附加",4,5))))))))</f>
        <v>21</v>
      </c>
      <c r="L129" s="44">
        <f t="shared" si="3"/>
        <v>21</v>
      </c>
      <c r="M129" s="45" t="e">
        <f>INDEX($Q129:$AA129,1,IF($F129="宝具自带",2,IF($F129="宝具等级",VLOOKUP(C129,[2]Cal!$D$11:$AP$300,4,FALSE)*2,IF($F129="宝具OC",VLOOKUP(C129,[2]Cal!$D$11:$AP$300,14,FALSE)*2,1+IF($F129="技能1",VLOOKUP(VLOOKUP($D129,[2]Cal!$D$11:$AP$300,17,FALSE),[2]Para!$A$33:$B$43,2,FALSE),IF($F129="技能2",VLOOKUP(VLOOKUP($D129,[2]Cal!$D$11:$AP$300,18,FALSE),[2]Para!$A$33:$B$43,2,FALSE),VLOOKUP(VLOOKUP($D129,[2]Cal!$D$11:$AP$300,19,FALSE),[2]Para!$A$33:$B$43,2,FALSE)))))))</f>
        <v>#N/A</v>
      </c>
      <c r="N129" s="45" t="e">
        <f>INDEX($Q129:$AA129,1,IF($F129="宝具自带",2,IF($F129="宝具等级",VLOOKUP(#REF!,[2]Para!$A$33:$B$43,2,FALSE)*2,IF($F129="宝具OC",#REF!*2,1+VLOOKUP(#REF!,[2]Para!$A$33:$B$43,2,FALSE)))))</f>
        <v>#REF!</v>
      </c>
      <c r="O129" s="45" t="e">
        <f>INDEX($Q129:$AA129,1,IF($F129="宝具自带",2,IF($F129="宝具等级",VLOOKUP(#REF!,[2]Para!$A$33:$B$43,2,FALSE)*2,IF($F129="宝具OC",#REF!*2,1+VLOOKUP(#REF!,[2]Para!$A$33:$B$43,2,FALSE)))))</f>
        <v>#REF!</v>
      </c>
      <c r="P129" s="46"/>
      <c r="Q129" s="53">
        <v>0.3</v>
      </c>
      <c r="R129" s="54">
        <v>0.32</v>
      </c>
      <c r="S129" s="54">
        <v>0.34</v>
      </c>
      <c r="T129" s="54">
        <v>0.36</v>
      </c>
      <c r="U129" s="54">
        <v>0.38</v>
      </c>
      <c r="V129" s="54">
        <v>0.4</v>
      </c>
      <c r="W129" s="54">
        <v>0.42</v>
      </c>
      <c r="X129" s="54">
        <v>0.44</v>
      </c>
      <c r="Y129" s="54">
        <v>0.46</v>
      </c>
      <c r="Z129" s="55">
        <v>0.5</v>
      </c>
      <c r="AA129" s="50"/>
      <c r="AB129" s="51" t="str">
        <f t="shared" si="2"/>
        <v/>
      </c>
    </row>
    <row r="130" spans="1:28" ht="15.6" x14ac:dyDescent="0.25">
      <c r="A130" s="52">
        <v>94</v>
      </c>
      <c r="B130" s="41" t="s">
        <v>361</v>
      </c>
      <c r="C130" s="30">
        <v>94</v>
      </c>
      <c r="D130" s="30" t="s">
        <v>361</v>
      </c>
      <c r="E130" s="40" t="s">
        <v>646</v>
      </c>
      <c r="F130" s="41" t="s">
        <v>764</v>
      </c>
      <c r="G130" s="42" t="s">
        <v>653</v>
      </c>
      <c r="H130" s="43" t="s">
        <v>644</v>
      </c>
      <c r="I130" s="40" t="s">
        <v>648</v>
      </c>
      <c r="J130" s="44"/>
      <c r="K130" s="44">
        <f>IF(AND(HLOOKUP(C130,[2]Data!$1:$150,9,FALSE)="全体",G130="敌方单体"),0,IF(I130="无效",0,IF(OR(H130="攻击力提升",H130="防御力下降"),1,IF(H130="Arts卡性能提升",21,IF(H130="Buster卡性能提升",22,IF(H130="Quick卡性能提升",23,IF(H130="宝具威力提升",3,IF(H130="伤害附加",4,5))))))))</f>
        <v>1</v>
      </c>
      <c r="L130" s="44">
        <f t="shared" si="3"/>
        <v>1</v>
      </c>
      <c r="M130" s="45" t="e">
        <f>INDEX($Q130:$AA130,1,IF($F130="宝具自带",2,IF($F130="宝具等级",VLOOKUP(C130,[2]Cal!$D$11:$AP$300,4,FALSE)*2,IF($F130="宝具OC",VLOOKUP(C130,[2]Cal!$D$11:$AP$300,14,FALSE)*2,1+IF($F130="技能1",VLOOKUP(VLOOKUP($D130,[2]Cal!$D$11:$AP$300,17,FALSE),[2]Para!$A$33:$B$43,2,FALSE),IF($F130="技能2",VLOOKUP(VLOOKUP($D130,[2]Cal!$D$11:$AP$300,18,FALSE),[2]Para!$A$33:$B$43,2,FALSE),VLOOKUP(VLOOKUP($D130,[2]Cal!$D$11:$AP$300,19,FALSE),[2]Para!$A$33:$B$43,2,FALSE)))))))</f>
        <v>#N/A</v>
      </c>
      <c r="N130" s="45" t="e">
        <f>INDEX($Q130:$AA130,1,IF($F130="宝具自带",2,IF($F130="宝具等级",VLOOKUP(#REF!,[2]Para!$A$33:$B$43,2,FALSE)*2,IF($F130="宝具OC",#REF!*2,1+VLOOKUP(#REF!,[2]Para!$A$33:$B$43,2,FALSE)))))</f>
        <v>#REF!</v>
      </c>
      <c r="O130" s="45" t="e">
        <f>INDEX($Q130:$AA130,1,IF($F130="宝具自带",2,IF($F130="宝具等级",VLOOKUP(#REF!,[2]Para!$A$33:$B$43,2,FALSE)*2,IF($F130="宝具OC",#REF!*2,1+VLOOKUP(#REF!,[2]Para!$A$33:$B$43,2,FALSE)))))</f>
        <v>#REF!</v>
      </c>
      <c r="P130" s="46"/>
      <c r="Q130" s="53">
        <v>0.08</v>
      </c>
      <c r="R130" s="54">
        <v>0.1</v>
      </c>
      <c r="S130" s="54">
        <v>0.12</v>
      </c>
      <c r="T130" s="54">
        <v>0.14000000000000001</v>
      </c>
      <c r="U130" s="54">
        <v>0.16</v>
      </c>
      <c r="V130" s="54">
        <v>0.18</v>
      </c>
      <c r="W130" s="54">
        <v>0.2</v>
      </c>
      <c r="X130" s="54">
        <v>0.22</v>
      </c>
      <c r="Y130" s="54">
        <v>0.24</v>
      </c>
      <c r="Z130" s="55">
        <v>0.28000000000000003</v>
      </c>
      <c r="AA130" s="50"/>
      <c r="AB130" s="51" t="str">
        <f t="shared" si="2"/>
        <v/>
      </c>
    </row>
    <row r="131" spans="1:28" ht="15.6" x14ac:dyDescent="0.25">
      <c r="A131" s="52">
        <v>95</v>
      </c>
      <c r="B131" s="41" t="s">
        <v>363</v>
      </c>
      <c r="C131" s="30">
        <v>95</v>
      </c>
      <c r="D131" s="30" t="s">
        <v>363</v>
      </c>
      <c r="E131" s="40" t="s">
        <v>646</v>
      </c>
      <c r="F131" s="41" t="s">
        <v>671</v>
      </c>
      <c r="G131" s="42" t="s">
        <v>643</v>
      </c>
      <c r="H131" s="43" t="s">
        <v>644</v>
      </c>
      <c r="I131" s="40" t="s">
        <v>648</v>
      </c>
      <c r="J131" s="44"/>
      <c r="K131" s="44">
        <f>IF(AND(HLOOKUP(C131,[2]Data!$1:$150,9,FALSE)="全体",G131="敌方单体"),0,IF(I131="无效",0,IF(OR(H131="攻击力提升",H131="防御力下降"),1,IF(H131="Arts卡性能提升",21,IF(H131="Buster卡性能提升",22,IF(H131="Quick卡性能提升",23,IF(H131="宝具威力提升",3,IF(H131="伤害附加",4,5))))))))</f>
        <v>1</v>
      </c>
      <c r="L131" s="44">
        <f t="shared" si="3"/>
        <v>1</v>
      </c>
      <c r="M131" s="45" t="e">
        <f>INDEX($Q131:$AA131,1,IF($F131="宝具自带",2,IF($F131="宝具等级",VLOOKUP(C131,[2]Cal!$D$11:$AP$300,4,FALSE)*2,IF($F131="宝具OC",VLOOKUP(C131,[2]Cal!$D$11:$AP$300,14,FALSE)*2,1+IF($F131="技能1",VLOOKUP(VLOOKUP($D131,[2]Cal!$D$11:$AP$300,17,FALSE),[2]Para!$A$33:$B$43,2,FALSE),IF($F131="技能2",VLOOKUP(VLOOKUP($D131,[2]Cal!$D$11:$AP$300,18,FALSE),[2]Para!$A$33:$B$43,2,FALSE),VLOOKUP(VLOOKUP($D131,[2]Cal!$D$11:$AP$300,19,FALSE),[2]Para!$A$33:$B$43,2,FALSE)))))))</f>
        <v>#N/A</v>
      </c>
      <c r="N131" s="45" t="e">
        <f>INDEX($Q131:$AA131,1,IF($F131="宝具自带",2,IF($F131="宝具等级",VLOOKUP(#REF!,[2]Para!$A$33:$B$43,2,FALSE)*2,IF($F131="宝具OC",#REF!*2,1+VLOOKUP(#REF!,[2]Para!$A$33:$B$43,2,FALSE)))))</f>
        <v>#REF!</v>
      </c>
      <c r="O131" s="45" t="e">
        <f>INDEX($Q131:$AA131,1,IF($F131="宝具自带",2,IF($F131="宝具等级",VLOOKUP(#REF!,[2]Para!$A$33:$B$43,2,FALSE)*2,IF($F131="宝具OC",#REF!*2,1+VLOOKUP(#REF!,[2]Para!$A$33:$B$43,2,FALSE)))))</f>
        <v>#REF!</v>
      </c>
      <c r="P131" s="46"/>
      <c r="Q131" s="47">
        <v>0.105</v>
      </c>
      <c r="R131" s="48">
        <v>0.11600000000000001</v>
      </c>
      <c r="S131" s="48">
        <v>0.126</v>
      </c>
      <c r="T131" s="48">
        <v>0.13700000000000001</v>
      </c>
      <c r="U131" s="48">
        <v>0.14699999999999999</v>
      </c>
      <c r="V131" s="48">
        <v>0.158</v>
      </c>
      <c r="W131" s="48">
        <v>0.16800000000000001</v>
      </c>
      <c r="X131" s="48">
        <v>0.17899999999999999</v>
      </c>
      <c r="Y131" s="48">
        <v>0.189</v>
      </c>
      <c r="Z131" s="49">
        <v>0.21</v>
      </c>
      <c r="AA131" s="50"/>
      <c r="AB131" s="51" t="str">
        <f t="shared" si="2"/>
        <v/>
      </c>
    </row>
    <row r="132" spans="1:28" ht="15.6" x14ac:dyDescent="0.25">
      <c r="A132" s="83">
        <v>96</v>
      </c>
      <c r="B132" s="85" t="s">
        <v>366</v>
      </c>
      <c r="C132" s="30">
        <v>96</v>
      </c>
      <c r="D132" s="30" t="s">
        <v>366</v>
      </c>
      <c r="E132" s="40" t="s">
        <v>646</v>
      </c>
      <c r="F132" s="41" t="s">
        <v>765</v>
      </c>
      <c r="G132" s="42" t="s">
        <v>653</v>
      </c>
      <c r="H132" s="43" t="s">
        <v>644</v>
      </c>
      <c r="I132" s="40" t="s">
        <v>648</v>
      </c>
      <c r="J132" s="44"/>
      <c r="K132" s="44">
        <f>IF(AND(HLOOKUP(C132,[2]Data!$1:$150,9,FALSE)="全体",G132="敌方单体"),0,IF(I132="无效",0,IF(OR(H132="攻击力提升",H132="防御力下降"),1,IF(H132="Arts卡性能提升",21,IF(H132="Buster卡性能提升",22,IF(H132="Quick卡性能提升",23,IF(H132="宝具威力提升",3,IF(H132="伤害附加",4,5))))))))</f>
        <v>1</v>
      </c>
      <c r="L132" s="44">
        <f t="shared" si="3"/>
        <v>1</v>
      </c>
      <c r="M132" s="45" t="e">
        <f>INDEX($Q132:$AA132,1,IF($F132="宝具自带",2,IF($F132="宝具等级",VLOOKUP(C132,[2]Cal!$D$11:$AP$300,4,FALSE)*2,IF($F132="宝具OC",VLOOKUP(C132,[2]Cal!$D$11:$AP$300,14,FALSE)*2,1+IF($F132="技能1",VLOOKUP(VLOOKUP($D132,[2]Cal!$D$11:$AP$300,17,FALSE),[2]Para!$A$33:$B$43,2,FALSE),IF($F132="技能2",VLOOKUP(VLOOKUP($D132,[2]Cal!$D$11:$AP$300,18,FALSE),[2]Para!$A$33:$B$43,2,FALSE),VLOOKUP(VLOOKUP($D132,[2]Cal!$D$11:$AP$300,19,FALSE),[2]Para!$A$33:$B$43,2,FALSE)))))))</f>
        <v>#N/A</v>
      </c>
      <c r="N132" s="45" t="e">
        <f>INDEX($Q132:$AA132,1,IF($F132="宝具自带",2,IF($F132="宝具等级",VLOOKUP(#REF!,[2]Para!$A$33:$B$43,2,FALSE)*2,IF($F132="宝具OC",#REF!*2,1+VLOOKUP(#REF!,[2]Para!$A$33:$B$43,2,FALSE)))))</f>
        <v>#REF!</v>
      </c>
      <c r="O132" s="45" t="e">
        <f>INDEX($Q132:$AA132,1,IF($F132="宝具自带",2,IF($F132="宝具等级",VLOOKUP(#REF!,[2]Para!$A$33:$B$43,2,FALSE)*2,IF($F132="宝具OC",#REF!*2,1+VLOOKUP(#REF!,[2]Para!$A$33:$B$43,2,FALSE)))))</f>
        <v>#REF!</v>
      </c>
      <c r="P132" s="46"/>
      <c r="Q132" s="53">
        <v>0.3</v>
      </c>
      <c r="R132" s="54">
        <v>0.32</v>
      </c>
      <c r="S132" s="54">
        <v>0.34</v>
      </c>
      <c r="T132" s="54">
        <v>0.36</v>
      </c>
      <c r="U132" s="54">
        <v>0.38</v>
      </c>
      <c r="V132" s="54">
        <v>0.4</v>
      </c>
      <c r="W132" s="54">
        <v>0.42</v>
      </c>
      <c r="X132" s="54">
        <v>0.44</v>
      </c>
      <c r="Y132" s="54">
        <v>0.46</v>
      </c>
      <c r="Z132" s="55">
        <v>0.5</v>
      </c>
      <c r="AA132" s="50"/>
      <c r="AB132" s="51" t="str">
        <f t="shared" si="2"/>
        <v/>
      </c>
    </row>
    <row r="133" spans="1:28" ht="15.6" x14ac:dyDescent="0.25">
      <c r="A133" s="83"/>
      <c r="B133" s="85"/>
      <c r="C133" s="30">
        <v>96</v>
      </c>
      <c r="D133" s="30" t="s">
        <v>366</v>
      </c>
      <c r="E133" s="40" t="s">
        <v>657</v>
      </c>
      <c r="F133" s="41" t="s">
        <v>766</v>
      </c>
      <c r="G133" s="42" t="s">
        <v>658</v>
      </c>
      <c r="H133" s="43" t="s">
        <v>659</v>
      </c>
      <c r="I133" s="40" t="s">
        <v>660</v>
      </c>
      <c r="J133" s="44"/>
      <c r="K133" s="44">
        <f>IF(AND(HLOOKUP(C133,[2]Data!$1:$150,9,FALSE)="全体",G133="敌方单体"),0,IF(I133="无效",0,IF(OR(H133="攻击力提升",H133="防御力下降"),1,IF(H133="Arts卡性能提升",21,IF(H133="Buster卡性能提升",22,IF(H133="Quick卡性能提升",23,IF(H133="宝具威力提升",3,IF(H133="伤害附加",4,5))))))))</f>
        <v>0</v>
      </c>
      <c r="L133" s="44">
        <f t="shared" si="3"/>
        <v>1</v>
      </c>
      <c r="M133" s="45" t="e">
        <f>INDEX($Q133:$AA133,1,IF($F133="宝具自带",2,IF($F133="宝具等级",VLOOKUP(C133,[2]Cal!$D$11:$AP$300,4,FALSE)*2,IF($F133="宝具OC",VLOOKUP(C133,[2]Cal!$D$11:$AP$300,14,FALSE)*2,1+IF($F133="技能1",VLOOKUP(VLOOKUP($D133,[2]Cal!$D$11:$AP$300,17,FALSE),[2]Para!$A$33:$B$43,2,FALSE),IF($F133="技能2",VLOOKUP(VLOOKUP($D133,[2]Cal!$D$11:$AP$300,18,FALSE),[2]Para!$A$33:$B$43,2,FALSE),VLOOKUP(VLOOKUP($D133,[2]Cal!$D$11:$AP$300,19,FALSE),[2]Para!$A$33:$B$43,2,FALSE)))))))</f>
        <v>#N/A</v>
      </c>
      <c r="N133" s="45" t="e">
        <f>INDEX($Q133:$AA133,1,IF($F133="宝具自带",2,IF($F133="宝具等级",VLOOKUP(#REF!,[2]Para!$A$33:$B$43,2,FALSE)*2,IF($F133="宝具OC",#REF!*2,1+VLOOKUP(#REF!,[2]Para!$A$33:$B$43,2,FALSE)))))</f>
        <v>#REF!</v>
      </c>
      <c r="O133" s="45" t="e">
        <f>INDEX($Q133:$AA133,1,IF($F133="宝具自带",2,IF($F133="宝具等级",VLOOKUP(#REF!,[2]Para!$A$33:$B$43,2,FALSE)*2,IF($F133="宝具OC",#REF!*2,1+VLOOKUP(#REF!,[2]Para!$A$33:$B$43,2,FALSE)))))</f>
        <v>#REF!</v>
      </c>
      <c r="P133" s="46"/>
      <c r="Q133" s="87">
        <v>0.2</v>
      </c>
      <c r="R133" s="81">
        <v>0.2</v>
      </c>
      <c r="S133" s="81">
        <v>0.25</v>
      </c>
      <c r="T133" s="81">
        <v>0.25</v>
      </c>
      <c r="U133" s="81">
        <v>0.3</v>
      </c>
      <c r="V133" s="81">
        <v>0.3</v>
      </c>
      <c r="W133" s="81">
        <v>0.35</v>
      </c>
      <c r="X133" s="81">
        <v>0.35</v>
      </c>
      <c r="Y133" s="81">
        <v>0.4</v>
      </c>
      <c r="Z133" s="82">
        <v>0.4</v>
      </c>
      <c r="AA133" s="50"/>
      <c r="AB133" s="51" t="str">
        <f t="shared" ref="AB133:AB196" si="4">IF(J133=1,"需要完成强化本。","")&amp;AA133</f>
        <v/>
      </c>
    </row>
    <row r="134" spans="1:28" ht="15.6" x14ac:dyDescent="0.25">
      <c r="A134" s="52">
        <v>97</v>
      </c>
      <c r="B134" s="41" t="s">
        <v>368</v>
      </c>
      <c r="C134" s="30">
        <v>97</v>
      </c>
      <c r="D134" s="30" t="s">
        <v>368</v>
      </c>
      <c r="E134" s="40" t="s">
        <v>654</v>
      </c>
      <c r="F134" s="41" t="s">
        <v>767</v>
      </c>
      <c r="G134" s="42" t="s">
        <v>682</v>
      </c>
      <c r="H134" s="43" t="s">
        <v>652</v>
      </c>
      <c r="I134" s="40" t="s">
        <v>648</v>
      </c>
      <c r="J134" s="44"/>
      <c r="K134" s="44">
        <f>IF(AND(HLOOKUP(C134,[2]Data!$1:$150,9,FALSE)="全体",G134="敌方单体"),0,IF(I134="无效",0,IF(OR(H134="攻击力提升",H134="防御力下降"),1,IF(H134="Arts卡性能提升",21,IF(H134="Buster卡性能提升",22,IF(H134="Quick卡性能提升",23,IF(H134="宝具威力提升",3,IF(H134="伤害附加",4,5))))))))</f>
        <v>22</v>
      </c>
      <c r="L134" s="44">
        <f t="shared" ref="L134:L197" si="5">IF(OR(H134="攻击力提升",H134="防御力下降"),1,IF(H134="Arts卡性能提升",21,IF(H134="Buster卡性能提升",22,IF(H134="Quick卡性能提升",23,IF(H134="宝具威力提升",3,IF(H134="伤害附加",4,5))))))</f>
        <v>22</v>
      </c>
      <c r="M134" s="45" t="e">
        <f>INDEX($Q134:$AA134,1,IF($F134="宝具自带",2,IF($F134="宝具等级",VLOOKUP(C134,[2]Cal!$D$11:$AP$300,4,FALSE)*2,IF($F134="宝具OC",VLOOKUP(C134,[2]Cal!$D$11:$AP$300,14,FALSE)*2,1+IF($F134="技能1",VLOOKUP(VLOOKUP($D134,[2]Cal!$D$11:$AP$300,17,FALSE),[2]Para!$A$33:$B$43,2,FALSE),IF($F134="技能2",VLOOKUP(VLOOKUP($D134,[2]Cal!$D$11:$AP$300,18,FALSE),[2]Para!$A$33:$B$43,2,FALSE),VLOOKUP(VLOOKUP($D134,[2]Cal!$D$11:$AP$300,19,FALSE),[2]Para!$A$33:$B$43,2,FALSE)))))))</f>
        <v>#N/A</v>
      </c>
      <c r="N134" s="45" t="e">
        <f>INDEX($Q134:$AA134,1,IF($F134="宝具自带",2,IF($F134="宝具等级",VLOOKUP(#REF!,[2]Para!$A$33:$B$43,2,FALSE)*2,IF($F134="宝具OC",#REF!*2,1+VLOOKUP(#REF!,[2]Para!$A$33:$B$43,2,FALSE)))))</f>
        <v>#REF!</v>
      </c>
      <c r="O134" s="45" t="e">
        <f>INDEX($Q134:$AA134,1,IF($F134="宝具自带",2,IF($F134="宝具等级",VLOOKUP(#REF!,[2]Para!$A$33:$B$43,2,FALSE)*2,IF($F134="宝具OC",#REF!*2,1+VLOOKUP(#REF!,[2]Para!$A$33:$B$43,2,FALSE)))))</f>
        <v>#REF!</v>
      </c>
      <c r="P134" s="46"/>
      <c r="Q134" s="53">
        <v>0.3</v>
      </c>
      <c r="R134" s="54">
        <v>0.32</v>
      </c>
      <c r="S134" s="54">
        <v>0.34</v>
      </c>
      <c r="T134" s="54">
        <v>0.36</v>
      </c>
      <c r="U134" s="54">
        <v>0.38</v>
      </c>
      <c r="V134" s="54">
        <v>0.4</v>
      </c>
      <c r="W134" s="54">
        <v>0.42</v>
      </c>
      <c r="X134" s="54">
        <v>0.44</v>
      </c>
      <c r="Y134" s="54">
        <v>0.46</v>
      </c>
      <c r="Z134" s="55">
        <v>0.5</v>
      </c>
      <c r="AA134" s="50"/>
      <c r="AB134" s="51" t="str">
        <f t="shared" si="4"/>
        <v/>
      </c>
    </row>
    <row r="135" spans="1:28" ht="15.6" x14ac:dyDescent="0.25">
      <c r="A135" s="52">
        <v>98</v>
      </c>
      <c r="B135" s="41" t="s">
        <v>370</v>
      </c>
      <c r="C135" s="30">
        <v>98</v>
      </c>
      <c r="D135" s="30" t="s">
        <v>370</v>
      </c>
      <c r="E135" s="40" t="s">
        <v>657</v>
      </c>
      <c r="F135" s="41" t="s">
        <v>768</v>
      </c>
      <c r="G135" s="42" t="s">
        <v>653</v>
      </c>
      <c r="H135" s="43" t="s">
        <v>644</v>
      </c>
      <c r="I135" s="40" t="s">
        <v>648</v>
      </c>
      <c r="J135" s="44"/>
      <c r="K135" s="44">
        <f>IF(AND(HLOOKUP(C135,[2]Data!$1:$150,9,FALSE)="全体",G135="敌方单体"),0,IF(I135="无效",0,IF(OR(H135="攻击力提升",H135="防御力下降"),1,IF(H135="Arts卡性能提升",21,IF(H135="Buster卡性能提升",22,IF(H135="Quick卡性能提升",23,IF(H135="宝具威力提升",3,IF(H135="伤害附加",4,5))))))))</f>
        <v>1</v>
      </c>
      <c r="L135" s="44">
        <f t="shared" si="5"/>
        <v>1</v>
      </c>
      <c r="M135" s="45" t="e">
        <f>INDEX($Q135:$AA135,1,IF($F135="宝具自带",2,IF($F135="宝具等级",VLOOKUP(C135,[2]Cal!$D$11:$AP$300,4,FALSE)*2,IF($F135="宝具OC",VLOOKUP(C135,[2]Cal!$D$11:$AP$300,14,FALSE)*2,1+IF($F135="技能1",VLOOKUP(VLOOKUP($D135,[2]Cal!$D$11:$AP$300,17,FALSE),[2]Para!$A$33:$B$43,2,FALSE),IF($F135="技能2",VLOOKUP(VLOOKUP($D135,[2]Cal!$D$11:$AP$300,18,FALSE),[2]Para!$A$33:$B$43,2,FALSE),VLOOKUP(VLOOKUP($D135,[2]Cal!$D$11:$AP$300,19,FALSE),[2]Para!$A$33:$B$43,2,FALSE)))))))</f>
        <v>#N/A</v>
      </c>
      <c r="N135" s="45" t="e">
        <f>INDEX($Q135:$AA135,1,IF($F135="宝具自带",2,IF($F135="宝具等级",VLOOKUP(#REF!,[2]Para!$A$33:$B$43,2,FALSE)*2,IF($F135="宝具OC",#REF!*2,1+VLOOKUP(#REF!,[2]Para!$A$33:$B$43,2,FALSE)))))</f>
        <v>#REF!</v>
      </c>
      <c r="O135" s="45" t="e">
        <f>INDEX($Q135:$AA135,1,IF($F135="宝具自带",2,IF($F135="宝具等级",VLOOKUP(#REF!,[2]Para!$A$33:$B$43,2,FALSE)*2,IF($F135="宝具OC",#REF!*2,1+VLOOKUP(#REF!,[2]Para!$A$33:$B$43,2,FALSE)))))</f>
        <v>#REF!</v>
      </c>
      <c r="P135" s="46"/>
      <c r="Q135" s="87">
        <v>0.3</v>
      </c>
      <c r="R135" s="81">
        <v>0.3</v>
      </c>
      <c r="S135" s="81">
        <v>0.4</v>
      </c>
      <c r="T135" s="81">
        <v>0.4</v>
      </c>
      <c r="U135" s="81">
        <v>0.5</v>
      </c>
      <c r="V135" s="81">
        <v>0.5</v>
      </c>
      <c r="W135" s="81">
        <v>0.6</v>
      </c>
      <c r="X135" s="81">
        <v>0.6</v>
      </c>
      <c r="Y135" s="81">
        <v>0.7</v>
      </c>
      <c r="Z135" s="82">
        <v>0.7</v>
      </c>
      <c r="AA135" s="50"/>
      <c r="AB135" s="51" t="str">
        <f t="shared" si="4"/>
        <v/>
      </c>
    </row>
    <row r="136" spans="1:28" ht="26.4" x14ac:dyDescent="0.25">
      <c r="A136" s="83">
        <v>99</v>
      </c>
      <c r="B136" s="85" t="s">
        <v>372</v>
      </c>
      <c r="C136" s="30">
        <v>99</v>
      </c>
      <c r="D136" s="30" t="s">
        <v>372</v>
      </c>
      <c r="E136" s="40" t="s">
        <v>649</v>
      </c>
      <c r="F136" s="41" t="str">
        <f>IF([2]Cal!$J$3&lt;20,"领袖气质 B","女王の躾 A")</f>
        <v>领袖气质 B</v>
      </c>
      <c r="G136" s="42" t="s">
        <v>643</v>
      </c>
      <c r="H136" s="43" t="s">
        <v>644</v>
      </c>
      <c r="I136" s="40" t="s">
        <v>648</v>
      </c>
      <c r="J136" s="44">
        <v>1</v>
      </c>
      <c r="K136" s="44">
        <f>IF(AND(HLOOKUP(C136,[2]Data!$1:$150,9,FALSE)="全体",G136="敌方单体"),0,IF(I136="无效",0,IF(OR(H136="攻击力提升",H136="防御力下降"),1,IF(H136="Arts卡性能提升",21,IF(H136="Buster卡性能提升",22,IF(H136="Quick卡性能提升",23,IF(H136="宝具威力提升",3,IF(H136="伤害附加",4,5))))))))</f>
        <v>1</v>
      </c>
      <c r="L136" s="44">
        <f t="shared" si="5"/>
        <v>1</v>
      </c>
      <c r="M136" s="45" t="e">
        <f>INDEX($Q136:$AA136,1,IF($F136="宝具自带",2,IF($F136="宝具等级",VLOOKUP(C136,[2]Cal!$D$11:$AP$300,4,FALSE)*2,IF($F136="宝具OC",VLOOKUP(C136,[2]Cal!$D$11:$AP$300,14,FALSE)*2,1+IF($F136="技能1",VLOOKUP(VLOOKUP($D136,[2]Cal!$D$11:$AP$300,17,FALSE),[2]Para!$A$33:$B$43,2,FALSE),IF($F136="技能2",VLOOKUP(VLOOKUP($D136,[2]Cal!$D$11:$AP$300,18,FALSE),[2]Para!$A$33:$B$43,2,FALSE),VLOOKUP(VLOOKUP($D136,[2]Cal!$D$11:$AP$300,19,FALSE),[2]Para!$A$33:$B$43,2,FALSE)))))))</f>
        <v>#N/A</v>
      </c>
      <c r="N136" s="45" t="e">
        <f>INDEX($Q136:$AA136,1,IF($F136="宝具自带",2,IF($F136="宝具等级",VLOOKUP(#REF!,[2]Para!$A$33:$B$43,2,FALSE)*2,IF($F136="宝具OC",#REF!*2,1+VLOOKUP(#REF!,[2]Para!$A$33:$B$43,2,FALSE)))))</f>
        <v>#REF!</v>
      </c>
      <c r="O136" s="45" t="e">
        <f>INDEX($Q136:$AA136,1,IF($F136="宝具自带",2,IF($F136="宝具等级",VLOOKUP(#REF!,[2]Para!$A$33:$B$43,2,FALSE)*2,IF($F136="宝具OC",#REF!*2,1+VLOOKUP(#REF!,[2]Para!$A$33:$B$43,2,FALSE)))))</f>
        <v>#REF!</v>
      </c>
      <c r="P136" s="46"/>
      <c r="Q136" s="53">
        <f>IF([2]Cal!$J$3&lt;20,0.09,0.1)</f>
        <v>0.09</v>
      </c>
      <c r="R136" s="54">
        <f>IF([2]Cal!$J$3&lt;20,0.099,0.11)</f>
        <v>9.9000000000000005E-2</v>
      </c>
      <c r="S136" s="54">
        <f>IF([2]Cal!$J$3&lt;20,0.108,0.12)</f>
        <v>0.108</v>
      </c>
      <c r="T136" s="54">
        <f>IF([2]Cal!$J$3&lt;20,0.117,0.13)</f>
        <v>0.11700000000000001</v>
      </c>
      <c r="U136" s="54">
        <f>IF([2]Cal!$J$3&lt;20,0.126,0.14)</f>
        <v>0.126</v>
      </c>
      <c r="V136" s="54">
        <f>IF([2]Cal!$J$3&lt;20,0.135,0.15)</f>
        <v>0.13500000000000001</v>
      </c>
      <c r="W136" s="54">
        <f>IF([2]Cal!$J$3&lt;20,0.144,0.16)</f>
        <v>0.14399999999999999</v>
      </c>
      <c r="X136" s="54">
        <f>IF([2]Cal!$J$3&lt;20,0.153,0.17)</f>
        <v>0.153</v>
      </c>
      <c r="Y136" s="54">
        <f>IF([2]Cal!$J$3&lt;20,0.162,0.18)</f>
        <v>0.16200000000000001</v>
      </c>
      <c r="Z136" s="55">
        <f>IF([2]Cal!$J$3&lt;20,0.18,0.2)</f>
        <v>0.18</v>
      </c>
      <c r="AA136" s="50"/>
      <c r="AB136" s="51" t="str">
        <f t="shared" si="4"/>
        <v>需要完成强化本。</v>
      </c>
    </row>
    <row r="137" spans="1:28" ht="66" x14ac:dyDescent="0.25">
      <c r="A137" s="83"/>
      <c r="B137" s="85"/>
      <c r="C137" s="30">
        <v>99</v>
      </c>
      <c r="D137" s="30" t="s">
        <v>372</v>
      </c>
      <c r="E137" s="40" t="s">
        <v>649</v>
      </c>
      <c r="F137" s="41" t="str">
        <f>IF([2]Cal!$J$3&lt;20,"领袖气质 B","女王の躾 A")</f>
        <v>领袖气质 B</v>
      </c>
      <c r="G137" s="42" t="s">
        <v>769</v>
      </c>
      <c r="H137" s="43" t="s">
        <v>644</v>
      </c>
      <c r="I137" s="40" t="s">
        <v>660</v>
      </c>
      <c r="J137" s="44">
        <v>1</v>
      </c>
      <c r="K137" s="44">
        <f>IF(AND(HLOOKUP(C137,[2]Data!$1:$150,9,FALSE)="全体",G137="敌方单体"),0,IF(I137="无效",0,IF(OR(H137="攻击力提升",H137="防御力下降"),1,IF(H137="Arts卡性能提升",21,IF(H137="Buster卡性能提升",22,IF(H137="Quick卡性能提升",23,IF(H137="宝具威力提升",3,IF(H137="伤害附加",4,5))))))))</f>
        <v>0</v>
      </c>
      <c r="L137" s="44">
        <f t="shared" si="5"/>
        <v>1</v>
      </c>
      <c r="M137" s="45" t="e">
        <f>INDEX($Q137:$AA137,1,IF($F137="宝具自带",2,IF($F137="宝具等级",VLOOKUP(C137,[2]Cal!$D$11:$AP$300,4,FALSE)*2,IF($F137="宝具OC",VLOOKUP(C137,[2]Cal!$D$11:$AP$300,14,FALSE)*2,1+IF($F137="技能1",VLOOKUP(VLOOKUP($D137,[2]Cal!$D$11:$AP$300,17,FALSE),[2]Para!$A$33:$B$43,2,FALSE),IF($F137="技能2",VLOOKUP(VLOOKUP($D137,[2]Cal!$D$11:$AP$300,18,FALSE),[2]Para!$A$33:$B$43,2,FALSE),VLOOKUP(VLOOKUP($D137,[2]Cal!$D$11:$AP$300,19,FALSE),[2]Para!$A$33:$B$43,2,FALSE)))))))</f>
        <v>#N/A</v>
      </c>
      <c r="N137" s="45" t="e">
        <f>INDEX($Q137:$AA137,1,IF($F137="宝具自带",2,IF($F137="宝具等级",VLOOKUP(#REF!,[2]Para!$A$33:$B$43,2,FALSE)*2,IF($F137="宝具OC",#REF!*2,1+VLOOKUP(#REF!,[2]Para!$A$33:$B$43,2,FALSE)))))</f>
        <v>#REF!</v>
      </c>
      <c r="O137" s="45" t="e">
        <f>INDEX($Q137:$AA137,1,IF($F137="宝具自带",2,IF($F137="宝具等级",VLOOKUP(#REF!,[2]Para!$A$33:$B$43,2,FALSE)*2,IF($F137="宝具OC",#REF!*2,1+VLOOKUP(#REF!,[2]Para!$A$33:$B$43,2,FALSE)))))</f>
        <v>#REF!</v>
      </c>
      <c r="P137" s="46"/>
      <c r="Q137" s="53">
        <f>IF([2]Cal!$J$3&lt;20,0,0.1)</f>
        <v>0</v>
      </c>
      <c r="R137" s="54">
        <f>IF([2]Cal!$J$3&lt;20,0,0.11)</f>
        <v>0</v>
      </c>
      <c r="S137" s="54">
        <f>IF([2]Cal!$J$3&lt;20,0,0.12)</f>
        <v>0</v>
      </c>
      <c r="T137" s="54">
        <f>IF([2]Cal!$J$3&lt;20,0,0.13)</f>
        <v>0</v>
      </c>
      <c r="U137" s="54">
        <f>IF([2]Cal!$J$3&lt;20,0,0.14)</f>
        <v>0</v>
      </c>
      <c r="V137" s="54">
        <f>IF([2]Cal!$J$3&lt;20,0,0.15)</f>
        <v>0</v>
      </c>
      <c r="W137" s="54">
        <f>IF([2]Cal!$J$3&lt;20,0,0.16)</f>
        <v>0</v>
      </c>
      <c r="X137" s="54">
        <f>IF([2]Cal!$J$3&lt;20,0,0.17)</f>
        <v>0</v>
      </c>
      <c r="Y137" s="54">
        <f>IF([2]Cal!$J$3&lt;20,0,0.18)</f>
        <v>0</v>
      </c>
      <c r="Z137" s="55">
        <f>IF([2]Cal!$J$3&lt;20,0,0.2)</f>
        <v>0</v>
      </c>
      <c r="AA137" s="50" t="s">
        <v>770</v>
      </c>
      <c r="AB137" s="51" t="str">
        <f t="shared" si="4"/>
        <v>需要完成强化本。仅对男性队友生效。</v>
      </c>
    </row>
    <row r="138" spans="1:28" ht="15.6" x14ac:dyDescent="0.25">
      <c r="A138" s="83">
        <v>100</v>
      </c>
      <c r="B138" s="85" t="s">
        <v>375</v>
      </c>
      <c r="C138" s="30">
        <v>100</v>
      </c>
      <c r="D138" s="30" t="s">
        <v>375</v>
      </c>
      <c r="E138" s="40" t="s">
        <v>649</v>
      </c>
      <c r="F138" s="41" t="s">
        <v>771</v>
      </c>
      <c r="G138" s="42" t="s">
        <v>653</v>
      </c>
      <c r="H138" s="43" t="s">
        <v>662</v>
      </c>
      <c r="I138" s="40" t="s">
        <v>648</v>
      </c>
      <c r="J138" s="44"/>
      <c r="K138" s="44">
        <f>IF(AND(HLOOKUP(C138,[2]Data!$1:$150,9,FALSE)="全体",G138="敌方单体"),0,IF(I138="无效",0,IF(OR(H138="攻击力提升",H138="防御力下降"),1,IF(H138="Arts卡性能提升",21,IF(H138="Buster卡性能提升",22,IF(H138="Quick卡性能提升",23,IF(H138="宝具威力提升",3,IF(H138="伤害附加",4,5))))))))</f>
        <v>3</v>
      </c>
      <c r="L138" s="44">
        <f t="shared" si="5"/>
        <v>3</v>
      </c>
      <c r="M138" s="45" t="e">
        <f>INDEX($Q138:$AA138,1,IF($F138="宝具自带",2,IF($F138="宝具等级",VLOOKUP(C138,[2]Cal!$D$11:$AP$300,4,FALSE)*2,IF($F138="宝具OC",VLOOKUP(C138,[2]Cal!$D$11:$AP$300,14,FALSE)*2,1+IF($F138="技能1",VLOOKUP(VLOOKUP($D138,[2]Cal!$D$11:$AP$300,17,FALSE),[2]Para!$A$33:$B$43,2,FALSE),IF($F138="技能2",VLOOKUP(VLOOKUP($D138,[2]Cal!$D$11:$AP$300,18,FALSE),[2]Para!$A$33:$B$43,2,FALSE),VLOOKUP(VLOOKUP($D138,[2]Cal!$D$11:$AP$300,19,FALSE),[2]Para!$A$33:$B$43,2,FALSE)))))))</f>
        <v>#N/A</v>
      </c>
      <c r="N138" s="45" t="e">
        <f>INDEX($Q138:$AA138,1,IF($F138="宝具自带",2,IF($F138="宝具等级",VLOOKUP(#REF!,[2]Para!$A$33:$B$43,2,FALSE)*2,IF($F138="宝具OC",#REF!*2,1+VLOOKUP(#REF!,[2]Para!$A$33:$B$43,2,FALSE)))))</f>
        <v>#REF!</v>
      </c>
      <c r="O138" s="45" t="e">
        <f>INDEX($Q138:$AA138,1,IF($F138="宝具自带",2,IF($F138="宝具等级",VLOOKUP(#REF!,[2]Para!$A$33:$B$43,2,FALSE)*2,IF($F138="宝具OC",#REF!*2,1+VLOOKUP(#REF!,[2]Para!$A$33:$B$43,2,FALSE)))))</f>
        <v>#REF!</v>
      </c>
      <c r="P138" s="46"/>
      <c r="Q138" s="87">
        <v>0.5</v>
      </c>
      <c r="R138" s="81">
        <v>0.5</v>
      </c>
      <c r="S138" s="81">
        <v>0.5</v>
      </c>
      <c r="T138" s="81">
        <v>0.5</v>
      </c>
      <c r="U138" s="81">
        <v>0.5</v>
      </c>
      <c r="V138" s="81">
        <v>0.5</v>
      </c>
      <c r="W138" s="81">
        <v>0.5</v>
      </c>
      <c r="X138" s="81">
        <v>0.5</v>
      </c>
      <c r="Y138" s="81">
        <v>0.5</v>
      </c>
      <c r="Z138" s="82">
        <v>0.5</v>
      </c>
      <c r="AA138" s="50"/>
      <c r="AB138" s="51" t="str">
        <f t="shared" si="4"/>
        <v/>
      </c>
    </row>
    <row r="139" spans="1:28" ht="15.6" x14ac:dyDescent="0.25">
      <c r="A139" s="83"/>
      <c r="B139" s="85"/>
      <c r="C139" s="30">
        <v>100</v>
      </c>
      <c r="D139" s="30" t="s">
        <v>375</v>
      </c>
      <c r="E139" s="40" t="s">
        <v>654</v>
      </c>
      <c r="F139" s="41" t="s">
        <v>772</v>
      </c>
      <c r="G139" s="42" t="s">
        <v>643</v>
      </c>
      <c r="H139" s="43" t="s">
        <v>668</v>
      </c>
      <c r="I139" s="40" t="s">
        <v>648</v>
      </c>
      <c r="J139" s="44"/>
      <c r="K139" s="44">
        <f>IF(AND(HLOOKUP(C139,[2]Data!$1:$150,9,FALSE)="全体",G139="敌方单体"),0,IF(I139="无效",0,IF(OR(H139="攻击力提升",H139="防御力下降"),1,IF(H139="Arts卡性能提升",21,IF(H139="Buster卡性能提升",22,IF(H139="Quick卡性能提升",23,IF(H139="宝具威力提升",3,IF(H139="伤害附加",4,5))))))))</f>
        <v>21</v>
      </c>
      <c r="L139" s="44">
        <f t="shared" si="5"/>
        <v>21</v>
      </c>
      <c r="M139" s="45" t="e">
        <f>INDEX($Q139:$AA139,1,IF($F139="宝具自带",2,IF($F139="宝具等级",VLOOKUP(C139,[2]Cal!$D$11:$AP$300,4,FALSE)*2,IF($F139="宝具OC",VLOOKUP(C139,[2]Cal!$D$11:$AP$300,14,FALSE)*2,1+IF($F139="技能1",VLOOKUP(VLOOKUP($D139,[2]Cal!$D$11:$AP$300,17,FALSE),[2]Para!$A$33:$B$43,2,FALSE),IF($F139="技能2",VLOOKUP(VLOOKUP($D139,[2]Cal!$D$11:$AP$300,18,FALSE),[2]Para!$A$33:$B$43,2,FALSE),VLOOKUP(VLOOKUP($D139,[2]Cal!$D$11:$AP$300,19,FALSE),[2]Para!$A$33:$B$43,2,FALSE)))))))</f>
        <v>#N/A</v>
      </c>
      <c r="N139" s="45" t="e">
        <f>INDEX($Q139:$AA139,1,IF($F139="宝具自带",2,IF($F139="宝具等级",VLOOKUP(#REF!,[2]Para!$A$33:$B$43,2,FALSE)*2,IF($F139="宝具OC",#REF!*2,1+VLOOKUP(#REF!,[2]Para!$A$33:$B$43,2,FALSE)))))</f>
        <v>#REF!</v>
      </c>
      <c r="O139" s="45" t="e">
        <f>INDEX($Q139:$AA139,1,IF($F139="宝具自带",2,IF($F139="宝具等级",VLOOKUP(#REF!,[2]Para!$A$33:$B$43,2,FALSE)*2,IF($F139="宝具OC",#REF!*2,1+VLOOKUP(#REF!,[2]Para!$A$33:$B$43,2,FALSE)))))</f>
        <v>#REF!</v>
      </c>
      <c r="P139" s="46"/>
      <c r="Q139" s="53">
        <v>0.15</v>
      </c>
      <c r="R139" s="54">
        <v>0.155</v>
      </c>
      <c r="S139" s="54">
        <v>0.16</v>
      </c>
      <c r="T139" s="54">
        <v>0.16500000000000001</v>
      </c>
      <c r="U139" s="54">
        <v>0.17</v>
      </c>
      <c r="V139" s="54">
        <v>0.17499999999999999</v>
      </c>
      <c r="W139" s="54">
        <v>0.18</v>
      </c>
      <c r="X139" s="54">
        <v>0.185</v>
      </c>
      <c r="Y139" s="54">
        <v>0.19</v>
      </c>
      <c r="Z139" s="55">
        <v>0.2</v>
      </c>
      <c r="AA139" s="50"/>
      <c r="AB139" s="51" t="str">
        <f t="shared" si="4"/>
        <v/>
      </c>
    </row>
    <row r="140" spans="1:28" ht="15.6" x14ac:dyDescent="0.25">
      <c r="A140" s="83"/>
      <c r="B140" s="85"/>
      <c r="C140" s="30">
        <v>100</v>
      </c>
      <c r="D140" s="30" t="s">
        <v>375</v>
      </c>
      <c r="E140" s="40" t="s">
        <v>654</v>
      </c>
      <c r="F140" s="41" t="s">
        <v>772</v>
      </c>
      <c r="G140" s="42" t="s">
        <v>643</v>
      </c>
      <c r="H140" s="43" t="s">
        <v>652</v>
      </c>
      <c r="I140" s="40" t="s">
        <v>648</v>
      </c>
      <c r="J140" s="44"/>
      <c r="K140" s="44">
        <f>IF(AND(HLOOKUP(C140,[2]Data!$1:$150,9,FALSE)="全体",G140="敌方单体"),0,IF(I140="无效",0,IF(OR(H140="攻击力提升",H140="防御力下降"),1,IF(H140="Arts卡性能提升",21,IF(H140="Buster卡性能提升",22,IF(H140="Quick卡性能提升",23,IF(H140="宝具威力提升",3,IF(H140="伤害附加",4,5))))))))</f>
        <v>22</v>
      </c>
      <c r="L140" s="44">
        <f t="shared" si="5"/>
        <v>22</v>
      </c>
      <c r="M140" s="45" t="e">
        <f>INDEX($Q140:$AA140,1,IF($F140="宝具自带",2,IF($F140="宝具等级",VLOOKUP(C140,[2]Cal!$D$11:$AP$300,4,FALSE)*2,IF($F140="宝具OC",VLOOKUP(C140,[2]Cal!$D$11:$AP$300,14,FALSE)*2,1+IF($F140="技能1",VLOOKUP(VLOOKUP($D140,[2]Cal!$D$11:$AP$300,17,FALSE),[2]Para!$A$33:$B$43,2,FALSE),IF($F140="技能2",VLOOKUP(VLOOKUP($D140,[2]Cal!$D$11:$AP$300,18,FALSE),[2]Para!$A$33:$B$43,2,FALSE),VLOOKUP(VLOOKUP($D140,[2]Cal!$D$11:$AP$300,19,FALSE),[2]Para!$A$33:$B$43,2,FALSE)))))))</f>
        <v>#N/A</v>
      </c>
      <c r="N140" s="45" t="e">
        <f>INDEX($Q140:$AA140,1,IF($F140="宝具自带",2,IF($F140="宝具等级",VLOOKUP(#REF!,[2]Para!$A$33:$B$43,2,FALSE)*2,IF($F140="宝具OC",#REF!*2,1+VLOOKUP(#REF!,[2]Para!$A$33:$B$43,2,FALSE)))))</f>
        <v>#REF!</v>
      </c>
      <c r="O140" s="45" t="e">
        <f>INDEX($Q140:$AA140,1,IF($F140="宝具自带",2,IF($F140="宝具等级",VLOOKUP(#REF!,[2]Para!$A$33:$B$43,2,FALSE)*2,IF($F140="宝具OC",#REF!*2,1+VLOOKUP(#REF!,[2]Para!$A$33:$B$43,2,FALSE)))))</f>
        <v>#REF!</v>
      </c>
      <c r="P140" s="46"/>
      <c r="Q140" s="53">
        <v>0.15</v>
      </c>
      <c r="R140" s="54">
        <v>0.155</v>
      </c>
      <c r="S140" s="54">
        <v>0.16</v>
      </c>
      <c r="T140" s="54">
        <v>0.16500000000000001</v>
      </c>
      <c r="U140" s="54">
        <v>0.17</v>
      </c>
      <c r="V140" s="54">
        <v>0.17499999999999999</v>
      </c>
      <c r="W140" s="54">
        <v>0.18</v>
      </c>
      <c r="X140" s="54">
        <v>0.185</v>
      </c>
      <c r="Y140" s="54">
        <v>0.19</v>
      </c>
      <c r="Z140" s="55">
        <v>0.2</v>
      </c>
      <c r="AA140" s="50"/>
      <c r="AB140" s="51" t="str">
        <f t="shared" si="4"/>
        <v/>
      </c>
    </row>
    <row r="141" spans="1:28" ht="15.6" x14ac:dyDescent="0.25">
      <c r="A141" s="83"/>
      <c r="B141" s="85"/>
      <c r="C141" s="30">
        <v>100</v>
      </c>
      <c r="D141" s="30" t="s">
        <v>375</v>
      </c>
      <c r="E141" s="40" t="s">
        <v>654</v>
      </c>
      <c r="F141" s="41" t="s">
        <v>772</v>
      </c>
      <c r="G141" s="42" t="s">
        <v>643</v>
      </c>
      <c r="H141" s="43" t="s">
        <v>669</v>
      </c>
      <c r="I141" s="40" t="s">
        <v>648</v>
      </c>
      <c r="J141" s="44"/>
      <c r="K141" s="44">
        <f>IF(AND(HLOOKUP(C141,[2]Data!$1:$150,9,FALSE)="全体",G141="敌方单体"),0,IF(I141="无效",0,IF(OR(H141="攻击力提升",H141="防御力下降"),1,IF(H141="Arts卡性能提升",21,IF(H141="Buster卡性能提升",22,IF(H141="Quick卡性能提升",23,IF(H141="宝具威力提升",3,IF(H141="伤害附加",4,5))))))))</f>
        <v>23</v>
      </c>
      <c r="L141" s="44">
        <f t="shared" si="5"/>
        <v>23</v>
      </c>
      <c r="M141" s="45" t="e">
        <f>INDEX($Q141:$AA141,1,IF($F141="宝具自带",2,IF($F141="宝具等级",VLOOKUP(C141,[2]Cal!$D$11:$AP$300,4,FALSE)*2,IF($F141="宝具OC",VLOOKUP(C141,[2]Cal!$D$11:$AP$300,14,FALSE)*2,1+IF($F141="技能1",VLOOKUP(VLOOKUP($D141,[2]Cal!$D$11:$AP$300,17,FALSE),[2]Para!$A$33:$B$43,2,FALSE),IF($F141="技能2",VLOOKUP(VLOOKUP($D141,[2]Cal!$D$11:$AP$300,18,FALSE),[2]Para!$A$33:$B$43,2,FALSE),VLOOKUP(VLOOKUP($D141,[2]Cal!$D$11:$AP$300,19,FALSE),[2]Para!$A$33:$B$43,2,FALSE)))))))</f>
        <v>#N/A</v>
      </c>
      <c r="N141" s="45" t="e">
        <f>INDEX($Q141:$AA141,1,IF($F141="宝具自带",2,IF($F141="宝具等级",VLOOKUP(#REF!,[2]Para!$A$33:$B$43,2,FALSE)*2,IF($F141="宝具OC",#REF!*2,1+VLOOKUP(#REF!,[2]Para!$A$33:$B$43,2,FALSE)))))</f>
        <v>#REF!</v>
      </c>
      <c r="O141" s="45" t="e">
        <f>INDEX($Q141:$AA141,1,IF($F141="宝具自带",2,IF($F141="宝具等级",VLOOKUP(#REF!,[2]Para!$A$33:$B$43,2,FALSE)*2,IF($F141="宝具OC",#REF!*2,1+VLOOKUP(#REF!,[2]Para!$A$33:$B$43,2,FALSE)))))</f>
        <v>#REF!</v>
      </c>
      <c r="P141" s="46"/>
      <c r="Q141" s="53">
        <v>0.15</v>
      </c>
      <c r="R141" s="54">
        <v>0.155</v>
      </c>
      <c r="S141" s="54">
        <v>0.16</v>
      </c>
      <c r="T141" s="54">
        <v>0.16500000000000001</v>
      </c>
      <c r="U141" s="54">
        <v>0.17</v>
      </c>
      <c r="V141" s="54">
        <v>0.17499999999999999</v>
      </c>
      <c r="W141" s="54">
        <v>0.18</v>
      </c>
      <c r="X141" s="54">
        <v>0.185</v>
      </c>
      <c r="Y141" s="54">
        <v>0.19</v>
      </c>
      <c r="Z141" s="55">
        <v>0.2</v>
      </c>
      <c r="AA141" s="50"/>
      <c r="AB141" s="51" t="str">
        <f t="shared" si="4"/>
        <v/>
      </c>
    </row>
    <row r="142" spans="1:28" ht="15.6" x14ac:dyDescent="0.25">
      <c r="A142" s="83"/>
      <c r="B142" s="85"/>
      <c r="C142" s="30">
        <v>100</v>
      </c>
      <c r="D142" s="30" t="s">
        <v>375</v>
      </c>
      <c r="E142" s="40" t="s">
        <v>657</v>
      </c>
      <c r="F142" s="41" t="s">
        <v>376</v>
      </c>
      <c r="G142" s="42" t="s">
        <v>675</v>
      </c>
      <c r="H142" s="43" t="s">
        <v>659</v>
      </c>
      <c r="I142" s="40" t="s">
        <v>660</v>
      </c>
      <c r="J142" s="44"/>
      <c r="K142" s="44">
        <f>IF(AND(HLOOKUP(C142,[2]Data!$1:$150,9,FALSE)="全体",G142="敌方单体"),0,IF(I142="无效",0,IF(OR(H142="攻击力提升",H142="防御力下降"),1,IF(H142="Arts卡性能提升",21,IF(H142="Buster卡性能提升",22,IF(H142="Quick卡性能提升",23,IF(H142="宝具威力提升",3,IF(H142="伤害附加",4,5))))))))</f>
        <v>0</v>
      </c>
      <c r="L142" s="44">
        <f t="shared" si="5"/>
        <v>1</v>
      </c>
      <c r="M142" s="45" t="e">
        <f>INDEX($Q142:$AA142,1,IF($F142="宝具自带",2,IF($F142="宝具等级",VLOOKUP(C142,[2]Cal!$D$11:$AP$300,4,FALSE)*2,IF($F142="宝具OC",VLOOKUP(C142,[2]Cal!$D$11:$AP$300,14,FALSE)*2,1+IF($F142="技能1",VLOOKUP(VLOOKUP($D142,[2]Cal!$D$11:$AP$300,17,FALSE),[2]Para!$A$33:$B$43,2,FALSE),IF($F142="技能2",VLOOKUP(VLOOKUP($D142,[2]Cal!$D$11:$AP$300,18,FALSE),[2]Para!$A$33:$B$43,2,FALSE),VLOOKUP(VLOOKUP($D142,[2]Cal!$D$11:$AP$300,19,FALSE),[2]Para!$A$33:$B$43,2,FALSE)))))))</f>
        <v>#N/A</v>
      </c>
      <c r="N142" s="45" t="e">
        <f>INDEX($Q142:$AA142,1,IF($F142="宝具自带",2,IF($F142="宝具等级",VLOOKUP(#REF!,[2]Para!$A$33:$B$43,2,FALSE)*2,IF($F142="宝具OC",#REF!*2,1+VLOOKUP(#REF!,[2]Para!$A$33:$B$43,2,FALSE)))))</f>
        <v>#REF!</v>
      </c>
      <c r="O142" s="45" t="e">
        <f>INDEX($Q142:$AA142,1,IF($F142="宝具自带",2,IF($F142="宝具等级",VLOOKUP(#REF!,[2]Para!$A$33:$B$43,2,FALSE)*2,IF($F142="宝具OC",#REF!*2,1+VLOOKUP(#REF!,[2]Para!$A$33:$B$43,2,FALSE)))))</f>
        <v>#REF!</v>
      </c>
      <c r="P142" s="46"/>
      <c r="Q142" s="87">
        <v>0.1</v>
      </c>
      <c r="R142" s="81">
        <v>0.1</v>
      </c>
      <c r="S142" s="81">
        <v>0.2</v>
      </c>
      <c r="T142" s="81">
        <v>0.02</v>
      </c>
      <c r="U142" s="81">
        <v>0.3</v>
      </c>
      <c r="V142" s="81">
        <v>0.3</v>
      </c>
      <c r="W142" s="81">
        <v>0.4</v>
      </c>
      <c r="X142" s="81">
        <v>0.4</v>
      </c>
      <c r="Y142" s="81">
        <v>0.5</v>
      </c>
      <c r="Z142" s="82">
        <v>0.5</v>
      </c>
      <c r="AA142" s="50"/>
      <c r="AB142" s="51" t="str">
        <f t="shared" si="4"/>
        <v/>
      </c>
    </row>
    <row r="143" spans="1:28" ht="15.6" x14ac:dyDescent="0.25">
      <c r="A143" s="52">
        <v>101</v>
      </c>
      <c r="B143" s="41" t="s">
        <v>377</v>
      </c>
      <c r="C143" s="30">
        <v>101</v>
      </c>
      <c r="D143" s="30" t="s">
        <v>377</v>
      </c>
      <c r="E143" s="40" t="s">
        <v>649</v>
      </c>
      <c r="F143" s="41" t="s">
        <v>647</v>
      </c>
      <c r="G143" s="42" t="s">
        <v>643</v>
      </c>
      <c r="H143" s="43" t="s">
        <v>644</v>
      </c>
      <c r="I143" s="40" t="s">
        <v>648</v>
      </c>
      <c r="J143" s="44"/>
      <c r="K143" s="44">
        <f>IF(AND(HLOOKUP(C143,[2]Data!$1:$150,9,FALSE)="全体",G143="敌方单体"),0,IF(I143="无效",0,IF(OR(H143="攻击力提升",H143="防御力下降"),1,IF(H143="Arts卡性能提升",21,IF(H143="Buster卡性能提升",22,IF(H143="Quick卡性能提升",23,IF(H143="宝具威力提升",3,IF(H143="伤害附加",4,5))))))))</f>
        <v>1</v>
      </c>
      <c r="L143" s="44">
        <f t="shared" si="5"/>
        <v>1</v>
      </c>
      <c r="M143" s="45" t="e">
        <f>INDEX($Q143:$AA143,1,IF($F143="宝具自带",2,IF($F143="宝具等级",VLOOKUP(C143,[2]Cal!$D$11:$AP$300,4,FALSE)*2,IF($F143="宝具OC",VLOOKUP(C143,[2]Cal!$D$11:$AP$300,14,FALSE)*2,1+IF($F143="技能1",VLOOKUP(VLOOKUP($D143,[2]Cal!$D$11:$AP$300,17,FALSE),[2]Para!$A$33:$B$43,2,FALSE),IF($F143="技能2",VLOOKUP(VLOOKUP($D143,[2]Cal!$D$11:$AP$300,18,FALSE),[2]Para!$A$33:$B$43,2,FALSE),VLOOKUP(VLOOKUP($D143,[2]Cal!$D$11:$AP$300,19,FALSE),[2]Para!$A$33:$B$43,2,FALSE)))))))</f>
        <v>#N/A</v>
      </c>
      <c r="N143" s="45" t="e">
        <f>INDEX($Q143:$AA143,1,IF($F143="宝具自带",2,IF($F143="宝具等级",VLOOKUP(#REF!,[2]Para!$A$33:$B$43,2,FALSE)*2,IF($F143="宝具OC",#REF!*2,1+VLOOKUP(#REF!,[2]Para!$A$33:$B$43,2,FALSE)))))</f>
        <v>#REF!</v>
      </c>
      <c r="O143" s="45" t="e">
        <f>INDEX($Q143:$AA143,1,IF($F143="宝具自带",2,IF($F143="宝具等级",VLOOKUP(#REF!,[2]Para!$A$33:$B$43,2,FALSE)*2,IF($F143="宝具OC",#REF!*2,1+VLOOKUP(#REF!,[2]Para!$A$33:$B$43,2,FALSE)))))</f>
        <v>#REF!</v>
      </c>
      <c r="P143" s="46"/>
      <c r="Q143" s="53">
        <v>0.09</v>
      </c>
      <c r="R143" s="54">
        <v>9.9000000000000005E-2</v>
      </c>
      <c r="S143" s="54">
        <v>0.108</v>
      </c>
      <c r="T143" s="54">
        <v>0.11700000000000001</v>
      </c>
      <c r="U143" s="54">
        <v>0.126</v>
      </c>
      <c r="V143" s="54">
        <v>0.13500000000000001</v>
      </c>
      <c r="W143" s="54">
        <v>0.14399999999999999</v>
      </c>
      <c r="X143" s="54">
        <v>0.153</v>
      </c>
      <c r="Y143" s="54">
        <v>0.16200000000000001</v>
      </c>
      <c r="Z143" s="55">
        <v>0.18</v>
      </c>
      <c r="AA143" s="50"/>
      <c r="AB143" s="51" t="str">
        <f t="shared" si="4"/>
        <v/>
      </c>
    </row>
    <row r="144" spans="1:28" ht="15.6" x14ac:dyDescent="0.25">
      <c r="A144" s="83">
        <v>102</v>
      </c>
      <c r="B144" s="85" t="s">
        <v>379</v>
      </c>
      <c r="C144" s="30">
        <v>102</v>
      </c>
      <c r="D144" s="30" t="s">
        <v>379</v>
      </c>
      <c r="E144" s="40" t="s">
        <v>654</v>
      </c>
      <c r="F144" s="41" t="s">
        <v>773</v>
      </c>
      <c r="G144" s="42" t="s">
        <v>653</v>
      </c>
      <c r="H144" s="43" t="s">
        <v>668</v>
      </c>
      <c r="I144" s="40" t="s">
        <v>648</v>
      </c>
      <c r="J144" s="44"/>
      <c r="K144" s="44">
        <f>IF(AND(HLOOKUP(C144,[2]Data!$1:$150,9,FALSE)="全体",G144="敌方单体"),0,IF(I144="无效",0,IF(OR(H144="攻击力提升",H144="防御力下降"),1,IF(H144="Arts卡性能提升",21,IF(H144="Buster卡性能提升",22,IF(H144="Quick卡性能提升",23,IF(H144="宝具威力提升",3,IF(H144="伤害附加",4,5))))))))</f>
        <v>21</v>
      </c>
      <c r="L144" s="44">
        <f t="shared" si="5"/>
        <v>21</v>
      </c>
      <c r="M144" s="45" t="e">
        <f>INDEX($Q144:$AA144,1,IF($F144="宝具自带",2,IF($F144="宝具等级",VLOOKUP(C144,[2]Cal!$D$11:$AP$300,4,FALSE)*2,IF($F144="宝具OC",VLOOKUP(C144,[2]Cal!$D$11:$AP$300,14,FALSE)*2,1+IF($F144="技能1",VLOOKUP(VLOOKUP($D144,[2]Cal!$D$11:$AP$300,17,FALSE),[2]Para!$A$33:$B$43,2,FALSE),IF($F144="技能2",VLOOKUP(VLOOKUP($D144,[2]Cal!$D$11:$AP$300,18,FALSE),[2]Para!$A$33:$B$43,2,FALSE),VLOOKUP(VLOOKUP($D144,[2]Cal!$D$11:$AP$300,19,FALSE),[2]Para!$A$33:$B$43,2,FALSE)))))))</f>
        <v>#N/A</v>
      </c>
      <c r="N144" s="45" t="e">
        <f>INDEX($Q144:$AA144,1,IF($F144="宝具自带",2,IF($F144="宝具等级",VLOOKUP(#REF!,[2]Para!$A$33:$B$43,2,FALSE)*2,IF($F144="宝具OC",#REF!*2,1+VLOOKUP(#REF!,[2]Para!$A$33:$B$43,2,FALSE)))))</f>
        <v>#REF!</v>
      </c>
      <c r="O144" s="45" t="e">
        <f>INDEX($Q144:$AA144,1,IF($F144="宝具自带",2,IF($F144="宝具等级",VLOOKUP(#REF!,[2]Para!$A$33:$B$43,2,FALSE)*2,IF($F144="宝具OC",#REF!*2,1+VLOOKUP(#REF!,[2]Para!$A$33:$B$43,2,FALSE)))))</f>
        <v>#REF!</v>
      </c>
      <c r="P144" s="46"/>
      <c r="Q144" s="53">
        <v>0.3</v>
      </c>
      <c r="R144" s="54">
        <v>0.32</v>
      </c>
      <c r="S144" s="54">
        <v>0.34</v>
      </c>
      <c r="T144" s="54">
        <v>0.36</v>
      </c>
      <c r="U144" s="54">
        <v>0.38</v>
      </c>
      <c r="V144" s="54">
        <v>0.4</v>
      </c>
      <c r="W144" s="54">
        <v>0.42</v>
      </c>
      <c r="X144" s="54">
        <v>0.44</v>
      </c>
      <c r="Y144" s="54">
        <v>0.46</v>
      </c>
      <c r="Z144" s="55">
        <v>0.5</v>
      </c>
      <c r="AA144" s="50"/>
      <c r="AB144" s="51" t="str">
        <f t="shared" si="4"/>
        <v/>
      </c>
    </row>
    <row r="145" spans="1:28" ht="15.6" x14ac:dyDescent="0.25">
      <c r="A145" s="83"/>
      <c r="B145" s="85"/>
      <c r="C145" s="30">
        <v>102</v>
      </c>
      <c r="D145" s="30" t="s">
        <v>379</v>
      </c>
      <c r="E145" s="40" t="s">
        <v>642</v>
      </c>
      <c r="F145" s="41" t="s">
        <v>774</v>
      </c>
      <c r="G145" s="42" t="s">
        <v>675</v>
      </c>
      <c r="H145" s="43" t="s">
        <v>659</v>
      </c>
      <c r="I145" s="40" t="s">
        <v>660</v>
      </c>
      <c r="J145" s="44"/>
      <c r="K145" s="44">
        <f>IF(AND(HLOOKUP(C145,[2]Data!$1:$150,9,FALSE)="全体",G145="敌方单体"),0,IF(I145="无效",0,IF(OR(H145="攻击力提升",H145="防御力下降"),1,IF(H145="Arts卡性能提升",21,IF(H145="Buster卡性能提升",22,IF(H145="Quick卡性能提升",23,IF(H145="宝具威力提升",3,IF(H145="伤害附加",4,5))))))))</f>
        <v>0</v>
      </c>
      <c r="L145" s="44">
        <f t="shared" si="5"/>
        <v>1</v>
      </c>
      <c r="M145" s="45" t="e">
        <f>INDEX($Q145:$AA145,1,IF($F145="宝具自带",2,IF($F145="宝具等级",VLOOKUP(C145,[2]Cal!$D$11:$AP$300,4,FALSE)*2,IF($F145="宝具OC",VLOOKUP(C145,[2]Cal!$D$11:$AP$300,14,FALSE)*2,1+IF($F145="技能1",VLOOKUP(VLOOKUP($D145,[2]Cal!$D$11:$AP$300,17,FALSE),[2]Para!$A$33:$B$43,2,FALSE),IF($F145="技能2",VLOOKUP(VLOOKUP($D145,[2]Cal!$D$11:$AP$300,18,FALSE),[2]Para!$A$33:$B$43,2,FALSE),VLOOKUP(VLOOKUP($D145,[2]Cal!$D$11:$AP$300,19,FALSE),[2]Para!$A$33:$B$43,2,FALSE)))))))</f>
        <v>#N/A</v>
      </c>
      <c r="N145" s="45" t="e">
        <f>INDEX($Q145:$AA145,1,IF($F145="宝具自带",2,IF($F145="宝具等级",VLOOKUP(#REF!,[2]Para!$A$33:$B$43,2,FALSE)*2,IF($F145="宝具OC",#REF!*2,1+VLOOKUP(#REF!,[2]Para!$A$33:$B$43,2,FALSE)))))</f>
        <v>#REF!</v>
      </c>
      <c r="O145" s="45" t="e">
        <f>INDEX($Q145:$AA145,1,IF($F145="宝具自带",2,IF($F145="宝具等级",VLOOKUP(#REF!,[2]Para!$A$33:$B$43,2,FALSE)*2,IF($F145="宝具OC",#REF!*2,1+VLOOKUP(#REF!,[2]Para!$A$33:$B$43,2,FALSE)))))</f>
        <v>#REF!</v>
      </c>
      <c r="P145" s="46"/>
      <c r="Q145" s="87">
        <v>0.2</v>
      </c>
      <c r="R145" s="81">
        <v>0.2</v>
      </c>
      <c r="S145" s="81">
        <v>0.2</v>
      </c>
      <c r="T145" s="81">
        <v>0.2</v>
      </c>
      <c r="U145" s="81">
        <v>0.2</v>
      </c>
      <c r="V145" s="81">
        <v>0.2</v>
      </c>
      <c r="W145" s="81">
        <v>0.2</v>
      </c>
      <c r="X145" s="81">
        <v>0.2</v>
      </c>
      <c r="Y145" s="81">
        <v>0.2</v>
      </c>
      <c r="Z145" s="82">
        <v>0.2</v>
      </c>
      <c r="AA145" s="50"/>
      <c r="AB145" s="51" t="str">
        <f t="shared" si="4"/>
        <v/>
      </c>
    </row>
    <row r="146" spans="1:28" ht="15.6" x14ac:dyDescent="0.25">
      <c r="A146" s="52">
        <v>103</v>
      </c>
      <c r="B146" s="41" t="s">
        <v>381</v>
      </c>
      <c r="C146" s="30">
        <v>103</v>
      </c>
      <c r="D146" s="30" t="s">
        <v>381</v>
      </c>
      <c r="E146" s="40" t="s">
        <v>654</v>
      </c>
      <c r="F146" s="41" t="s">
        <v>775</v>
      </c>
      <c r="G146" s="42" t="s">
        <v>682</v>
      </c>
      <c r="H146" s="43" t="s">
        <v>776</v>
      </c>
      <c r="I146" s="40" t="s">
        <v>648</v>
      </c>
      <c r="J146" s="44"/>
      <c r="K146" s="44">
        <f>IF(AND(HLOOKUP(C146,[2]Data!$1:$150,9,FALSE)="全体",G146="敌方单体"),0,IF(I146="无效",0,IF(OR(H146="攻击力提升",H146="防御力下降"),1,IF(H146="Arts卡性能提升",21,IF(H146="Buster卡性能提升",22,IF(H146="Quick卡性能提升",23,IF(H146="宝具威力提升",3,IF(H146="伤害附加",4,5))))))))</f>
        <v>5</v>
      </c>
      <c r="L146" s="44">
        <f t="shared" si="5"/>
        <v>5</v>
      </c>
      <c r="M146" s="45" t="e">
        <f>INDEX($Q146:$AA146,1,IF($F146="宝具自带",2,IF($F146="宝具等级",VLOOKUP(C146,[2]Cal!$D$11:$AP$300,4,FALSE)*2,IF($F146="宝具OC",VLOOKUP(C146,[2]Cal!$D$11:$AP$300,14,FALSE)*2,1+IF($F146="技能1",VLOOKUP(VLOOKUP($D146,[2]Cal!$D$11:$AP$300,17,FALSE),[2]Para!$A$33:$B$43,2,FALSE),IF($F146="技能2",VLOOKUP(VLOOKUP($D146,[2]Cal!$D$11:$AP$300,18,FALSE),[2]Para!$A$33:$B$43,2,FALSE),VLOOKUP(VLOOKUP($D146,[2]Cal!$D$11:$AP$300,19,FALSE),[2]Para!$A$33:$B$43,2,FALSE)))))))</f>
        <v>#N/A</v>
      </c>
      <c r="N146" s="45" t="e">
        <f>INDEX($Q146:$AA146,1,IF($F146="宝具自带",2,IF($F146="宝具等级",VLOOKUP(#REF!,[2]Para!$A$33:$B$43,2,FALSE)*2,IF($F146="宝具OC",#REF!*2,1+VLOOKUP(#REF!,[2]Para!$A$33:$B$43,2,FALSE)))))</f>
        <v>#REF!</v>
      </c>
      <c r="O146" s="45" t="e">
        <f>INDEX($Q146:$AA146,1,IF($F146="宝具自带",2,IF($F146="宝具等级",VLOOKUP(#REF!,[2]Para!$A$33:$B$43,2,FALSE)*2,IF($F146="宝具OC",#REF!*2,1+VLOOKUP(#REF!,[2]Para!$A$33:$B$43,2,FALSE)))))</f>
        <v>#REF!</v>
      </c>
      <c r="P146" s="46"/>
      <c r="Q146" s="90">
        <v>2</v>
      </c>
      <c r="R146" s="91">
        <v>2</v>
      </c>
      <c r="S146" s="91">
        <v>2</v>
      </c>
      <c r="T146" s="91">
        <v>2</v>
      </c>
      <c r="U146" s="91">
        <v>2</v>
      </c>
      <c r="V146" s="91">
        <v>2</v>
      </c>
      <c r="W146" s="91">
        <v>2</v>
      </c>
      <c r="X146" s="91">
        <v>2</v>
      </c>
      <c r="Y146" s="91">
        <v>2</v>
      </c>
      <c r="Z146" s="92">
        <v>2</v>
      </c>
      <c r="AA146" s="50"/>
      <c r="AB146" s="51" t="str">
        <f t="shared" si="4"/>
        <v/>
      </c>
    </row>
    <row r="147" spans="1:28" ht="15.6" x14ac:dyDescent="0.25">
      <c r="A147" s="83">
        <v>104</v>
      </c>
      <c r="B147" s="85" t="s">
        <v>383</v>
      </c>
      <c r="C147" s="30">
        <v>104</v>
      </c>
      <c r="D147" s="30" t="s">
        <v>383</v>
      </c>
      <c r="E147" s="40" t="s">
        <v>646</v>
      </c>
      <c r="F147" s="41" t="s">
        <v>777</v>
      </c>
      <c r="G147" s="42" t="s">
        <v>653</v>
      </c>
      <c r="H147" s="43" t="s">
        <v>652</v>
      </c>
      <c r="I147" s="40" t="s">
        <v>660</v>
      </c>
      <c r="J147" s="44"/>
      <c r="K147" s="44">
        <f>IF(AND(HLOOKUP(C147,[2]Data!$1:$150,9,FALSE)="全体",G147="敌方单体"),0,IF(I147="无效",0,IF(OR(H147="攻击力提升",H147="防御力下降"),1,IF(H147="Arts卡性能提升",21,IF(H147="Buster卡性能提升",22,IF(H147="Quick卡性能提升",23,IF(H147="宝具威力提升",3,IF(H147="伤害附加",4,5))))))))</f>
        <v>0</v>
      </c>
      <c r="L147" s="44">
        <f t="shared" si="5"/>
        <v>22</v>
      </c>
      <c r="M147" s="45" t="e">
        <f>INDEX($Q147:$AA147,1,IF($F147="宝具自带",2,IF($F147="宝具等级",VLOOKUP(C147,[2]Cal!$D$11:$AP$300,4,FALSE)*2,IF($F147="宝具OC",VLOOKUP(C147,[2]Cal!$D$11:$AP$300,14,FALSE)*2,1+IF($F147="技能1",VLOOKUP(VLOOKUP($D147,[2]Cal!$D$11:$AP$300,17,FALSE),[2]Para!$A$33:$B$43,2,FALSE),IF($F147="技能2",VLOOKUP(VLOOKUP($D147,[2]Cal!$D$11:$AP$300,18,FALSE),[2]Para!$A$33:$B$43,2,FALSE),VLOOKUP(VLOOKUP($D147,[2]Cal!$D$11:$AP$300,19,FALSE),[2]Para!$A$33:$B$43,2,FALSE)))))))</f>
        <v>#N/A</v>
      </c>
      <c r="N147" s="45" t="e">
        <f>INDEX($Q147:$AA147,1,IF($F147="宝具自带",2,IF($F147="宝具等级",VLOOKUP(#REF!,[2]Para!$A$33:$B$43,2,FALSE)*2,IF($F147="宝具OC",#REF!*2,1+VLOOKUP(#REF!,[2]Para!$A$33:$B$43,2,FALSE)))))</f>
        <v>#REF!</v>
      </c>
      <c r="O147" s="45" t="e">
        <f>INDEX($Q147:$AA147,1,IF($F147="宝具自带",2,IF($F147="宝具等级",VLOOKUP(#REF!,[2]Para!$A$33:$B$43,2,FALSE)*2,IF($F147="宝具OC",#REF!*2,1+VLOOKUP(#REF!,[2]Para!$A$33:$B$43,2,FALSE)))))</f>
        <v>#REF!</v>
      </c>
      <c r="P147" s="46"/>
      <c r="Q147" s="53">
        <v>0.3</v>
      </c>
      <c r="R147" s="54">
        <v>0.32</v>
      </c>
      <c r="S147" s="54">
        <v>0.34</v>
      </c>
      <c r="T147" s="54">
        <v>0.36</v>
      </c>
      <c r="U147" s="54">
        <v>0.38</v>
      </c>
      <c r="V147" s="54">
        <v>0.4</v>
      </c>
      <c r="W147" s="54">
        <v>0.42</v>
      </c>
      <c r="X147" s="54">
        <v>0.44</v>
      </c>
      <c r="Y147" s="54">
        <v>0.46</v>
      </c>
      <c r="Z147" s="55">
        <v>0.5</v>
      </c>
      <c r="AA147" s="50"/>
      <c r="AB147" s="51" t="str">
        <f t="shared" si="4"/>
        <v/>
      </c>
    </row>
    <row r="148" spans="1:28" ht="15.6" x14ac:dyDescent="0.25">
      <c r="A148" s="83"/>
      <c r="B148" s="85"/>
      <c r="C148" s="30">
        <v>104</v>
      </c>
      <c r="D148" s="30" t="s">
        <v>383</v>
      </c>
      <c r="E148" s="40" t="s">
        <v>649</v>
      </c>
      <c r="F148" s="41" t="s">
        <v>778</v>
      </c>
      <c r="G148" s="42" t="s">
        <v>653</v>
      </c>
      <c r="H148" s="43" t="s">
        <v>668</v>
      </c>
      <c r="I148" s="40" t="s">
        <v>648</v>
      </c>
      <c r="J148" s="44"/>
      <c r="K148" s="44">
        <f>IF(AND(HLOOKUP(C148,[2]Data!$1:$150,9,FALSE)="全体",G148="敌方单体"),0,IF(I148="无效",0,IF(OR(H148="攻击力提升",H148="防御力下降"),1,IF(H148="Arts卡性能提升",21,IF(H148="Buster卡性能提升",22,IF(H148="Quick卡性能提升",23,IF(H148="宝具威力提升",3,IF(H148="伤害附加",4,5))))))))</f>
        <v>21</v>
      </c>
      <c r="L148" s="44">
        <f t="shared" si="5"/>
        <v>21</v>
      </c>
      <c r="M148" s="45" t="e">
        <f>INDEX($Q148:$AA148,1,IF($F148="宝具自带",2,IF($F148="宝具等级",VLOOKUP(C148,[2]Cal!$D$11:$AP$300,4,FALSE)*2,IF($F148="宝具OC",VLOOKUP(C148,[2]Cal!$D$11:$AP$300,14,FALSE)*2,1+IF($F148="技能1",VLOOKUP(VLOOKUP($D148,[2]Cal!$D$11:$AP$300,17,FALSE),[2]Para!$A$33:$B$43,2,FALSE),IF($F148="技能2",VLOOKUP(VLOOKUP($D148,[2]Cal!$D$11:$AP$300,18,FALSE),[2]Para!$A$33:$B$43,2,FALSE),VLOOKUP(VLOOKUP($D148,[2]Cal!$D$11:$AP$300,19,FALSE),[2]Para!$A$33:$B$43,2,FALSE)))))))</f>
        <v>#N/A</v>
      </c>
      <c r="N148" s="45" t="e">
        <f>INDEX($Q148:$AA148,1,IF($F148="宝具自带",2,IF($F148="宝具等级",VLOOKUP(#REF!,[2]Para!$A$33:$B$43,2,FALSE)*2,IF($F148="宝具OC",#REF!*2,1+VLOOKUP(#REF!,[2]Para!$A$33:$B$43,2,FALSE)))))</f>
        <v>#REF!</v>
      </c>
      <c r="O148" s="45" t="e">
        <f>INDEX($Q148:$AA148,1,IF($F148="宝具自带",2,IF($F148="宝具等级",VLOOKUP(#REF!,[2]Para!$A$33:$B$43,2,FALSE)*2,IF($F148="宝具OC",#REF!*2,1+VLOOKUP(#REF!,[2]Para!$A$33:$B$43,2,FALSE)))))</f>
        <v>#REF!</v>
      </c>
      <c r="P148" s="46"/>
      <c r="Q148" s="53">
        <v>0.3</v>
      </c>
      <c r="R148" s="54">
        <v>0.32</v>
      </c>
      <c r="S148" s="54">
        <v>0.34</v>
      </c>
      <c r="T148" s="54">
        <v>0.36</v>
      </c>
      <c r="U148" s="54">
        <v>0.38</v>
      </c>
      <c r="V148" s="54">
        <v>0.4</v>
      </c>
      <c r="W148" s="54">
        <v>0.42</v>
      </c>
      <c r="X148" s="54">
        <v>0.44</v>
      </c>
      <c r="Y148" s="54">
        <v>0.46</v>
      </c>
      <c r="Z148" s="55">
        <v>0.5</v>
      </c>
      <c r="AA148" s="50"/>
      <c r="AB148" s="51" t="str">
        <f t="shared" si="4"/>
        <v/>
      </c>
    </row>
    <row r="149" spans="1:28" ht="15.6" x14ac:dyDescent="0.25">
      <c r="A149" s="83"/>
      <c r="B149" s="85"/>
      <c r="C149" s="30">
        <v>104</v>
      </c>
      <c r="D149" s="30" t="s">
        <v>383</v>
      </c>
      <c r="E149" s="40" t="s">
        <v>654</v>
      </c>
      <c r="F149" s="41" t="s">
        <v>779</v>
      </c>
      <c r="G149" s="42" t="s">
        <v>653</v>
      </c>
      <c r="H149" s="43" t="s">
        <v>669</v>
      </c>
      <c r="I149" s="40" t="s">
        <v>660</v>
      </c>
      <c r="J149" s="44"/>
      <c r="K149" s="44">
        <f>IF(AND(HLOOKUP(C149,[2]Data!$1:$150,9,FALSE)="全体",G149="敌方单体"),0,IF(I149="无效",0,IF(OR(H149="攻击力提升",H149="防御力下降"),1,IF(H149="Arts卡性能提升",21,IF(H149="Buster卡性能提升",22,IF(H149="Quick卡性能提升",23,IF(H149="宝具威力提升",3,IF(H149="伤害附加",4,5))))))))</f>
        <v>0</v>
      </c>
      <c r="L149" s="44">
        <f t="shared" si="5"/>
        <v>23</v>
      </c>
      <c r="M149" s="45" t="e">
        <f>INDEX($Q149:$AA149,1,IF($F149="宝具自带",2,IF($F149="宝具等级",VLOOKUP(C149,[2]Cal!$D$11:$AP$300,4,FALSE)*2,IF($F149="宝具OC",VLOOKUP(C149,[2]Cal!$D$11:$AP$300,14,FALSE)*2,1+IF($F149="技能1",VLOOKUP(VLOOKUP($D149,[2]Cal!$D$11:$AP$300,17,FALSE),[2]Para!$A$33:$B$43,2,FALSE),IF($F149="技能2",VLOOKUP(VLOOKUP($D149,[2]Cal!$D$11:$AP$300,18,FALSE),[2]Para!$A$33:$B$43,2,FALSE),VLOOKUP(VLOOKUP($D149,[2]Cal!$D$11:$AP$300,19,FALSE),[2]Para!$A$33:$B$43,2,FALSE)))))))</f>
        <v>#N/A</v>
      </c>
      <c r="N149" s="45" t="e">
        <f>INDEX($Q149:$AA149,1,IF($F149="宝具自带",2,IF($F149="宝具等级",VLOOKUP(#REF!,[2]Para!$A$33:$B$43,2,FALSE)*2,IF($F149="宝具OC",#REF!*2,1+VLOOKUP(#REF!,[2]Para!$A$33:$B$43,2,FALSE)))))</f>
        <v>#REF!</v>
      </c>
      <c r="O149" s="45" t="e">
        <f>INDEX($Q149:$AA149,1,IF($F149="宝具自带",2,IF($F149="宝具等级",VLOOKUP(#REF!,[2]Para!$A$33:$B$43,2,FALSE)*2,IF($F149="宝具OC",#REF!*2,1+VLOOKUP(#REF!,[2]Para!$A$33:$B$43,2,FALSE)))))</f>
        <v>#REF!</v>
      </c>
      <c r="P149" s="46"/>
      <c r="Q149" s="53">
        <v>0.3</v>
      </c>
      <c r="R149" s="54">
        <v>0.32</v>
      </c>
      <c r="S149" s="54">
        <v>0.34</v>
      </c>
      <c r="T149" s="54">
        <v>0.36</v>
      </c>
      <c r="U149" s="54">
        <v>0.38</v>
      </c>
      <c r="V149" s="54">
        <v>0.4</v>
      </c>
      <c r="W149" s="54">
        <v>0.42</v>
      </c>
      <c r="X149" s="54">
        <v>0.44</v>
      </c>
      <c r="Y149" s="54">
        <v>0.46</v>
      </c>
      <c r="Z149" s="55">
        <v>0.5</v>
      </c>
      <c r="AA149" s="50"/>
      <c r="AB149" s="51" t="str">
        <f t="shared" si="4"/>
        <v/>
      </c>
    </row>
    <row r="150" spans="1:28" ht="15.6" x14ac:dyDescent="0.25">
      <c r="A150" s="83">
        <v>106</v>
      </c>
      <c r="B150" s="85" t="s">
        <v>68</v>
      </c>
      <c r="C150" s="30">
        <v>106</v>
      </c>
      <c r="D150" s="30" t="s">
        <v>68</v>
      </c>
      <c r="E150" s="40" t="s">
        <v>649</v>
      </c>
      <c r="F150" s="41" t="s">
        <v>780</v>
      </c>
      <c r="G150" s="42" t="s">
        <v>643</v>
      </c>
      <c r="H150" s="43" t="s">
        <v>644</v>
      </c>
      <c r="I150" s="40" t="s">
        <v>648</v>
      </c>
      <c r="J150" s="44"/>
      <c r="K150" s="44">
        <f>IF(AND(HLOOKUP(C150,[2]Data!$1:$150,9,FALSE)="全体",G150="敌方单体"),0,IF(I150="无效",0,IF(OR(H150="攻击力提升",H150="防御力下降"),1,IF(H150="Arts卡性能提升",21,IF(H150="Buster卡性能提升",22,IF(H150="Quick卡性能提升",23,IF(H150="宝具威力提升",3,IF(H150="伤害附加",4,5))))))))</f>
        <v>1</v>
      </c>
      <c r="L150" s="44">
        <f t="shared" si="5"/>
        <v>1</v>
      </c>
      <c r="M150" s="45" t="e">
        <f>INDEX($Q150:$AA150,1,IF($F150="宝具自带",2,IF($F150="宝具等级",VLOOKUP(C150,[2]Cal!$D$11:$AP$300,4,FALSE)*2,IF($F150="宝具OC",VLOOKUP(C150,[2]Cal!$D$11:$AP$300,14,FALSE)*2,1+IF($F150="技能1",VLOOKUP(VLOOKUP($D150,[2]Cal!$D$11:$AP$300,17,FALSE),[2]Para!$A$33:$B$43,2,FALSE),IF($F150="技能2",VLOOKUP(VLOOKUP($D150,[2]Cal!$D$11:$AP$300,18,FALSE),[2]Para!$A$33:$B$43,2,FALSE),VLOOKUP(VLOOKUP($D150,[2]Cal!$D$11:$AP$300,19,FALSE),[2]Para!$A$33:$B$43,2,FALSE)))))))</f>
        <v>#N/A</v>
      </c>
      <c r="N150" s="45" t="e">
        <f>INDEX($Q150:$AA150,1,IF($F150="宝具自带",2,IF($F150="宝具等级",VLOOKUP(#REF!,[2]Para!$A$33:$B$43,2,FALSE)*2,IF($F150="宝具OC",#REF!*2,1+VLOOKUP(#REF!,[2]Para!$A$33:$B$43,2,FALSE)))))</f>
        <v>#REF!</v>
      </c>
      <c r="O150" s="45" t="e">
        <f>INDEX($Q150:$AA150,1,IF($F150="宝具自带",2,IF($F150="宝具等级",VLOOKUP(#REF!,[2]Para!$A$33:$B$43,2,FALSE)*2,IF($F150="宝具OC",#REF!*2,1+VLOOKUP(#REF!,[2]Para!$A$33:$B$43,2,FALSE)))))</f>
        <v>#REF!</v>
      </c>
      <c r="P150" s="46"/>
      <c r="Q150" s="53">
        <v>0.1</v>
      </c>
      <c r="R150" s="54">
        <v>0.11</v>
      </c>
      <c r="S150" s="54">
        <v>0.12</v>
      </c>
      <c r="T150" s="54">
        <v>0.13</v>
      </c>
      <c r="U150" s="54">
        <v>0.14000000000000001</v>
      </c>
      <c r="V150" s="54">
        <v>0.15</v>
      </c>
      <c r="W150" s="54">
        <v>0.16</v>
      </c>
      <c r="X150" s="54">
        <v>0.17</v>
      </c>
      <c r="Y150" s="54">
        <v>0.18</v>
      </c>
      <c r="Z150" s="55">
        <v>0.2</v>
      </c>
      <c r="AA150" s="50"/>
      <c r="AB150" s="51" t="str">
        <f t="shared" si="4"/>
        <v/>
      </c>
    </row>
    <row r="151" spans="1:28" ht="52.8" x14ac:dyDescent="0.25">
      <c r="A151" s="83"/>
      <c r="B151" s="85"/>
      <c r="C151" s="30">
        <v>106</v>
      </c>
      <c r="D151" s="30" t="s">
        <v>68</v>
      </c>
      <c r="E151" s="40" t="s">
        <v>649</v>
      </c>
      <c r="F151" s="41" t="s">
        <v>780</v>
      </c>
      <c r="G151" s="42" t="s">
        <v>781</v>
      </c>
      <c r="H151" s="43" t="s">
        <v>644</v>
      </c>
      <c r="I151" s="40" t="s">
        <v>660</v>
      </c>
      <c r="J151" s="44"/>
      <c r="K151" s="44">
        <f>IF(AND(HLOOKUP(C151,[2]Data!$1:$150,9,FALSE)="全体",G151="敌方单体"),0,IF(I151="无效",0,IF(OR(H151="攻击力提升",H151="防御力下降"),1,IF(H151="Arts卡性能提升",21,IF(H151="Buster卡性能提升",22,IF(H151="Quick卡性能提升",23,IF(H151="宝具威力提升",3,IF(H151="伤害附加",4,5))))))))</f>
        <v>0</v>
      </c>
      <c r="L151" s="44">
        <f t="shared" si="5"/>
        <v>1</v>
      </c>
      <c r="M151" s="45" t="e">
        <f>INDEX($Q151:$AA151,1,IF($F151="宝具自带",2,IF($F151="宝具等级",VLOOKUP(C151,[2]Cal!$D$11:$AP$300,4,FALSE)*2,IF($F151="宝具OC",VLOOKUP(C151,[2]Cal!$D$11:$AP$300,14,FALSE)*2,1+IF($F151="技能1",VLOOKUP(VLOOKUP($D151,[2]Cal!$D$11:$AP$300,17,FALSE),[2]Para!$A$33:$B$43,2,FALSE),IF($F151="技能2",VLOOKUP(VLOOKUP($D151,[2]Cal!$D$11:$AP$300,18,FALSE),[2]Para!$A$33:$B$43,2,FALSE),VLOOKUP(VLOOKUP($D151,[2]Cal!$D$11:$AP$300,19,FALSE),[2]Para!$A$33:$B$43,2,FALSE)))))))</f>
        <v>#N/A</v>
      </c>
      <c r="N151" s="45" t="e">
        <f>INDEX($Q151:$AA151,1,IF($F151="宝具自带",2,IF($F151="宝具等级",VLOOKUP(#REF!,[2]Para!$A$33:$B$43,2,FALSE)*2,IF($F151="宝具OC",#REF!*2,1+VLOOKUP(#REF!,[2]Para!$A$33:$B$43,2,FALSE)))))</f>
        <v>#REF!</v>
      </c>
      <c r="O151" s="45" t="e">
        <f>INDEX($Q151:$AA151,1,IF($F151="宝具自带",2,IF($F151="宝具等级",VLOOKUP(#REF!,[2]Para!$A$33:$B$43,2,FALSE)*2,IF($F151="宝具OC",#REF!*2,1+VLOOKUP(#REF!,[2]Para!$A$33:$B$43,2,FALSE)))))</f>
        <v>#REF!</v>
      </c>
      <c r="P151" s="46"/>
      <c r="Q151" s="53">
        <v>0.1</v>
      </c>
      <c r="R151" s="54">
        <v>0.11</v>
      </c>
      <c r="S151" s="54">
        <v>0.12</v>
      </c>
      <c r="T151" s="54">
        <v>0.13</v>
      </c>
      <c r="U151" s="54">
        <v>0.14000000000000001</v>
      </c>
      <c r="V151" s="54">
        <v>0.15</v>
      </c>
      <c r="W151" s="54">
        <v>0.16</v>
      </c>
      <c r="X151" s="54">
        <v>0.17</v>
      </c>
      <c r="Y151" s="54">
        <v>0.18</v>
      </c>
      <c r="Z151" s="55">
        <v>0.2</v>
      </c>
      <c r="AA151" s="50" t="s">
        <v>782</v>
      </c>
      <c r="AB151" s="51" t="str">
        <f t="shared" si="4"/>
        <v>仅对有“龙”特性的队友生效。</v>
      </c>
    </row>
    <row r="152" spans="1:28" ht="15.6" x14ac:dyDescent="0.25">
      <c r="A152" s="83"/>
      <c r="B152" s="85"/>
      <c r="C152" s="30">
        <v>106</v>
      </c>
      <c r="D152" s="30" t="s">
        <v>68</v>
      </c>
      <c r="E152" s="40" t="s">
        <v>654</v>
      </c>
      <c r="F152" s="41" t="s">
        <v>783</v>
      </c>
      <c r="G152" s="42" t="s">
        <v>653</v>
      </c>
      <c r="H152" s="43" t="s">
        <v>652</v>
      </c>
      <c r="I152" s="40" t="s">
        <v>648</v>
      </c>
      <c r="J152" s="44"/>
      <c r="K152" s="44">
        <f>IF(AND(HLOOKUP(C152,[2]Data!$1:$150,9,FALSE)="全体",G152="敌方单体"),0,IF(I152="无效",0,IF(OR(H152="攻击力提升",H152="防御力下降"),1,IF(H152="Arts卡性能提升",21,IF(H152="Buster卡性能提升",22,IF(H152="Quick卡性能提升",23,IF(H152="宝具威力提升",3,IF(H152="伤害附加",4,5))))))))</f>
        <v>22</v>
      </c>
      <c r="L152" s="44">
        <f t="shared" si="5"/>
        <v>22</v>
      </c>
      <c r="M152" s="45" t="e">
        <f>INDEX($Q152:$AA152,1,IF($F152="宝具自带",2,IF($F152="宝具等级",VLOOKUP(C152,[2]Cal!$D$11:$AP$300,4,FALSE)*2,IF($F152="宝具OC",VLOOKUP(C152,[2]Cal!$D$11:$AP$300,14,FALSE)*2,1+IF($F152="技能1",VLOOKUP(VLOOKUP($D152,[2]Cal!$D$11:$AP$300,17,FALSE),[2]Para!$A$33:$B$43,2,FALSE),IF($F152="技能2",VLOOKUP(VLOOKUP($D152,[2]Cal!$D$11:$AP$300,18,FALSE),[2]Para!$A$33:$B$43,2,FALSE),VLOOKUP(VLOOKUP($D152,[2]Cal!$D$11:$AP$300,19,FALSE),[2]Para!$A$33:$B$43,2,FALSE)))))))</f>
        <v>#N/A</v>
      </c>
      <c r="N152" s="45" t="e">
        <f>INDEX($Q152:$AA152,1,IF($F152="宝具自带",2,IF($F152="宝具等级",VLOOKUP(#REF!,[2]Para!$A$33:$B$43,2,FALSE)*2,IF($F152="宝具OC",#REF!*2,1+VLOOKUP(#REF!,[2]Para!$A$33:$B$43,2,FALSE)))))</f>
        <v>#REF!</v>
      </c>
      <c r="O152" s="45" t="e">
        <f>INDEX($Q152:$AA152,1,IF($F152="宝具自带",2,IF($F152="宝具等级",VLOOKUP(#REF!,[2]Para!$A$33:$B$43,2,FALSE)*2,IF($F152="宝具OC",#REF!*2,1+VLOOKUP(#REF!,[2]Para!$A$33:$B$43,2,FALSE)))))</f>
        <v>#REF!</v>
      </c>
      <c r="P152" s="46"/>
      <c r="Q152" s="53">
        <v>0.3</v>
      </c>
      <c r="R152" s="54">
        <v>0.32</v>
      </c>
      <c r="S152" s="54">
        <v>0.34</v>
      </c>
      <c r="T152" s="54">
        <v>0.36</v>
      </c>
      <c r="U152" s="54">
        <v>0.38</v>
      </c>
      <c r="V152" s="54">
        <v>0.4</v>
      </c>
      <c r="W152" s="54">
        <v>0.42</v>
      </c>
      <c r="X152" s="54">
        <v>0.44</v>
      </c>
      <c r="Y152" s="54">
        <v>0.46</v>
      </c>
      <c r="Z152" s="55">
        <v>0.5</v>
      </c>
      <c r="AA152" s="50"/>
      <c r="AB152" s="51" t="str">
        <f t="shared" si="4"/>
        <v/>
      </c>
    </row>
    <row r="153" spans="1:28" ht="66" x14ac:dyDescent="0.25">
      <c r="A153" s="52">
        <v>107</v>
      </c>
      <c r="B153" s="41" t="s">
        <v>388</v>
      </c>
      <c r="C153" s="30">
        <v>107</v>
      </c>
      <c r="D153" s="30" t="s">
        <v>388</v>
      </c>
      <c r="E153" s="40" t="s">
        <v>654</v>
      </c>
      <c r="F153" s="41" t="s">
        <v>784</v>
      </c>
      <c r="G153" s="42" t="s">
        <v>653</v>
      </c>
      <c r="H153" s="43" t="s">
        <v>669</v>
      </c>
      <c r="I153" s="40" t="s">
        <v>660</v>
      </c>
      <c r="J153" s="44"/>
      <c r="K153" s="44">
        <f>IF(AND(HLOOKUP(C153,[2]Data!$1:$150,9,FALSE)="全体",G153="敌方单体"),0,IF(I153="无效",0,IF(OR(H153="攻击力提升",H153="防御力下降"),1,IF(H153="Arts卡性能提升",21,IF(H153="Buster卡性能提升",22,IF(H153="Quick卡性能提升",23,IF(H153="宝具威力提升",3,IF(H153="伤害附加",4,5))))))))</f>
        <v>0</v>
      </c>
      <c r="L153" s="44">
        <f t="shared" si="5"/>
        <v>23</v>
      </c>
      <c r="M153" s="45" t="e">
        <f>INDEX($Q153:$AA153,1,IF($F153="宝具自带",2,IF($F153="宝具等级",VLOOKUP(C153,[2]Cal!$D$11:$AP$300,4,FALSE)*2,IF($F153="宝具OC",VLOOKUP(C153,[2]Cal!$D$11:$AP$300,14,FALSE)*2,1+IF($F153="技能1",VLOOKUP(VLOOKUP($D153,[2]Cal!$D$11:$AP$300,17,FALSE),[2]Para!$A$33:$B$43,2,FALSE),IF($F153="技能2",VLOOKUP(VLOOKUP($D153,[2]Cal!$D$11:$AP$300,18,FALSE),[2]Para!$A$33:$B$43,2,FALSE),VLOOKUP(VLOOKUP($D153,[2]Cal!$D$11:$AP$300,19,FALSE),[2]Para!$A$33:$B$43,2,FALSE)))))))</f>
        <v>#N/A</v>
      </c>
      <c r="N153" s="45" t="e">
        <f>INDEX($Q153:$AA153,1,IF($F153="宝具自带",2,IF($F153="宝具等级",VLOOKUP(#REF!,[2]Para!$A$33:$B$43,2,FALSE)*2,IF($F153="宝具OC",#REF!*2,1+VLOOKUP(#REF!,[2]Para!$A$33:$B$43,2,FALSE)))))</f>
        <v>#REF!</v>
      </c>
      <c r="O153" s="45" t="e">
        <f>INDEX($Q153:$AA153,1,IF($F153="宝具自带",2,IF($F153="宝具等级",VLOOKUP(#REF!,[2]Para!$A$33:$B$43,2,FALSE)*2,IF($F153="宝具OC",#REF!*2,1+VLOOKUP(#REF!,[2]Para!$A$33:$B$43,2,FALSE)))))</f>
        <v>#REF!</v>
      </c>
      <c r="P153" s="46"/>
      <c r="Q153" s="53">
        <v>0.8</v>
      </c>
      <c r="R153" s="54">
        <v>0.88</v>
      </c>
      <c r="S153" s="54">
        <v>0.96</v>
      </c>
      <c r="T153" s="54">
        <v>1.04</v>
      </c>
      <c r="U153" s="54">
        <v>1.1200000000000001</v>
      </c>
      <c r="V153" s="54">
        <v>1.2</v>
      </c>
      <c r="W153" s="54">
        <v>1.28</v>
      </c>
      <c r="X153" s="54">
        <v>1.36</v>
      </c>
      <c r="Y153" s="54">
        <v>1.44</v>
      </c>
      <c r="Z153" s="55">
        <v>1.6</v>
      </c>
      <c r="AA153" s="50" t="s">
        <v>785</v>
      </c>
      <c r="AB153" s="51" t="str">
        <f t="shared" si="4"/>
        <v>Buff幅度逐渐提升，四回合后达到满值。</v>
      </c>
    </row>
    <row r="154" spans="1:28" ht="15.6" x14ac:dyDescent="0.25">
      <c r="A154" s="83">
        <v>108</v>
      </c>
      <c r="B154" s="85" t="s">
        <v>391</v>
      </c>
      <c r="C154" s="30">
        <v>108</v>
      </c>
      <c r="D154" s="30" t="s">
        <v>391</v>
      </c>
      <c r="E154" s="40" t="s">
        <v>646</v>
      </c>
      <c r="F154" s="41" t="s">
        <v>786</v>
      </c>
      <c r="G154" s="42" t="s">
        <v>643</v>
      </c>
      <c r="H154" s="43" t="s">
        <v>644</v>
      </c>
      <c r="I154" s="40" t="s">
        <v>648</v>
      </c>
      <c r="J154" s="44"/>
      <c r="K154" s="44">
        <f>IF(AND(HLOOKUP(C154,[2]Data!$1:$150,9,FALSE)="全体",G154="敌方单体"),0,IF(I154="无效",0,IF(OR(H154="攻击力提升",H154="防御力下降"),1,IF(H154="Arts卡性能提升",21,IF(H154="Buster卡性能提升",22,IF(H154="Quick卡性能提升",23,IF(H154="宝具威力提升",3,IF(H154="伤害附加",4,5))))))))</f>
        <v>1</v>
      </c>
      <c r="L154" s="44">
        <f t="shared" si="5"/>
        <v>1</v>
      </c>
      <c r="M154" s="45" t="e">
        <f>INDEX($Q154:$AA154,1,IF($F154="宝具自带",2,IF($F154="宝具等级",VLOOKUP(C154,[2]Cal!$D$11:$AP$300,4,FALSE)*2,IF($F154="宝具OC",VLOOKUP(C154,[2]Cal!$D$11:$AP$300,14,FALSE)*2,1+IF($F154="技能1",VLOOKUP(VLOOKUP($D154,[2]Cal!$D$11:$AP$300,17,FALSE),[2]Para!$A$33:$B$43,2,FALSE),IF($F154="技能2",VLOOKUP(VLOOKUP($D154,[2]Cal!$D$11:$AP$300,18,FALSE),[2]Para!$A$33:$B$43,2,FALSE),VLOOKUP(VLOOKUP($D154,[2]Cal!$D$11:$AP$300,19,FALSE),[2]Para!$A$33:$B$43,2,FALSE)))))))</f>
        <v>#N/A</v>
      </c>
      <c r="N154" s="45" t="e">
        <f>INDEX($Q154:$AA154,1,IF($F154="宝具自带",2,IF($F154="宝具等级",VLOOKUP(#REF!,[2]Para!$A$33:$B$43,2,FALSE)*2,IF($F154="宝具OC",#REF!*2,1+VLOOKUP(#REF!,[2]Para!$A$33:$B$43,2,FALSE)))))</f>
        <v>#REF!</v>
      </c>
      <c r="O154" s="45" t="e">
        <f>INDEX($Q154:$AA154,1,IF($F154="宝具自带",2,IF($F154="宝具等级",VLOOKUP(#REF!,[2]Para!$A$33:$B$43,2,FALSE)*2,IF($F154="宝具OC",#REF!*2,1+VLOOKUP(#REF!,[2]Para!$A$33:$B$43,2,FALSE)))))</f>
        <v>#REF!</v>
      </c>
      <c r="P154" s="46"/>
      <c r="Q154" s="53">
        <v>0.1</v>
      </c>
      <c r="R154" s="54">
        <v>0.11</v>
      </c>
      <c r="S154" s="54">
        <v>0.12</v>
      </c>
      <c r="T154" s="54">
        <v>0.13</v>
      </c>
      <c r="U154" s="54">
        <v>0.14000000000000001</v>
      </c>
      <c r="V154" s="54">
        <v>0.15</v>
      </c>
      <c r="W154" s="54">
        <v>0.16</v>
      </c>
      <c r="X154" s="54">
        <v>0.17</v>
      </c>
      <c r="Y154" s="54">
        <v>0.18</v>
      </c>
      <c r="Z154" s="55">
        <v>0.2</v>
      </c>
      <c r="AA154" s="50"/>
      <c r="AB154" s="51" t="str">
        <f t="shared" si="4"/>
        <v/>
      </c>
    </row>
    <row r="155" spans="1:28" ht="15.6" x14ac:dyDescent="0.25">
      <c r="A155" s="83"/>
      <c r="B155" s="85"/>
      <c r="C155" s="30">
        <v>108</v>
      </c>
      <c r="D155" s="30" t="s">
        <v>391</v>
      </c>
      <c r="E155" s="40" t="s">
        <v>649</v>
      </c>
      <c r="F155" s="41" t="s">
        <v>661</v>
      </c>
      <c r="G155" s="42" t="s">
        <v>643</v>
      </c>
      <c r="H155" s="43" t="s">
        <v>662</v>
      </c>
      <c r="I155" s="40" t="s">
        <v>648</v>
      </c>
      <c r="J155" s="44"/>
      <c r="K155" s="44">
        <f>IF(AND(HLOOKUP(C155,[2]Data!$1:$150,9,FALSE)="全体",G155="敌方单体"),0,IF(I155="无效",0,IF(OR(H155="攻击力提升",H155="防御力下降"),1,IF(H155="Arts卡性能提升",21,IF(H155="Buster卡性能提升",22,IF(H155="Quick卡性能提升",23,IF(H155="宝具威力提升",3,IF(H155="伤害附加",4,5))))))))</f>
        <v>3</v>
      </c>
      <c r="L155" s="44">
        <f t="shared" si="5"/>
        <v>3</v>
      </c>
      <c r="M155" s="45" t="e">
        <f>INDEX($Q155:$AA155,1,IF($F155="宝具自带",2,IF($F155="宝具等级",VLOOKUP(C155,[2]Cal!$D$11:$AP$300,4,FALSE)*2,IF($F155="宝具OC",VLOOKUP(C155,[2]Cal!$D$11:$AP$300,14,FALSE)*2,1+IF($F155="技能1",VLOOKUP(VLOOKUP($D155,[2]Cal!$D$11:$AP$300,17,FALSE),[2]Para!$A$33:$B$43,2,FALSE),IF($F155="技能2",VLOOKUP(VLOOKUP($D155,[2]Cal!$D$11:$AP$300,18,FALSE),[2]Para!$A$33:$B$43,2,FALSE),VLOOKUP(VLOOKUP($D155,[2]Cal!$D$11:$AP$300,19,FALSE),[2]Para!$A$33:$B$43,2,FALSE)))))))</f>
        <v>#N/A</v>
      </c>
      <c r="N155" s="45" t="e">
        <f>INDEX($Q155:$AA155,1,IF($F155="宝具自带",2,IF($F155="宝具等级",VLOOKUP(#REF!,[2]Para!$A$33:$B$43,2,FALSE)*2,IF($F155="宝具OC",#REF!*2,1+VLOOKUP(#REF!,[2]Para!$A$33:$B$43,2,FALSE)))))</f>
        <v>#REF!</v>
      </c>
      <c r="O155" s="45" t="e">
        <f>INDEX($Q155:$AA155,1,IF($F155="宝具自带",2,IF($F155="宝具等级",VLOOKUP(#REF!,[2]Para!$A$33:$B$43,2,FALSE)*2,IF($F155="宝具OC",#REF!*2,1+VLOOKUP(#REF!,[2]Para!$A$33:$B$43,2,FALSE)))))</f>
        <v>#REF!</v>
      </c>
      <c r="P155" s="46"/>
      <c r="Q155" s="53">
        <v>0.09</v>
      </c>
      <c r="R155" s="54">
        <v>9.9000000000000005E-2</v>
      </c>
      <c r="S155" s="54">
        <v>0.108</v>
      </c>
      <c r="T155" s="54">
        <v>0.11700000000000001</v>
      </c>
      <c r="U155" s="54">
        <v>0.126</v>
      </c>
      <c r="V155" s="54">
        <v>0.13500000000000001</v>
      </c>
      <c r="W155" s="54">
        <v>0.14399999999999999</v>
      </c>
      <c r="X155" s="54">
        <v>0.153</v>
      </c>
      <c r="Y155" s="54">
        <v>0.16200000000000001</v>
      </c>
      <c r="Z155" s="55">
        <v>0.18</v>
      </c>
      <c r="AA155" s="50"/>
      <c r="AB155" s="51" t="str">
        <f t="shared" si="4"/>
        <v/>
      </c>
    </row>
    <row r="156" spans="1:28" ht="15.6" x14ac:dyDescent="0.25">
      <c r="A156" s="83"/>
      <c r="B156" s="85"/>
      <c r="C156" s="30">
        <v>108</v>
      </c>
      <c r="D156" s="30" t="s">
        <v>391</v>
      </c>
      <c r="E156" s="40" t="s">
        <v>654</v>
      </c>
      <c r="F156" s="41" t="s">
        <v>787</v>
      </c>
      <c r="G156" s="42" t="s">
        <v>653</v>
      </c>
      <c r="H156" s="43" t="s">
        <v>652</v>
      </c>
      <c r="I156" s="40" t="s">
        <v>648</v>
      </c>
      <c r="J156" s="44"/>
      <c r="K156" s="44">
        <f>IF(AND(HLOOKUP(C156,[2]Data!$1:$150,9,FALSE)="全体",G156="敌方单体"),0,IF(I156="无效",0,IF(OR(H156="攻击力提升",H156="防御力下降"),1,IF(H156="Arts卡性能提升",21,IF(H156="Buster卡性能提升",22,IF(H156="Quick卡性能提升",23,IF(H156="宝具威力提升",3,IF(H156="伤害附加",4,5))))))))</f>
        <v>22</v>
      </c>
      <c r="L156" s="44">
        <f t="shared" si="5"/>
        <v>22</v>
      </c>
      <c r="M156" s="45" t="e">
        <f>INDEX($Q156:$AA156,1,IF($F156="宝具自带",2,IF($F156="宝具等级",VLOOKUP(C156,[2]Cal!$D$11:$AP$300,4,FALSE)*2,IF($F156="宝具OC",VLOOKUP(C156,[2]Cal!$D$11:$AP$300,14,FALSE)*2,1+IF($F156="技能1",VLOOKUP(VLOOKUP($D156,[2]Cal!$D$11:$AP$300,17,FALSE),[2]Para!$A$33:$B$43,2,FALSE),IF($F156="技能2",VLOOKUP(VLOOKUP($D156,[2]Cal!$D$11:$AP$300,18,FALSE),[2]Para!$A$33:$B$43,2,FALSE),VLOOKUP(VLOOKUP($D156,[2]Cal!$D$11:$AP$300,19,FALSE),[2]Para!$A$33:$B$43,2,FALSE)))))))</f>
        <v>#N/A</v>
      </c>
      <c r="N156" s="45" t="e">
        <f>INDEX($Q156:$AA156,1,IF($F156="宝具自带",2,IF($F156="宝具等级",VLOOKUP(#REF!,[2]Para!$A$33:$B$43,2,FALSE)*2,IF($F156="宝具OC",#REF!*2,1+VLOOKUP(#REF!,[2]Para!$A$33:$B$43,2,FALSE)))))</f>
        <v>#REF!</v>
      </c>
      <c r="O156" s="45" t="e">
        <f>INDEX($Q156:$AA156,1,IF($F156="宝具自带",2,IF($F156="宝具等级",VLOOKUP(#REF!,[2]Para!$A$33:$B$43,2,FALSE)*2,IF($F156="宝具OC",#REF!*2,1+VLOOKUP(#REF!,[2]Para!$A$33:$B$43,2,FALSE)))))</f>
        <v>#REF!</v>
      </c>
      <c r="P156" s="46"/>
      <c r="Q156" s="53">
        <v>0.3</v>
      </c>
      <c r="R156" s="54">
        <v>0.32</v>
      </c>
      <c r="S156" s="54">
        <v>0.34</v>
      </c>
      <c r="T156" s="54">
        <v>0.36</v>
      </c>
      <c r="U156" s="54">
        <v>0.38</v>
      </c>
      <c r="V156" s="54">
        <v>0.4</v>
      </c>
      <c r="W156" s="54">
        <v>0.42</v>
      </c>
      <c r="X156" s="54">
        <v>0.44</v>
      </c>
      <c r="Y156" s="54">
        <v>0.46</v>
      </c>
      <c r="Z156" s="55">
        <v>0.5</v>
      </c>
      <c r="AA156" s="50"/>
      <c r="AB156" s="51" t="str">
        <f t="shared" si="4"/>
        <v/>
      </c>
    </row>
    <row r="157" spans="1:28" ht="15.6" x14ac:dyDescent="0.25">
      <c r="A157" s="83"/>
      <c r="B157" s="85"/>
      <c r="C157" s="30">
        <v>108</v>
      </c>
      <c r="D157" s="30" t="s">
        <v>391</v>
      </c>
      <c r="E157" s="40" t="s">
        <v>657</v>
      </c>
      <c r="F157" s="41" t="s">
        <v>788</v>
      </c>
      <c r="G157" s="42" t="s">
        <v>658</v>
      </c>
      <c r="H157" s="43" t="s">
        <v>659</v>
      </c>
      <c r="I157" s="40" t="s">
        <v>660</v>
      </c>
      <c r="J157" s="44"/>
      <c r="K157" s="44">
        <f>IF(AND(HLOOKUP(C157,[2]Data!$1:$150,9,FALSE)="全体",G157="敌方单体"),0,IF(I157="无效",0,IF(OR(H157="攻击力提升",H157="防御力下降"),1,IF(H157="Arts卡性能提升",21,IF(H157="Buster卡性能提升",22,IF(H157="Quick卡性能提升",23,IF(H157="宝具威力提升",3,IF(H157="伤害附加",4,5))))))))</f>
        <v>0</v>
      </c>
      <c r="L157" s="44">
        <f t="shared" si="5"/>
        <v>1</v>
      </c>
      <c r="M157" s="45" t="e">
        <f>INDEX($Q157:$AA157,1,IF($F157="宝具自带",2,IF($F157="宝具等级",VLOOKUP(C157,[2]Cal!$D$11:$AP$300,4,FALSE)*2,IF($F157="宝具OC",VLOOKUP(C157,[2]Cal!$D$11:$AP$300,14,FALSE)*2,1+IF($F157="技能1",VLOOKUP(VLOOKUP($D157,[2]Cal!$D$11:$AP$300,17,FALSE),[2]Para!$A$33:$B$43,2,FALSE),IF($F157="技能2",VLOOKUP(VLOOKUP($D157,[2]Cal!$D$11:$AP$300,18,FALSE),[2]Para!$A$33:$B$43,2,FALSE),VLOOKUP(VLOOKUP($D157,[2]Cal!$D$11:$AP$300,19,FALSE),[2]Para!$A$33:$B$43,2,FALSE)))))))</f>
        <v>#N/A</v>
      </c>
      <c r="N157" s="45" t="e">
        <f>INDEX($Q157:$AA157,1,IF($F157="宝具自带",2,IF($F157="宝具等级",VLOOKUP(#REF!,[2]Para!$A$33:$B$43,2,FALSE)*2,IF($F157="宝具OC",#REF!*2,1+VLOOKUP(#REF!,[2]Para!$A$33:$B$43,2,FALSE)))))</f>
        <v>#REF!</v>
      </c>
      <c r="O157" s="45" t="e">
        <f>INDEX($Q157:$AA157,1,IF($F157="宝具自带",2,IF($F157="宝具等级",VLOOKUP(#REF!,[2]Para!$A$33:$B$43,2,FALSE)*2,IF($F157="宝具OC",#REF!*2,1+VLOOKUP(#REF!,[2]Para!$A$33:$B$43,2,FALSE)))))</f>
        <v>#REF!</v>
      </c>
      <c r="P157" s="46"/>
      <c r="Q157" s="87">
        <v>0.1</v>
      </c>
      <c r="R157" s="81">
        <v>0.1</v>
      </c>
      <c r="S157" s="81">
        <v>0.15</v>
      </c>
      <c r="T157" s="81">
        <v>0.15</v>
      </c>
      <c r="U157" s="81">
        <v>0.2</v>
      </c>
      <c r="V157" s="81">
        <v>0.2</v>
      </c>
      <c r="W157" s="81">
        <v>0.25</v>
      </c>
      <c r="X157" s="81">
        <v>0.25</v>
      </c>
      <c r="Y157" s="81">
        <v>0.3</v>
      </c>
      <c r="Z157" s="82">
        <v>0.3</v>
      </c>
      <c r="AA157" s="50"/>
      <c r="AB157" s="51" t="str">
        <f t="shared" si="4"/>
        <v/>
      </c>
    </row>
    <row r="158" spans="1:28" ht="15.6" x14ac:dyDescent="0.25">
      <c r="A158" s="52">
        <v>109</v>
      </c>
      <c r="B158" s="41" t="s">
        <v>150</v>
      </c>
      <c r="C158" s="30">
        <v>109</v>
      </c>
      <c r="D158" s="30" t="s">
        <v>150</v>
      </c>
      <c r="E158" s="40" t="s">
        <v>646</v>
      </c>
      <c r="F158" s="41" t="s">
        <v>756</v>
      </c>
      <c r="G158" s="42" t="s">
        <v>653</v>
      </c>
      <c r="H158" s="43" t="s">
        <v>668</v>
      </c>
      <c r="I158" s="40" t="s">
        <v>648</v>
      </c>
      <c r="J158" s="44"/>
      <c r="K158" s="44">
        <f>IF(AND(HLOOKUP(C158,[2]Data!$1:$150,9,FALSE)="全体",G158="敌方单体"),0,IF(I158="无效",0,IF(OR(H158="攻击力提升",H158="防御力下降"),1,IF(H158="Arts卡性能提升",21,IF(H158="Buster卡性能提升",22,IF(H158="Quick卡性能提升",23,IF(H158="宝具威力提升",3,IF(H158="伤害附加",4,5))))))))</f>
        <v>21</v>
      </c>
      <c r="L158" s="44">
        <f t="shared" si="5"/>
        <v>21</v>
      </c>
      <c r="M158" s="45" t="e">
        <f>INDEX($Q158:$AA158,1,IF($F158="宝具自带",2,IF($F158="宝具等级",VLOOKUP(C158,[2]Cal!$D$11:$AP$300,4,FALSE)*2,IF($F158="宝具OC",VLOOKUP(C158,[2]Cal!$D$11:$AP$300,14,FALSE)*2,1+IF($F158="技能1",VLOOKUP(VLOOKUP($D158,[2]Cal!$D$11:$AP$300,17,FALSE),[2]Para!$A$33:$B$43,2,FALSE),IF($F158="技能2",VLOOKUP(VLOOKUP($D158,[2]Cal!$D$11:$AP$300,18,FALSE),[2]Para!$A$33:$B$43,2,FALSE),VLOOKUP(VLOOKUP($D158,[2]Cal!$D$11:$AP$300,19,FALSE),[2]Para!$A$33:$B$43,2,FALSE)))))))</f>
        <v>#N/A</v>
      </c>
      <c r="N158" s="45" t="e">
        <f>INDEX($Q158:$AA158,1,IF($F158="宝具自带",2,IF($F158="宝具等级",VLOOKUP(#REF!,[2]Para!$A$33:$B$43,2,FALSE)*2,IF($F158="宝具OC",#REF!*2,1+VLOOKUP(#REF!,[2]Para!$A$33:$B$43,2,FALSE)))))</f>
        <v>#REF!</v>
      </c>
      <c r="O158" s="45" t="e">
        <f>INDEX($Q158:$AA158,1,IF($F158="宝具自带",2,IF($F158="宝具等级",VLOOKUP(#REF!,[2]Para!$A$33:$B$43,2,FALSE)*2,IF($F158="宝具OC",#REF!*2,1+VLOOKUP(#REF!,[2]Para!$A$33:$B$43,2,FALSE)))))</f>
        <v>#REF!</v>
      </c>
      <c r="P158" s="46"/>
      <c r="Q158" s="53">
        <v>0.24</v>
      </c>
      <c r="R158" s="54">
        <v>0.25600000000000001</v>
      </c>
      <c r="S158" s="54">
        <v>0.27200000000000002</v>
      </c>
      <c r="T158" s="54">
        <v>0.28799999999999998</v>
      </c>
      <c r="U158" s="54">
        <v>0.30399999999999999</v>
      </c>
      <c r="V158" s="54">
        <v>0.32</v>
      </c>
      <c r="W158" s="54">
        <v>0.33600000000000002</v>
      </c>
      <c r="X158" s="54">
        <v>0.35199999999999998</v>
      </c>
      <c r="Y158" s="54">
        <v>0.36799999999999999</v>
      </c>
      <c r="Z158" s="55">
        <v>0.4</v>
      </c>
      <c r="AA158" s="50"/>
      <c r="AB158" s="51" t="str">
        <f t="shared" si="4"/>
        <v/>
      </c>
    </row>
    <row r="159" spans="1:28" ht="15.6" x14ac:dyDescent="0.25">
      <c r="A159" s="83">
        <v>110</v>
      </c>
      <c r="B159" s="85" t="s">
        <v>395</v>
      </c>
      <c r="C159" s="30">
        <v>110</v>
      </c>
      <c r="D159" s="30" t="s">
        <v>395</v>
      </c>
      <c r="E159" s="40" t="s">
        <v>649</v>
      </c>
      <c r="F159" s="41" t="s">
        <v>789</v>
      </c>
      <c r="G159" s="42" t="s">
        <v>653</v>
      </c>
      <c r="H159" s="43" t="s">
        <v>652</v>
      </c>
      <c r="I159" s="40" t="s">
        <v>660</v>
      </c>
      <c r="J159" s="44"/>
      <c r="K159" s="44">
        <f>IF(AND(HLOOKUP(C159,[2]Data!$1:$150,9,FALSE)="全体",G159="敌方单体"),0,IF(I159="无效",0,IF(OR(H159="攻击力提升",H159="防御力下降"),1,IF(H159="Arts卡性能提升",21,IF(H159="Buster卡性能提升",22,IF(H159="Quick卡性能提升",23,IF(H159="宝具威力提升",3,IF(H159="伤害附加",4,5))))))))</f>
        <v>0</v>
      </c>
      <c r="L159" s="44">
        <f t="shared" si="5"/>
        <v>22</v>
      </c>
      <c r="M159" s="45" t="e">
        <f>INDEX($Q159:$AA159,1,IF($F159="宝具自带",2,IF($F159="宝具等级",VLOOKUP(C159,[2]Cal!$D$11:$AP$300,4,FALSE)*2,IF($F159="宝具OC",VLOOKUP(C159,[2]Cal!$D$11:$AP$300,14,FALSE)*2,1+IF($F159="技能1",VLOOKUP(VLOOKUP($D159,[2]Cal!$D$11:$AP$300,17,FALSE),[2]Para!$A$33:$B$43,2,FALSE),IF($F159="技能2",VLOOKUP(VLOOKUP($D159,[2]Cal!$D$11:$AP$300,18,FALSE),[2]Para!$A$33:$B$43,2,FALSE),VLOOKUP(VLOOKUP($D159,[2]Cal!$D$11:$AP$300,19,FALSE),[2]Para!$A$33:$B$43,2,FALSE)))))))</f>
        <v>#N/A</v>
      </c>
      <c r="N159" s="45" t="e">
        <f>INDEX($Q159:$AA159,1,IF($F159="宝具自带",2,IF($F159="宝具等级",VLOOKUP(#REF!,[2]Para!$A$33:$B$43,2,FALSE)*2,IF($F159="宝具OC",#REF!*2,1+VLOOKUP(#REF!,[2]Para!$A$33:$B$43,2,FALSE)))))</f>
        <v>#REF!</v>
      </c>
      <c r="O159" s="45" t="e">
        <f>INDEX($Q159:$AA159,1,IF($F159="宝具自带",2,IF($F159="宝具等级",VLOOKUP(#REF!,[2]Para!$A$33:$B$43,2,FALSE)*2,IF($F159="宝具OC",#REF!*2,1+VLOOKUP(#REF!,[2]Para!$A$33:$B$43,2,FALSE)))))</f>
        <v>#REF!</v>
      </c>
      <c r="P159" s="46"/>
      <c r="Q159" s="87">
        <v>0.3</v>
      </c>
      <c r="R159" s="81">
        <v>0.3</v>
      </c>
      <c r="S159" s="81">
        <v>0.3</v>
      </c>
      <c r="T159" s="81">
        <v>0.3</v>
      </c>
      <c r="U159" s="81">
        <v>0.3</v>
      </c>
      <c r="V159" s="81">
        <v>0.3</v>
      </c>
      <c r="W159" s="81">
        <v>0.3</v>
      </c>
      <c r="X159" s="81">
        <v>0.3</v>
      </c>
      <c r="Y159" s="81">
        <v>0.3</v>
      </c>
      <c r="Z159" s="82">
        <v>0.3</v>
      </c>
      <c r="AA159" s="50"/>
      <c r="AB159" s="51" t="str">
        <f t="shared" si="4"/>
        <v/>
      </c>
    </row>
    <row r="160" spans="1:28" ht="15.6" x14ac:dyDescent="0.25">
      <c r="A160" s="83"/>
      <c r="B160" s="85"/>
      <c r="C160" s="30">
        <v>110</v>
      </c>
      <c r="D160" s="30" t="s">
        <v>395</v>
      </c>
      <c r="E160" s="40" t="s">
        <v>649</v>
      </c>
      <c r="F160" s="41" t="s">
        <v>789</v>
      </c>
      <c r="G160" s="42" t="s">
        <v>653</v>
      </c>
      <c r="H160" s="43" t="s">
        <v>668</v>
      </c>
      <c r="I160" s="40" t="s">
        <v>648</v>
      </c>
      <c r="J160" s="44"/>
      <c r="K160" s="44">
        <f>IF(AND(HLOOKUP(C160,[2]Data!$1:$150,9,FALSE)="全体",G160="敌方单体"),0,IF(I160="无效",0,IF(OR(H160="攻击力提升",H160="防御力下降"),1,IF(H160="Arts卡性能提升",21,IF(H160="Buster卡性能提升",22,IF(H160="Quick卡性能提升",23,IF(H160="宝具威力提升",3,IF(H160="伤害附加",4,5))))))))</f>
        <v>21</v>
      </c>
      <c r="L160" s="44">
        <f t="shared" si="5"/>
        <v>21</v>
      </c>
      <c r="M160" s="45" t="e">
        <f>INDEX($Q160:$AA160,1,IF($F160="宝具自带",2,IF($F160="宝具等级",VLOOKUP(C160,[2]Cal!$D$11:$AP$300,4,FALSE)*2,IF($F160="宝具OC",VLOOKUP(C160,[2]Cal!$D$11:$AP$300,14,FALSE)*2,1+IF($F160="技能1",VLOOKUP(VLOOKUP($D160,[2]Cal!$D$11:$AP$300,17,FALSE),[2]Para!$A$33:$B$43,2,FALSE),IF($F160="技能2",VLOOKUP(VLOOKUP($D160,[2]Cal!$D$11:$AP$300,18,FALSE),[2]Para!$A$33:$B$43,2,FALSE),VLOOKUP(VLOOKUP($D160,[2]Cal!$D$11:$AP$300,19,FALSE),[2]Para!$A$33:$B$43,2,FALSE)))))))</f>
        <v>#N/A</v>
      </c>
      <c r="N160" s="45" t="e">
        <f>INDEX($Q160:$AA160,1,IF($F160="宝具自带",2,IF($F160="宝具等级",VLOOKUP(#REF!,[2]Para!$A$33:$B$43,2,FALSE)*2,IF($F160="宝具OC",#REF!*2,1+VLOOKUP(#REF!,[2]Para!$A$33:$B$43,2,FALSE)))))</f>
        <v>#REF!</v>
      </c>
      <c r="O160" s="45" t="e">
        <f>INDEX($Q160:$AA160,1,IF($F160="宝具自带",2,IF($F160="宝具等级",VLOOKUP(#REF!,[2]Para!$A$33:$B$43,2,FALSE)*2,IF($F160="宝具OC",#REF!*2,1+VLOOKUP(#REF!,[2]Para!$A$33:$B$43,2,FALSE)))))</f>
        <v>#REF!</v>
      </c>
      <c r="P160" s="46"/>
      <c r="Q160" s="87">
        <v>0.3</v>
      </c>
      <c r="R160" s="81">
        <v>0.3</v>
      </c>
      <c r="S160" s="81">
        <v>0.3</v>
      </c>
      <c r="T160" s="81">
        <v>0.3</v>
      </c>
      <c r="U160" s="81">
        <v>0.3</v>
      </c>
      <c r="V160" s="81">
        <v>0.3</v>
      </c>
      <c r="W160" s="81">
        <v>0.3</v>
      </c>
      <c r="X160" s="81">
        <v>0.3</v>
      </c>
      <c r="Y160" s="81">
        <v>0.3</v>
      </c>
      <c r="Z160" s="82">
        <v>0.3</v>
      </c>
      <c r="AA160" s="50"/>
      <c r="AB160" s="51" t="str">
        <f t="shared" si="4"/>
        <v/>
      </c>
    </row>
    <row r="161" spans="1:28" ht="15.6" x14ac:dyDescent="0.25">
      <c r="A161" s="83"/>
      <c r="B161" s="85"/>
      <c r="C161" s="30">
        <v>110</v>
      </c>
      <c r="D161" s="30" t="s">
        <v>395</v>
      </c>
      <c r="E161" s="40" t="s">
        <v>649</v>
      </c>
      <c r="F161" s="41" t="s">
        <v>789</v>
      </c>
      <c r="G161" s="42" t="s">
        <v>653</v>
      </c>
      <c r="H161" s="43" t="s">
        <v>669</v>
      </c>
      <c r="I161" s="40" t="s">
        <v>660</v>
      </c>
      <c r="J161" s="44"/>
      <c r="K161" s="44">
        <f>IF(AND(HLOOKUP(C161,[2]Data!$1:$150,9,FALSE)="全体",G161="敌方单体"),0,IF(I161="无效",0,IF(OR(H161="攻击力提升",H161="防御力下降"),1,IF(H161="Arts卡性能提升",21,IF(H161="Buster卡性能提升",22,IF(H161="Quick卡性能提升",23,IF(H161="宝具威力提升",3,IF(H161="伤害附加",4,5))))))))</f>
        <v>0</v>
      </c>
      <c r="L161" s="44">
        <f t="shared" si="5"/>
        <v>23</v>
      </c>
      <c r="M161" s="45" t="e">
        <f>INDEX($Q161:$AA161,1,IF($F161="宝具自带",2,IF($F161="宝具等级",VLOOKUP(C161,[2]Cal!$D$11:$AP$300,4,FALSE)*2,IF($F161="宝具OC",VLOOKUP(C161,[2]Cal!$D$11:$AP$300,14,FALSE)*2,1+IF($F161="技能1",VLOOKUP(VLOOKUP($D161,[2]Cal!$D$11:$AP$300,17,FALSE),[2]Para!$A$33:$B$43,2,FALSE),IF($F161="技能2",VLOOKUP(VLOOKUP($D161,[2]Cal!$D$11:$AP$300,18,FALSE),[2]Para!$A$33:$B$43,2,FALSE),VLOOKUP(VLOOKUP($D161,[2]Cal!$D$11:$AP$300,19,FALSE),[2]Para!$A$33:$B$43,2,FALSE)))))))</f>
        <v>#N/A</v>
      </c>
      <c r="N161" s="45" t="e">
        <f>INDEX($Q161:$AA161,1,IF($F161="宝具自带",2,IF($F161="宝具等级",VLOOKUP(#REF!,[2]Para!$A$33:$B$43,2,FALSE)*2,IF($F161="宝具OC",#REF!*2,1+VLOOKUP(#REF!,[2]Para!$A$33:$B$43,2,FALSE)))))</f>
        <v>#REF!</v>
      </c>
      <c r="O161" s="45" t="e">
        <f>INDEX($Q161:$AA161,1,IF($F161="宝具自带",2,IF($F161="宝具等级",VLOOKUP(#REF!,[2]Para!$A$33:$B$43,2,FALSE)*2,IF($F161="宝具OC",#REF!*2,1+VLOOKUP(#REF!,[2]Para!$A$33:$B$43,2,FALSE)))))</f>
        <v>#REF!</v>
      </c>
      <c r="P161" s="46"/>
      <c r="Q161" s="87">
        <v>0.3</v>
      </c>
      <c r="R161" s="81">
        <v>0.3</v>
      </c>
      <c r="S161" s="81">
        <v>0.3</v>
      </c>
      <c r="T161" s="81">
        <v>0.3</v>
      </c>
      <c r="U161" s="81">
        <v>0.3</v>
      </c>
      <c r="V161" s="81">
        <v>0.3</v>
      </c>
      <c r="W161" s="81">
        <v>0.3</v>
      </c>
      <c r="X161" s="81">
        <v>0.3</v>
      </c>
      <c r="Y161" s="81">
        <v>0.3</v>
      </c>
      <c r="Z161" s="82">
        <v>0.3</v>
      </c>
      <c r="AA161" s="50"/>
      <c r="AB161" s="51" t="str">
        <f t="shared" si="4"/>
        <v/>
      </c>
    </row>
    <row r="162" spans="1:28" ht="15.6" x14ac:dyDescent="0.25">
      <c r="A162" s="83">
        <v>112</v>
      </c>
      <c r="B162" s="85" t="s">
        <v>400</v>
      </c>
      <c r="C162" s="30">
        <v>112</v>
      </c>
      <c r="D162" s="30" t="s">
        <v>400</v>
      </c>
      <c r="E162" s="40" t="s">
        <v>646</v>
      </c>
      <c r="F162" s="41" t="s">
        <v>790</v>
      </c>
      <c r="G162" s="42" t="s">
        <v>658</v>
      </c>
      <c r="H162" s="43" t="s">
        <v>659</v>
      </c>
      <c r="I162" s="40" t="s">
        <v>648</v>
      </c>
      <c r="J162" s="44"/>
      <c r="K162" s="44">
        <f>IF(AND(HLOOKUP(C162,[2]Data!$1:$150,9,FALSE)="全体",G162="敌方单体"),0,IF(I162="无效",0,IF(OR(H162="攻击力提升",H162="防御力下降"),1,IF(H162="Arts卡性能提升",21,IF(H162="Buster卡性能提升",22,IF(H162="Quick卡性能提升",23,IF(H162="宝具威力提升",3,IF(H162="伤害附加",4,5))))))))</f>
        <v>1</v>
      </c>
      <c r="L162" s="44">
        <f t="shared" si="5"/>
        <v>1</v>
      </c>
      <c r="M162" s="45" t="e">
        <f>INDEX($Q162:$AA162,1,IF($F162="宝具自带",2,IF($F162="宝具等级",VLOOKUP(C162,[2]Cal!$D$11:$AP$300,4,FALSE)*2,IF($F162="宝具OC",VLOOKUP(C162,[2]Cal!$D$11:$AP$300,14,FALSE)*2,1+IF($F162="技能1",VLOOKUP(VLOOKUP($D162,[2]Cal!$D$11:$AP$300,17,FALSE),[2]Para!$A$33:$B$43,2,FALSE),IF($F162="技能2",VLOOKUP(VLOOKUP($D162,[2]Cal!$D$11:$AP$300,18,FALSE),[2]Para!$A$33:$B$43,2,FALSE),VLOOKUP(VLOOKUP($D162,[2]Cal!$D$11:$AP$300,19,FALSE),[2]Para!$A$33:$B$43,2,FALSE)))))))</f>
        <v>#N/A</v>
      </c>
      <c r="N162" s="45" t="e">
        <f>INDEX($Q162:$AA162,1,IF($F162="宝具自带",2,IF($F162="宝具等级",VLOOKUP(#REF!,[2]Para!$A$33:$B$43,2,FALSE)*2,IF($F162="宝具OC",#REF!*2,1+VLOOKUP(#REF!,[2]Para!$A$33:$B$43,2,FALSE)))))</f>
        <v>#REF!</v>
      </c>
      <c r="O162" s="45" t="e">
        <f>INDEX($Q162:$AA162,1,IF($F162="宝具自带",2,IF($F162="宝具等级",VLOOKUP(#REF!,[2]Para!$A$33:$B$43,2,FALSE)*2,IF($F162="宝具OC",#REF!*2,1+VLOOKUP(#REF!,[2]Para!$A$33:$B$43,2,FALSE)))))</f>
        <v>#REF!</v>
      </c>
      <c r="P162" s="46"/>
      <c r="Q162" s="53">
        <v>0.1</v>
      </c>
      <c r="R162" s="54">
        <v>0.11</v>
      </c>
      <c r="S162" s="54">
        <v>0.12</v>
      </c>
      <c r="T162" s="54">
        <v>0.13</v>
      </c>
      <c r="U162" s="54">
        <v>0.14000000000000001</v>
      </c>
      <c r="V162" s="54">
        <v>0.15</v>
      </c>
      <c r="W162" s="54">
        <v>0.16</v>
      </c>
      <c r="X162" s="54">
        <v>0.17</v>
      </c>
      <c r="Y162" s="54">
        <v>0.18</v>
      </c>
      <c r="Z162" s="55">
        <v>0.2</v>
      </c>
      <c r="AA162" s="50"/>
      <c r="AB162" s="51" t="str">
        <f t="shared" si="4"/>
        <v/>
      </c>
    </row>
    <row r="163" spans="1:28" ht="15.6" x14ac:dyDescent="0.25">
      <c r="A163" s="83"/>
      <c r="B163" s="85"/>
      <c r="C163" s="30">
        <v>112</v>
      </c>
      <c r="D163" s="30" t="s">
        <v>400</v>
      </c>
      <c r="E163" s="40" t="s">
        <v>649</v>
      </c>
      <c r="F163" s="41" t="s">
        <v>791</v>
      </c>
      <c r="G163" s="42" t="s">
        <v>643</v>
      </c>
      <c r="H163" s="43" t="s">
        <v>644</v>
      </c>
      <c r="I163" s="40" t="s">
        <v>648</v>
      </c>
      <c r="J163" s="44"/>
      <c r="K163" s="44">
        <f>IF(AND(HLOOKUP(C163,[2]Data!$1:$150,9,FALSE)="全体",G163="敌方单体"),0,IF(I163="无效",0,IF(OR(H163="攻击力提升",H163="防御力下降"),1,IF(H163="Arts卡性能提升",21,IF(H163="Buster卡性能提升",22,IF(H163="Quick卡性能提升",23,IF(H163="宝具威力提升",3,IF(H163="伤害附加",4,5))))))))</f>
        <v>1</v>
      </c>
      <c r="L163" s="44">
        <f t="shared" si="5"/>
        <v>1</v>
      </c>
      <c r="M163" s="45" t="e">
        <f>INDEX($Q163:$AA163,1,IF($F163="宝具自带",2,IF($F163="宝具等级",VLOOKUP(C163,[2]Cal!$D$11:$AP$300,4,FALSE)*2,IF($F163="宝具OC",VLOOKUP(C163,[2]Cal!$D$11:$AP$300,14,FALSE)*2,1+IF($F163="技能1",VLOOKUP(VLOOKUP($D163,[2]Cal!$D$11:$AP$300,17,FALSE),[2]Para!$A$33:$B$43,2,FALSE),IF($F163="技能2",VLOOKUP(VLOOKUP($D163,[2]Cal!$D$11:$AP$300,18,FALSE),[2]Para!$A$33:$B$43,2,FALSE),VLOOKUP(VLOOKUP($D163,[2]Cal!$D$11:$AP$300,19,FALSE),[2]Para!$A$33:$B$43,2,FALSE)))))))</f>
        <v>#N/A</v>
      </c>
      <c r="N163" s="45" t="e">
        <f>INDEX($Q163:$AA163,1,IF($F163="宝具自带",2,IF($F163="宝具等级",VLOOKUP(#REF!,[2]Para!$A$33:$B$43,2,FALSE)*2,IF($F163="宝具OC",#REF!*2,1+VLOOKUP(#REF!,[2]Para!$A$33:$B$43,2,FALSE)))))</f>
        <v>#REF!</v>
      </c>
      <c r="O163" s="45" t="e">
        <f>INDEX($Q163:$AA163,1,IF($F163="宝具自带",2,IF($F163="宝具等级",VLOOKUP(#REF!,[2]Para!$A$33:$B$43,2,FALSE)*2,IF($F163="宝具OC",#REF!*2,1+VLOOKUP(#REF!,[2]Para!$A$33:$B$43,2,FALSE)))))</f>
        <v>#REF!</v>
      </c>
      <c r="P163" s="46"/>
      <c r="Q163" s="53">
        <v>0.1</v>
      </c>
      <c r="R163" s="54">
        <v>0.11</v>
      </c>
      <c r="S163" s="54">
        <v>0.12</v>
      </c>
      <c r="T163" s="54">
        <v>0.13</v>
      </c>
      <c r="U163" s="54">
        <v>0.14000000000000001</v>
      </c>
      <c r="V163" s="54">
        <v>0.15</v>
      </c>
      <c r="W163" s="54">
        <v>0.16</v>
      </c>
      <c r="X163" s="54">
        <v>0.17</v>
      </c>
      <c r="Y163" s="54">
        <v>0.18</v>
      </c>
      <c r="Z163" s="55">
        <v>0.2</v>
      </c>
      <c r="AA163" s="50"/>
      <c r="AB163" s="51" t="str">
        <f t="shared" si="4"/>
        <v/>
      </c>
    </row>
    <row r="164" spans="1:28" ht="15.6" x14ac:dyDescent="0.25">
      <c r="A164" s="83"/>
      <c r="B164" s="85"/>
      <c r="C164" s="30">
        <v>112</v>
      </c>
      <c r="D164" s="30" t="s">
        <v>400</v>
      </c>
      <c r="E164" s="40" t="s">
        <v>649</v>
      </c>
      <c r="F164" s="41" t="s">
        <v>791</v>
      </c>
      <c r="G164" s="42" t="s">
        <v>653</v>
      </c>
      <c r="H164" s="43" t="s">
        <v>662</v>
      </c>
      <c r="I164" s="40" t="s">
        <v>648</v>
      </c>
      <c r="J164" s="44"/>
      <c r="K164" s="44">
        <f>IF(AND(HLOOKUP(C164,[2]Data!$1:$150,9,FALSE)="全体",G164="敌方单体"),0,IF(I164="无效",0,IF(OR(H164="攻击力提升",H164="防御力下降"),1,IF(H164="Arts卡性能提升",21,IF(H164="Buster卡性能提升",22,IF(H164="Quick卡性能提升",23,IF(H164="宝具威力提升",3,IF(H164="伤害附加",4,5))))))))</f>
        <v>3</v>
      </c>
      <c r="L164" s="44">
        <f t="shared" si="5"/>
        <v>3</v>
      </c>
      <c r="M164" s="45" t="e">
        <f>INDEX($Q164:$AA164,1,IF($F164="宝具自带",2,IF($F164="宝具等级",VLOOKUP(C164,[2]Cal!$D$11:$AP$300,4,FALSE)*2,IF($F164="宝具OC",VLOOKUP(C164,[2]Cal!$D$11:$AP$300,14,FALSE)*2,1+IF($F164="技能1",VLOOKUP(VLOOKUP($D164,[2]Cal!$D$11:$AP$300,17,FALSE),[2]Para!$A$33:$B$43,2,FALSE),IF($F164="技能2",VLOOKUP(VLOOKUP($D164,[2]Cal!$D$11:$AP$300,18,FALSE),[2]Para!$A$33:$B$43,2,FALSE),VLOOKUP(VLOOKUP($D164,[2]Cal!$D$11:$AP$300,19,FALSE),[2]Para!$A$33:$B$43,2,FALSE)))))))</f>
        <v>#N/A</v>
      </c>
      <c r="N164" s="45" t="e">
        <f>INDEX($Q164:$AA164,1,IF($F164="宝具自带",2,IF($F164="宝具等级",VLOOKUP(#REF!,[2]Para!$A$33:$B$43,2,FALSE)*2,IF($F164="宝具OC",#REF!*2,1+VLOOKUP(#REF!,[2]Para!$A$33:$B$43,2,FALSE)))))</f>
        <v>#REF!</v>
      </c>
      <c r="O164" s="45" t="e">
        <f>INDEX($Q164:$AA164,1,IF($F164="宝具自带",2,IF($F164="宝具等级",VLOOKUP(#REF!,[2]Para!$A$33:$B$43,2,FALSE)*2,IF($F164="宝具OC",#REF!*2,1+VLOOKUP(#REF!,[2]Para!$A$33:$B$43,2,FALSE)))))</f>
        <v>#REF!</v>
      </c>
      <c r="P164" s="46"/>
      <c r="Q164" s="53">
        <v>0.2</v>
      </c>
      <c r="R164" s="54">
        <v>0.21</v>
      </c>
      <c r="S164" s="54">
        <v>0.22</v>
      </c>
      <c r="T164" s="54">
        <v>0.23</v>
      </c>
      <c r="U164" s="54">
        <v>0.24</v>
      </c>
      <c r="V164" s="54">
        <v>0.25</v>
      </c>
      <c r="W164" s="54">
        <v>0.26</v>
      </c>
      <c r="X164" s="54">
        <v>0.27</v>
      </c>
      <c r="Y164" s="54">
        <v>0.28000000000000003</v>
      </c>
      <c r="Z164" s="55">
        <v>0.3</v>
      </c>
      <c r="AA164" s="50"/>
      <c r="AB164" s="51" t="str">
        <f t="shared" si="4"/>
        <v/>
      </c>
    </row>
    <row r="165" spans="1:28" ht="15.6" x14ac:dyDescent="0.25">
      <c r="A165" s="83"/>
      <c r="B165" s="85"/>
      <c r="C165" s="30">
        <v>112</v>
      </c>
      <c r="D165" s="30" t="s">
        <v>400</v>
      </c>
      <c r="E165" s="40" t="s">
        <v>642</v>
      </c>
      <c r="F165" s="41" t="s">
        <v>401</v>
      </c>
      <c r="G165" s="42" t="s">
        <v>658</v>
      </c>
      <c r="H165" s="43" t="s">
        <v>659</v>
      </c>
      <c r="I165" s="40" t="s">
        <v>660</v>
      </c>
      <c r="J165" s="44"/>
      <c r="K165" s="44">
        <f>IF(AND(HLOOKUP(C165,[2]Data!$1:$150,9,FALSE)="全体",G165="敌方单体"),0,IF(I165="无效",0,IF(OR(H165="攻击力提升",H165="防御力下降"),1,IF(H165="Arts卡性能提升",21,IF(H165="Buster卡性能提升",22,IF(H165="Quick卡性能提升",23,IF(H165="宝具威力提升",3,IF(H165="伤害附加",4,5))))))))</f>
        <v>0</v>
      </c>
      <c r="L165" s="44">
        <f t="shared" si="5"/>
        <v>1</v>
      </c>
      <c r="M165" s="45" t="e">
        <f>INDEX($Q165:$AA165,1,IF($F165="宝具自带",2,IF($F165="宝具等级",VLOOKUP(C165,[2]Cal!$D$11:$AP$300,4,FALSE)*2,IF($F165="宝具OC",VLOOKUP(C165,[2]Cal!$D$11:$AP$300,14,FALSE)*2,1+IF($F165="技能1",VLOOKUP(VLOOKUP($D165,[2]Cal!$D$11:$AP$300,17,FALSE),[2]Para!$A$33:$B$43,2,FALSE),IF($F165="技能2",VLOOKUP(VLOOKUP($D165,[2]Cal!$D$11:$AP$300,18,FALSE),[2]Para!$A$33:$B$43,2,FALSE),VLOOKUP(VLOOKUP($D165,[2]Cal!$D$11:$AP$300,19,FALSE),[2]Para!$A$33:$B$43,2,FALSE)))))))</f>
        <v>#N/A</v>
      </c>
      <c r="N165" s="45" t="e">
        <f>INDEX($Q165:$AA165,1,IF($F165="宝具自带",2,IF($F165="宝具等级",VLOOKUP(#REF!,[2]Para!$A$33:$B$43,2,FALSE)*2,IF($F165="宝具OC",#REF!*2,1+VLOOKUP(#REF!,[2]Para!$A$33:$B$43,2,FALSE)))))</f>
        <v>#REF!</v>
      </c>
      <c r="O165" s="45" t="e">
        <f>INDEX($Q165:$AA165,1,IF($F165="宝具自带",2,IF($F165="宝具等级",VLOOKUP(#REF!,[2]Para!$A$33:$B$43,2,FALSE)*2,IF($F165="宝具OC",#REF!*2,1+VLOOKUP(#REF!,[2]Para!$A$33:$B$43,2,FALSE)))))</f>
        <v>#REF!</v>
      </c>
      <c r="P165" s="46"/>
      <c r="Q165" s="87">
        <v>0.1</v>
      </c>
      <c r="R165" s="81">
        <v>0.1</v>
      </c>
      <c r="S165" s="81">
        <v>0.1</v>
      </c>
      <c r="T165" s="81">
        <v>0.1</v>
      </c>
      <c r="U165" s="81">
        <v>0.1</v>
      </c>
      <c r="V165" s="81">
        <v>0.1</v>
      </c>
      <c r="W165" s="81">
        <v>0.1</v>
      </c>
      <c r="X165" s="81">
        <v>0.1</v>
      </c>
      <c r="Y165" s="81">
        <v>0.1</v>
      </c>
      <c r="Z165" s="82">
        <v>0.1</v>
      </c>
      <c r="AA165" s="50"/>
      <c r="AB165" s="51" t="str">
        <f t="shared" si="4"/>
        <v/>
      </c>
    </row>
    <row r="166" spans="1:28" ht="15.6" x14ac:dyDescent="0.25">
      <c r="A166" s="52">
        <v>113</v>
      </c>
      <c r="B166" s="41" t="s">
        <v>402</v>
      </c>
      <c r="C166" s="30">
        <v>113</v>
      </c>
      <c r="D166" s="30" t="s">
        <v>402</v>
      </c>
      <c r="E166" s="40" t="s">
        <v>646</v>
      </c>
      <c r="F166" s="41" t="s">
        <v>792</v>
      </c>
      <c r="G166" s="42" t="s">
        <v>653</v>
      </c>
      <c r="H166" s="43" t="s">
        <v>662</v>
      </c>
      <c r="I166" s="40" t="s">
        <v>648</v>
      </c>
      <c r="J166" s="44"/>
      <c r="K166" s="44">
        <f>IF(AND(HLOOKUP(C166,[2]Data!$1:$150,9,FALSE)="全体",G166="敌方单体"),0,IF(I166="无效",0,IF(OR(H166="攻击力提升",H166="防御力下降"),1,IF(H166="Arts卡性能提升",21,IF(H166="Buster卡性能提升",22,IF(H166="Quick卡性能提升",23,IF(H166="宝具威力提升",3,IF(H166="伤害附加",4,5))))))))</f>
        <v>3</v>
      </c>
      <c r="L166" s="44">
        <f t="shared" si="5"/>
        <v>3</v>
      </c>
      <c r="M166" s="45" t="e">
        <f>INDEX($Q166:$AA166,1,IF($F166="宝具自带",2,IF($F166="宝具等级",VLOOKUP(C166,[2]Cal!$D$11:$AP$300,4,FALSE)*2,IF($F166="宝具OC",VLOOKUP(C166,[2]Cal!$D$11:$AP$300,14,FALSE)*2,1+IF($F166="技能1",VLOOKUP(VLOOKUP($D166,[2]Cal!$D$11:$AP$300,17,FALSE),[2]Para!$A$33:$B$43,2,FALSE),IF($F166="技能2",VLOOKUP(VLOOKUP($D166,[2]Cal!$D$11:$AP$300,18,FALSE),[2]Para!$A$33:$B$43,2,FALSE),VLOOKUP(VLOOKUP($D166,[2]Cal!$D$11:$AP$300,19,FALSE),[2]Para!$A$33:$B$43,2,FALSE)))))))</f>
        <v>#N/A</v>
      </c>
      <c r="N166" s="45" t="e">
        <f>INDEX($Q166:$AA166,1,IF($F166="宝具自带",2,IF($F166="宝具等级",VLOOKUP(#REF!,[2]Para!$A$33:$B$43,2,FALSE)*2,IF($F166="宝具OC",#REF!*2,1+VLOOKUP(#REF!,[2]Para!$A$33:$B$43,2,FALSE)))))</f>
        <v>#REF!</v>
      </c>
      <c r="O166" s="45" t="e">
        <f>INDEX($Q166:$AA166,1,IF($F166="宝具自带",2,IF($F166="宝具等级",VLOOKUP(#REF!,[2]Para!$A$33:$B$43,2,FALSE)*2,IF($F166="宝具OC",#REF!*2,1+VLOOKUP(#REF!,[2]Para!$A$33:$B$43,2,FALSE)))))</f>
        <v>#REF!</v>
      </c>
      <c r="P166" s="46"/>
      <c r="Q166" s="53">
        <v>0.1</v>
      </c>
      <c r="R166" s="54">
        <v>0.11</v>
      </c>
      <c r="S166" s="54">
        <v>0.12</v>
      </c>
      <c r="T166" s="54">
        <v>0.13</v>
      </c>
      <c r="U166" s="54">
        <v>0.14000000000000001</v>
      </c>
      <c r="V166" s="54">
        <v>0.15</v>
      </c>
      <c r="W166" s="54">
        <v>0.16</v>
      </c>
      <c r="X166" s="54">
        <v>0.17</v>
      </c>
      <c r="Y166" s="54">
        <v>0.18</v>
      </c>
      <c r="Z166" s="55">
        <v>0.2</v>
      </c>
      <c r="AA166" s="50"/>
      <c r="AB166" s="51" t="str">
        <f t="shared" si="4"/>
        <v/>
      </c>
    </row>
    <row r="167" spans="1:28" ht="15.6" x14ac:dyDescent="0.25">
      <c r="A167" s="52">
        <v>114</v>
      </c>
      <c r="B167" s="41" t="s">
        <v>404</v>
      </c>
      <c r="C167" s="30">
        <v>114</v>
      </c>
      <c r="D167" s="30" t="s">
        <v>404</v>
      </c>
      <c r="E167" s="40" t="s">
        <v>649</v>
      </c>
      <c r="F167" s="41" t="s">
        <v>793</v>
      </c>
      <c r="G167" s="42" t="s">
        <v>653</v>
      </c>
      <c r="H167" s="43" t="s">
        <v>652</v>
      </c>
      <c r="I167" s="40" t="s">
        <v>648</v>
      </c>
      <c r="J167" s="44"/>
      <c r="K167" s="44">
        <f>IF(AND(HLOOKUP(C167,[2]Data!$1:$150,9,FALSE)="全体",G167="敌方单体"),0,IF(I167="无效",0,IF(OR(H167="攻击力提升",H167="防御力下降"),1,IF(H167="Arts卡性能提升",21,IF(H167="Buster卡性能提升",22,IF(H167="Quick卡性能提升",23,IF(H167="宝具威力提升",3,IF(H167="伤害附加",4,5))))))))</f>
        <v>22</v>
      </c>
      <c r="L167" s="44">
        <f t="shared" si="5"/>
        <v>22</v>
      </c>
      <c r="M167" s="45" t="e">
        <f>INDEX($Q167:$AA167,1,IF($F167="宝具自带",2,IF($F167="宝具等级",VLOOKUP(C167,[2]Cal!$D$11:$AP$300,4,FALSE)*2,IF($F167="宝具OC",VLOOKUP(C167,[2]Cal!$D$11:$AP$300,14,FALSE)*2,1+IF($F167="技能1",VLOOKUP(VLOOKUP($D167,[2]Cal!$D$11:$AP$300,17,FALSE),[2]Para!$A$33:$B$43,2,FALSE),IF($F167="技能2",VLOOKUP(VLOOKUP($D167,[2]Cal!$D$11:$AP$300,18,FALSE),[2]Para!$A$33:$B$43,2,FALSE),VLOOKUP(VLOOKUP($D167,[2]Cal!$D$11:$AP$300,19,FALSE),[2]Para!$A$33:$B$43,2,FALSE)))))))</f>
        <v>#N/A</v>
      </c>
      <c r="N167" s="45" t="e">
        <f>INDEX($Q167:$AA167,1,IF($F167="宝具自带",2,IF($F167="宝具等级",VLOOKUP(#REF!,[2]Para!$A$33:$B$43,2,FALSE)*2,IF($F167="宝具OC",#REF!*2,1+VLOOKUP(#REF!,[2]Para!$A$33:$B$43,2,FALSE)))))</f>
        <v>#REF!</v>
      </c>
      <c r="O167" s="45" t="e">
        <f>INDEX($Q167:$AA167,1,IF($F167="宝具自带",2,IF($F167="宝具等级",VLOOKUP(#REF!,[2]Para!$A$33:$B$43,2,FALSE)*2,IF($F167="宝具OC",#REF!*2,1+VLOOKUP(#REF!,[2]Para!$A$33:$B$43,2,FALSE)))))</f>
        <v>#REF!</v>
      </c>
      <c r="P167" s="46"/>
      <c r="Q167" s="53">
        <v>0.2</v>
      </c>
      <c r="R167" s="54">
        <v>0.21</v>
      </c>
      <c r="S167" s="54">
        <v>0.22</v>
      </c>
      <c r="T167" s="54">
        <v>0.23</v>
      </c>
      <c r="U167" s="54">
        <v>0.24</v>
      </c>
      <c r="V167" s="54">
        <v>0.25</v>
      </c>
      <c r="W167" s="54">
        <v>0.26</v>
      </c>
      <c r="X167" s="54">
        <v>0.27</v>
      </c>
      <c r="Y167" s="54">
        <v>0.28000000000000003</v>
      </c>
      <c r="Z167" s="55">
        <v>0.3</v>
      </c>
      <c r="AA167" s="50"/>
      <c r="AB167" s="51" t="str">
        <f t="shared" si="4"/>
        <v/>
      </c>
    </row>
    <row r="168" spans="1:28" ht="15.6" x14ac:dyDescent="0.25">
      <c r="A168" s="83">
        <v>115</v>
      </c>
      <c r="B168" s="85" t="s">
        <v>254</v>
      </c>
      <c r="C168" s="30">
        <v>115</v>
      </c>
      <c r="D168" s="30" t="s">
        <v>254</v>
      </c>
      <c r="E168" s="40" t="s">
        <v>646</v>
      </c>
      <c r="F168" s="41" t="s">
        <v>794</v>
      </c>
      <c r="G168" s="42" t="s">
        <v>653</v>
      </c>
      <c r="H168" s="43" t="s">
        <v>669</v>
      </c>
      <c r="I168" s="40" t="s">
        <v>648</v>
      </c>
      <c r="J168" s="44"/>
      <c r="K168" s="44">
        <f>IF(AND(HLOOKUP(C168,[2]Data!$1:$150,9,FALSE)="全体",G168="敌方单体"),0,IF(I168="无效",0,IF(OR(H168="攻击力提升",H168="防御力下降"),1,IF(H168="Arts卡性能提升",21,IF(H168="Buster卡性能提升",22,IF(H168="Quick卡性能提升",23,IF(H168="宝具威力提升",3,IF(H168="伤害附加",4,5))))))))</f>
        <v>23</v>
      </c>
      <c r="L168" s="44">
        <f t="shared" si="5"/>
        <v>23</v>
      </c>
      <c r="M168" s="45" t="e">
        <f>INDEX($Q168:$AA168,1,IF($F168="宝具自带",2,IF($F168="宝具等级",VLOOKUP(C168,[2]Cal!$D$11:$AP$300,4,FALSE)*2,IF($F168="宝具OC",VLOOKUP(C168,[2]Cal!$D$11:$AP$300,14,FALSE)*2,1+IF($F168="技能1",VLOOKUP(VLOOKUP($D168,[2]Cal!$D$11:$AP$300,17,FALSE),[2]Para!$A$33:$B$43,2,FALSE),IF($F168="技能2",VLOOKUP(VLOOKUP($D168,[2]Cal!$D$11:$AP$300,18,FALSE),[2]Para!$A$33:$B$43,2,FALSE),VLOOKUP(VLOOKUP($D168,[2]Cal!$D$11:$AP$300,19,FALSE),[2]Para!$A$33:$B$43,2,FALSE)))))))</f>
        <v>#N/A</v>
      </c>
      <c r="N168" s="45" t="e">
        <f>INDEX($Q168:$AA168,1,IF($F168="宝具自带",2,IF($F168="宝具等级",VLOOKUP(#REF!,[2]Para!$A$33:$B$43,2,FALSE)*2,IF($F168="宝具OC",#REF!*2,1+VLOOKUP(#REF!,[2]Para!$A$33:$B$43,2,FALSE)))))</f>
        <v>#REF!</v>
      </c>
      <c r="O168" s="45" t="e">
        <f>INDEX($Q168:$AA168,1,IF($F168="宝具自带",2,IF($F168="宝具等级",VLOOKUP(#REF!,[2]Para!$A$33:$B$43,2,FALSE)*2,IF($F168="宝具OC",#REF!*2,1+VLOOKUP(#REF!,[2]Para!$A$33:$B$43,2,FALSE)))))</f>
        <v>#REF!</v>
      </c>
      <c r="P168" s="46"/>
      <c r="Q168" s="53">
        <v>0.2</v>
      </c>
      <c r="R168" s="54">
        <v>0.21</v>
      </c>
      <c r="S168" s="54">
        <v>0.22</v>
      </c>
      <c r="T168" s="54">
        <v>0.23</v>
      </c>
      <c r="U168" s="54">
        <v>0.24</v>
      </c>
      <c r="V168" s="54">
        <v>0.25</v>
      </c>
      <c r="W168" s="54">
        <v>0.26</v>
      </c>
      <c r="X168" s="54">
        <v>0.27</v>
      </c>
      <c r="Y168" s="54">
        <v>0.28000000000000003</v>
      </c>
      <c r="Z168" s="55">
        <v>0.3</v>
      </c>
      <c r="AA168" s="50"/>
      <c r="AB168" s="51" t="str">
        <f t="shared" si="4"/>
        <v/>
      </c>
    </row>
    <row r="169" spans="1:28" ht="15.6" x14ac:dyDescent="0.25">
      <c r="A169" s="83"/>
      <c r="B169" s="85"/>
      <c r="C169" s="30">
        <v>115</v>
      </c>
      <c r="D169" s="30" t="s">
        <v>254</v>
      </c>
      <c r="E169" s="40" t="s">
        <v>657</v>
      </c>
      <c r="F169" s="41" t="s">
        <v>406</v>
      </c>
      <c r="G169" s="42" t="s">
        <v>653</v>
      </c>
      <c r="H169" s="43" t="s">
        <v>669</v>
      </c>
      <c r="I169" s="40" t="s">
        <v>648</v>
      </c>
      <c r="J169" s="44"/>
      <c r="K169" s="44">
        <f>IF(AND(HLOOKUP(C169,[2]Data!$1:$150,9,FALSE)="全体",G169="敌方单体"),0,IF(I169="无效",0,IF(OR(H169="攻击力提升",H169="防御力下降"),1,IF(H169="Arts卡性能提升",21,IF(H169="Buster卡性能提升",22,IF(H169="Quick卡性能提升",23,IF(H169="宝具威力提升",3,IF(H169="伤害附加",4,5))))))))</f>
        <v>23</v>
      </c>
      <c r="L169" s="44">
        <f t="shared" si="5"/>
        <v>23</v>
      </c>
      <c r="M169" s="45" t="e">
        <f>INDEX($Q169:$AA169,1,IF($F169="宝具自带",2,IF($F169="宝具等级",VLOOKUP(C169,[2]Cal!$D$11:$AP$300,4,FALSE)*2,IF($F169="宝具OC",VLOOKUP(C169,[2]Cal!$D$11:$AP$300,14,FALSE)*2,1+IF($F169="技能1",VLOOKUP(VLOOKUP($D169,[2]Cal!$D$11:$AP$300,17,FALSE),[2]Para!$A$33:$B$43,2,FALSE),IF($F169="技能2",VLOOKUP(VLOOKUP($D169,[2]Cal!$D$11:$AP$300,18,FALSE),[2]Para!$A$33:$B$43,2,FALSE),VLOOKUP(VLOOKUP($D169,[2]Cal!$D$11:$AP$300,19,FALSE),[2]Para!$A$33:$B$43,2,FALSE)))))))</f>
        <v>#N/A</v>
      </c>
      <c r="N169" s="45" t="e">
        <f>INDEX($Q169:$AA169,1,IF($F169="宝具自带",2,IF($F169="宝具等级",VLOOKUP(#REF!,[2]Para!$A$33:$B$43,2,FALSE)*2,IF($F169="宝具OC",#REF!*2,1+VLOOKUP(#REF!,[2]Para!$A$33:$B$43,2,FALSE)))))</f>
        <v>#REF!</v>
      </c>
      <c r="O169" s="45" t="e">
        <f>INDEX($Q169:$AA169,1,IF($F169="宝具自带",2,IF($F169="宝具等级",VLOOKUP(#REF!,[2]Para!$A$33:$B$43,2,FALSE)*2,IF($F169="宝具OC",#REF!*2,1+VLOOKUP(#REF!,[2]Para!$A$33:$B$43,2,FALSE)))))</f>
        <v>#REF!</v>
      </c>
      <c r="P169" s="46"/>
      <c r="Q169" s="87">
        <v>0.1</v>
      </c>
      <c r="R169" s="81">
        <v>0.1</v>
      </c>
      <c r="S169" s="81">
        <v>0.3</v>
      </c>
      <c r="T169" s="81">
        <v>0.3</v>
      </c>
      <c r="U169" s="81">
        <v>0.5</v>
      </c>
      <c r="V169" s="81">
        <v>0.5</v>
      </c>
      <c r="W169" s="81">
        <v>0.7</v>
      </c>
      <c r="X169" s="81">
        <v>0.7</v>
      </c>
      <c r="Y169" s="81">
        <v>0.9</v>
      </c>
      <c r="Z169" s="82">
        <v>0.9</v>
      </c>
      <c r="AA169" s="50"/>
      <c r="AB169" s="51" t="str">
        <f t="shared" si="4"/>
        <v/>
      </c>
    </row>
    <row r="170" spans="1:28" ht="15.6" x14ac:dyDescent="0.25">
      <c r="A170" s="83">
        <v>116</v>
      </c>
      <c r="B170" s="85" t="s">
        <v>98</v>
      </c>
      <c r="C170" s="30">
        <v>116</v>
      </c>
      <c r="D170" s="30" t="s">
        <v>98</v>
      </c>
      <c r="E170" s="40" t="s">
        <v>646</v>
      </c>
      <c r="F170" s="41" t="s">
        <v>791</v>
      </c>
      <c r="G170" s="42" t="s">
        <v>643</v>
      </c>
      <c r="H170" s="43" t="s">
        <v>644</v>
      </c>
      <c r="I170" s="40" t="s">
        <v>648</v>
      </c>
      <c r="J170" s="44"/>
      <c r="K170" s="44">
        <f>IF(AND(HLOOKUP(C170,[2]Data!$1:$150,9,FALSE)="全体",G170="敌方单体"),0,IF(I170="无效",0,IF(OR(H170="攻击力提升",H170="防御力下降"),1,IF(H170="Arts卡性能提升",21,IF(H170="Buster卡性能提升",22,IF(H170="Quick卡性能提升",23,IF(H170="宝具威力提升",3,IF(H170="伤害附加",4,5))))))))</f>
        <v>1</v>
      </c>
      <c r="L170" s="44">
        <f t="shared" si="5"/>
        <v>1</v>
      </c>
      <c r="M170" s="45" t="e">
        <f>INDEX($Q170:$AA170,1,IF($F170="宝具自带",2,IF($F170="宝具等级",VLOOKUP(C170,[2]Cal!$D$11:$AP$300,4,FALSE)*2,IF($F170="宝具OC",VLOOKUP(C170,[2]Cal!$D$11:$AP$300,14,FALSE)*2,1+IF($F170="技能1",VLOOKUP(VLOOKUP($D170,[2]Cal!$D$11:$AP$300,17,FALSE),[2]Para!$A$33:$B$43,2,FALSE),IF($F170="技能2",VLOOKUP(VLOOKUP($D170,[2]Cal!$D$11:$AP$300,18,FALSE),[2]Para!$A$33:$B$43,2,FALSE),VLOOKUP(VLOOKUP($D170,[2]Cal!$D$11:$AP$300,19,FALSE),[2]Para!$A$33:$B$43,2,FALSE)))))))</f>
        <v>#N/A</v>
      </c>
      <c r="N170" s="45" t="e">
        <f>INDEX($Q170:$AA170,1,IF($F170="宝具自带",2,IF($F170="宝具等级",VLOOKUP(#REF!,[2]Para!$A$33:$B$43,2,FALSE)*2,IF($F170="宝具OC",#REF!*2,1+VLOOKUP(#REF!,[2]Para!$A$33:$B$43,2,FALSE)))))</f>
        <v>#REF!</v>
      </c>
      <c r="O170" s="45" t="e">
        <f>INDEX($Q170:$AA170,1,IF($F170="宝具自带",2,IF($F170="宝具等级",VLOOKUP(#REF!,[2]Para!$A$33:$B$43,2,FALSE)*2,IF($F170="宝具OC",#REF!*2,1+VLOOKUP(#REF!,[2]Para!$A$33:$B$43,2,FALSE)))))</f>
        <v>#REF!</v>
      </c>
      <c r="P170" s="46"/>
      <c r="Q170" s="53">
        <v>0.1</v>
      </c>
      <c r="R170" s="54">
        <v>0.11</v>
      </c>
      <c r="S170" s="54">
        <v>0.12</v>
      </c>
      <c r="T170" s="54">
        <v>0.13</v>
      </c>
      <c r="U170" s="54">
        <v>0.14000000000000001</v>
      </c>
      <c r="V170" s="54">
        <v>0.15</v>
      </c>
      <c r="W170" s="54">
        <v>0.16</v>
      </c>
      <c r="X170" s="54">
        <v>0.17</v>
      </c>
      <c r="Y170" s="54">
        <v>0.18</v>
      </c>
      <c r="Z170" s="55">
        <v>0.2</v>
      </c>
      <c r="AA170" s="50"/>
      <c r="AB170" s="51" t="str">
        <f t="shared" si="4"/>
        <v/>
      </c>
    </row>
    <row r="171" spans="1:28" ht="15.6" x14ac:dyDescent="0.25">
      <c r="A171" s="83"/>
      <c r="B171" s="85"/>
      <c r="C171" s="30">
        <v>116</v>
      </c>
      <c r="D171" s="30" t="s">
        <v>98</v>
      </c>
      <c r="E171" s="40" t="s">
        <v>646</v>
      </c>
      <c r="F171" s="41" t="s">
        <v>791</v>
      </c>
      <c r="G171" s="42" t="s">
        <v>653</v>
      </c>
      <c r="H171" s="43" t="s">
        <v>662</v>
      </c>
      <c r="I171" s="40" t="s">
        <v>648</v>
      </c>
      <c r="J171" s="44"/>
      <c r="K171" s="44">
        <f>IF(AND(HLOOKUP(C171,[2]Data!$1:$150,9,FALSE)="全体",G171="敌方单体"),0,IF(I171="无效",0,IF(OR(H171="攻击力提升",H171="防御力下降"),1,IF(H171="Arts卡性能提升",21,IF(H171="Buster卡性能提升",22,IF(H171="Quick卡性能提升",23,IF(H171="宝具威力提升",3,IF(H171="伤害附加",4,5))))))))</f>
        <v>3</v>
      </c>
      <c r="L171" s="44">
        <f t="shared" si="5"/>
        <v>3</v>
      </c>
      <c r="M171" s="45" t="e">
        <f>INDEX($Q171:$AA171,1,IF($F171="宝具自带",2,IF($F171="宝具等级",VLOOKUP(C171,[2]Cal!$D$11:$AP$300,4,FALSE)*2,IF($F171="宝具OC",VLOOKUP(C171,[2]Cal!$D$11:$AP$300,14,FALSE)*2,1+IF($F171="技能1",VLOOKUP(VLOOKUP($D171,[2]Cal!$D$11:$AP$300,17,FALSE),[2]Para!$A$33:$B$43,2,FALSE),IF($F171="技能2",VLOOKUP(VLOOKUP($D171,[2]Cal!$D$11:$AP$300,18,FALSE),[2]Para!$A$33:$B$43,2,FALSE),VLOOKUP(VLOOKUP($D171,[2]Cal!$D$11:$AP$300,19,FALSE),[2]Para!$A$33:$B$43,2,FALSE)))))))</f>
        <v>#N/A</v>
      </c>
      <c r="N171" s="45" t="e">
        <f>INDEX($Q171:$AA171,1,IF($F171="宝具自带",2,IF($F171="宝具等级",VLOOKUP(#REF!,[2]Para!$A$33:$B$43,2,FALSE)*2,IF($F171="宝具OC",#REF!*2,1+VLOOKUP(#REF!,[2]Para!$A$33:$B$43,2,FALSE)))))</f>
        <v>#REF!</v>
      </c>
      <c r="O171" s="45" t="e">
        <f>INDEX($Q171:$AA171,1,IF($F171="宝具自带",2,IF($F171="宝具等级",VLOOKUP(#REF!,[2]Para!$A$33:$B$43,2,FALSE)*2,IF($F171="宝具OC",#REF!*2,1+VLOOKUP(#REF!,[2]Para!$A$33:$B$43,2,FALSE)))))</f>
        <v>#REF!</v>
      </c>
      <c r="P171" s="46"/>
      <c r="Q171" s="53">
        <v>0.2</v>
      </c>
      <c r="R171" s="54">
        <v>0.21</v>
      </c>
      <c r="S171" s="54">
        <v>0.22</v>
      </c>
      <c r="T171" s="54">
        <v>0.23</v>
      </c>
      <c r="U171" s="54">
        <v>0.24</v>
      </c>
      <c r="V171" s="54">
        <v>0.25</v>
      </c>
      <c r="W171" s="54">
        <v>0.26</v>
      </c>
      <c r="X171" s="54">
        <v>0.27</v>
      </c>
      <c r="Y171" s="54">
        <v>0.28000000000000003</v>
      </c>
      <c r="Z171" s="55">
        <v>0.3</v>
      </c>
      <c r="AA171" s="50"/>
      <c r="AB171" s="51" t="str">
        <f t="shared" si="4"/>
        <v/>
      </c>
    </row>
    <row r="172" spans="1:28" ht="15.6" x14ac:dyDescent="0.25">
      <c r="A172" s="83"/>
      <c r="B172" s="85"/>
      <c r="C172" s="30">
        <v>116</v>
      </c>
      <c r="D172" s="30" t="s">
        <v>98</v>
      </c>
      <c r="E172" s="40" t="s">
        <v>657</v>
      </c>
      <c r="F172" s="41" t="s">
        <v>795</v>
      </c>
      <c r="G172" s="42" t="s">
        <v>675</v>
      </c>
      <c r="H172" s="43" t="s">
        <v>659</v>
      </c>
      <c r="I172" s="40" t="s">
        <v>660</v>
      </c>
      <c r="J172" s="44"/>
      <c r="K172" s="44">
        <f>IF(AND(HLOOKUP(C172,[2]Data!$1:$150,9,FALSE)="全体",G172="敌方单体"),0,IF(I172="无效",0,IF(OR(H172="攻击力提升",H172="防御力下降"),1,IF(H172="Arts卡性能提升",21,IF(H172="Buster卡性能提升",22,IF(H172="Quick卡性能提升",23,IF(H172="宝具威力提升",3,IF(H172="伤害附加",4,5))))))))</f>
        <v>0</v>
      </c>
      <c r="L172" s="44">
        <f t="shared" si="5"/>
        <v>1</v>
      </c>
      <c r="M172" s="45" t="e">
        <f>INDEX($Q172:$AA172,1,IF($F172="宝具自带",2,IF($F172="宝具等级",VLOOKUP(C172,[2]Cal!$D$11:$AP$300,4,FALSE)*2,IF($F172="宝具OC",VLOOKUP(C172,[2]Cal!$D$11:$AP$300,14,FALSE)*2,1+IF($F172="技能1",VLOOKUP(VLOOKUP($D172,[2]Cal!$D$11:$AP$300,17,FALSE),[2]Para!$A$33:$B$43,2,FALSE),IF($F172="技能2",VLOOKUP(VLOOKUP($D172,[2]Cal!$D$11:$AP$300,18,FALSE),[2]Para!$A$33:$B$43,2,FALSE),VLOOKUP(VLOOKUP($D172,[2]Cal!$D$11:$AP$300,19,FALSE),[2]Para!$A$33:$B$43,2,FALSE)))))))</f>
        <v>#N/A</v>
      </c>
      <c r="N172" s="45" t="e">
        <f>INDEX($Q172:$AA172,1,IF($F172="宝具自带",2,IF($F172="宝具等级",VLOOKUP(#REF!,[2]Para!$A$33:$B$43,2,FALSE)*2,IF($F172="宝具OC",#REF!*2,1+VLOOKUP(#REF!,[2]Para!$A$33:$B$43,2,FALSE)))))</f>
        <v>#REF!</v>
      </c>
      <c r="O172" s="45" t="e">
        <f>INDEX($Q172:$AA172,1,IF($F172="宝具自带",2,IF($F172="宝具等级",VLOOKUP(#REF!,[2]Para!$A$33:$B$43,2,FALSE)*2,IF($F172="宝具OC",#REF!*2,1+VLOOKUP(#REF!,[2]Para!$A$33:$B$43,2,FALSE)))))</f>
        <v>#REF!</v>
      </c>
      <c r="P172" s="46"/>
      <c r="Q172" s="87">
        <v>0.1</v>
      </c>
      <c r="R172" s="81">
        <v>0.1</v>
      </c>
      <c r="S172" s="81">
        <v>0.15</v>
      </c>
      <c r="T172" s="81">
        <v>0.15</v>
      </c>
      <c r="U172" s="81">
        <v>0.2</v>
      </c>
      <c r="V172" s="81">
        <v>0.2</v>
      </c>
      <c r="W172" s="81">
        <v>0.25</v>
      </c>
      <c r="X172" s="81">
        <v>0.25</v>
      </c>
      <c r="Y172" s="81">
        <v>0.3</v>
      </c>
      <c r="Z172" s="82">
        <v>0.3</v>
      </c>
      <c r="AA172" s="50"/>
      <c r="AB172" s="51" t="str">
        <f t="shared" si="4"/>
        <v/>
      </c>
    </row>
    <row r="173" spans="1:28" ht="15.6" x14ac:dyDescent="0.25">
      <c r="A173" s="83">
        <v>118</v>
      </c>
      <c r="B173" s="85" t="s">
        <v>411</v>
      </c>
      <c r="C173" s="30">
        <v>118</v>
      </c>
      <c r="D173" s="30" t="s">
        <v>411</v>
      </c>
      <c r="E173" s="40" t="s">
        <v>646</v>
      </c>
      <c r="F173" s="41" t="s">
        <v>647</v>
      </c>
      <c r="G173" s="42" t="s">
        <v>643</v>
      </c>
      <c r="H173" s="43" t="s">
        <v>644</v>
      </c>
      <c r="I173" s="40" t="s">
        <v>648</v>
      </c>
      <c r="J173" s="44"/>
      <c r="K173" s="44">
        <f>IF(AND(HLOOKUP(C173,[2]Data!$1:$150,9,FALSE)="全体",G173="敌方单体"),0,IF(I173="无效",0,IF(OR(H173="攻击力提升",H173="防御力下降"),1,IF(H173="Arts卡性能提升",21,IF(H173="Buster卡性能提升",22,IF(H173="Quick卡性能提升",23,IF(H173="宝具威力提升",3,IF(H173="伤害附加",4,5))))))))</f>
        <v>1</v>
      </c>
      <c r="L173" s="44">
        <f t="shared" si="5"/>
        <v>1</v>
      </c>
      <c r="M173" s="45" t="e">
        <f>INDEX($Q173:$AA173,1,IF($F173="宝具自带",2,IF($F173="宝具等级",VLOOKUP(C173,[2]Cal!$D$11:$AP$300,4,FALSE)*2,IF($F173="宝具OC",VLOOKUP(C173,[2]Cal!$D$11:$AP$300,14,FALSE)*2,1+IF($F173="技能1",VLOOKUP(VLOOKUP($D173,[2]Cal!$D$11:$AP$300,17,FALSE),[2]Para!$A$33:$B$43,2,FALSE),IF($F173="技能2",VLOOKUP(VLOOKUP($D173,[2]Cal!$D$11:$AP$300,18,FALSE),[2]Para!$A$33:$B$43,2,FALSE),VLOOKUP(VLOOKUP($D173,[2]Cal!$D$11:$AP$300,19,FALSE),[2]Para!$A$33:$B$43,2,FALSE)))))))</f>
        <v>#N/A</v>
      </c>
      <c r="N173" s="45" t="e">
        <f>INDEX($Q173:$AA173,1,IF($F173="宝具自带",2,IF($F173="宝具等级",VLOOKUP(#REF!,[2]Para!$A$33:$B$43,2,FALSE)*2,IF($F173="宝具OC",#REF!*2,1+VLOOKUP(#REF!,[2]Para!$A$33:$B$43,2,FALSE)))))</f>
        <v>#REF!</v>
      </c>
      <c r="O173" s="45" t="e">
        <f>INDEX($Q173:$AA173,1,IF($F173="宝具自带",2,IF($F173="宝具等级",VLOOKUP(#REF!,[2]Para!$A$33:$B$43,2,FALSE)*2,IF($F173="宝具OC",#REF!*2,1+VLOOKUP(#REF!,[2]Para!$A$33:$B$43,2,FALSE)))))</f>
        <v>#REF!</v>
      </c>
      <c r="P173" s="46"/>
      <c r="Q173" s="53">
        <v>0.09</v>
      </c>
      <c r="R173" s="54">
        <v>9.9000000000000005E-2</v>
      </c>
      <c r="S173" s="54">
        <v>0.108</v>
      </c>
      <c r="T173" s="54">
        <v>0.11700000000000001</v>
      </c>
      <c r="U173" s="54">
        <v>0.126</v>
      </c>
      <c r="V173" s="54">
        <v>0.13500000000000001</v>
      </c>
      <c r="W173" s="54">
        <v>0.14399999999999999</v>
      </c>
      <c r="X173" s="54">
        <v>0.153</v>
      </c>
      <c r="Y173" s="54">
        <v>0.16200000000000001</v>
      </c>
      <c r="Z173" s="55">
        <v>0.18</v>
      </c>
      <c r="AA173" s="50"/>
      <c r="AB173" s="51" t="str">
        <f t="shared" si="4"/>
        <v/>
      </c>
    </row>
    <row r="174" spans="1:28" ht="15.6" x14ac:dyDescent="0.25">
      <c r="A174" s="83"/>
      <c r="B174" s="85"/>
      <c r="C174" s="30">
        <v>118</v>
      </c>
      <c r="D174" s="30" t="s">
        <v>411</v>
      </c>
      <c r="E174" s="40" t="s">
        <v>649</v>
      </c>
      <c r="F174" s="41" t="s">
        <v>722</v>
      </c>
      <c r="G174" s="42" t="s">
        <v>653</v>
      </c>
      <c r="H174" s="43" t="s">
        <v>644</v>
      </c>
      <c r="I174" s="40" t="s">
        <v>648</v>
      </c>
      <c r="J174" s="44"/>
      <c r="K174" s="44">
        <f>IF(AND(HLOOKUP(C174,[2]Data!$1:$150,9,FALSE)="全体",G174="敌方单体"),0,IF(I174="无效",0,IF(OR(H174="攻击力提升",H174="防御力下降"),1,IF(H174="Arts卡性能提升",21,IF(H174="Buster卡性能提升",22,IF(H174="Quick卡性能提升",23,IF(H174="宝具威力提升",3,IF(H174="伤害附加",4,5))))))))</f>
        <v>1</v>
      </c>
      <c r="L174" s="44">
        <f t="shared" si="5"/>
        <v>1</v>
      </c>
      <c r="M174" s="45" t="e">
        <f>INDEX($Q174:$AA174,1,IF($F174="宝具自带",2,IF($F174="宝具等级",VLOOKUP(C174,[2]Cal!$D$11:$AP$300,4,FALSE)*2,IF($F174="宝具OC",VLOOKUP(C174,[2]Cal!$D$11:$AP$300,14,FALSE)*2,1+IF($F174="技能1",VLOOKUP(VLOOKUP($D174,[2]Cal!$D$11:$AP$300,17,FALSE),[2]Para!$A$33:$B$43,2,FALSE),IF($F174="技能2",VLOOKUP(VLOOKUP($D174,[2]Cal!$D$11:$AP$300,18,FALSE),[2]Para!$A$33:$B$43,2,FALSE),VLOOKUP(VLOOKUP($D174,[2]Cal!$D$11:$AP$300,19,FALSE),[2]Para!$A$33:$B$43,2,FALSE)))))))</f>
        <v>#N/A</v>
      </c>
      <c r="N174" s="45" t="e">
        <f>INDEX($Q174:$AA174,1,IF($F174="宝具自带",2,IF($F174="宝具等级",VLOOKUP(#REF!,[2]Para!$A$33:$B$43,2,FALSE)*2,IF($F174="宝具OC",#REF!*2,1+VLOOKUP(#REF!,[2]Para!$A$33:$B$43,2,FALSE)))))</f>
        <v>#REF!</v>
      </c>
      <c r="O174" s="45" t="e">
        <f>INDEX($Q174:$AA174,1,IF($F174="宝具自带",2,IF($F174="宝具等级",VLOOKUP(#REF!,[2]Para!$A$33:$B$43,2,FALSE)*2,IF($F174="宝具OC",#REF!*2,1+VLOOKUP(#REF!,[2]Para!$A$33:$B$43,2,FALSE)))))</f>
        <v>#REF!</v>
      </c>
      <c r="P174" s="46"/>
      <c r="Q174" s="53">
        <v>0.2</v>
      </c>
      <c r="R174" s="54">
        <v>0.22</v>
      </c>
      <c r="S174" s="54">
        <v>0.24</v>
      </c>
      <c r="T174" s="54">
        <v>0.26</v>
      </c>
      <c r="U174" s="54">
        <v>0.28000000000000003</v>
      </c>
      <c r="V174" s="54">
        <v>0.3</v>
      </c>
      <c r="W174" s="54">
        <v>0.32</v>
      </c>
      <c r="X174" s="54">
        <v>0.34</v>
      </c>
      <c r="Y174" s="54">
        <v>0.36</v>
      </c>
      <c r="Z174" s="55">
        <v>0.4</v>
      </c>
      <c r="AA174" s="50"/>
      <c r="AB174" s="51" t="str">
        <f t="shared" si="4"/>
        <v/>
      </c>
    </row>
    <row r="175" spans="1:28" ht="15.6" x14ac:dyDescent="0.25">
      <c r="A175" s="83"/>
      <c r="B175" s="85"/>
      <c r="C175" s="30">
        <v>118</v>
      </c>
      <c r="D175" s="30" t="s">
        <v>411</v>
      </c>
      <c r="E175" s="40" t="s">
        <v>657</v>
      </c>
      <c r="F175" s="41" t="s">
        <v>796</v>
      </c>
      <c r="G175" s="42" t="s">
        <v>675</v>
      </c>
      <c r="H175" s="43" t="s">
        <v>659</v>
      </c>
      <c r="I175" s="40" t="s">
        <v>660</v>
      </c>
      <c r="J175" s="44"/>
      <c r="K175" s="44">
        <f>IF(AND(HLOOKUP(C175,[2]Data!$1:$150,9,FALSE)="全体",G175="敌方单体"),0,IF(I175="无效",0,IF(OR(H175="攻击力提升",H175="防御力下降"),1,IF(H175="Arts卡性能提升",21,IF(H175="Buster卡性能提升",22,IF(H175="Quick卡性能提升",23,IF(H175="宝具威力提升",3,IF(H175="伤害附加",4,5))))))))</f>
        <v>0</v>
      </c>
      <c r="L175" s="44">
        <f t="shared" si="5"/>
        <v>1</v>
      </c>
      <c r="M175" s="45" t="e">
        <f>INDEX($Q175:$AA175,1,IF($F175="宝具自带",2,IF($F175="宝具等级",VLOOKUP(C175,[2]Cal!$D$11:$AP$300,4,FALSE)*2,IF($F175="宝具OC",VLOOKUP(C175,[2]Cal!$D$11:$AP$300,14,FALSE)*2,1+IF($F175="技能1",VLOOKUP(VLOOKUP($D175,[2]Cal!$D$11:$AP$300,17,FALSE),[2]Para!$A$33:$B$43,2,FALSE),IF($F175="技能2",VLOOKUP(VLOOKUP($D175,[2]Cal!$D$11:$AP$300,18,FALSE),[2]Para!$A$33:$B$43,2,FALSE),VLOOKUP(VLOOKUP($D175,[2]Cal!$D$11:$AP$300,19,FALSE),[2]Para!$A$33:$B$43,2,FALSE)))))))</f>
        <v>#N/A</v>
      </c>
      <c r="N175" s="45" t="e">
        <f>INDEX($Q175:$AA175,1,IF($F175="宝具自带",2,IF($F175="宝具等级",VLOOKUP(#REF!,[2]Para!$A$33:$B$43,2,FALSE)*2,IF($F175="宝具OC",#REF!*2,1+VLOOKUP(#REF!,[2]Para!$A$33:$B$43,2,FALSE)))))</f>
        <v>#REF!</v>
      </c>
      <c r="O175" s="45" t="e">
        <f>INDEX($Q175:$AA175,1,IF($F175="宝具自带",2,IF($F175="宝具等级",VLOOKUP(#REF!,[2]Para!$A$33:$B$43,2,FALSE)*2,IF($F175="宝具OC",#REF!*2,1+VLOOKUP(#REF!,[2]Para!$A$33:$B$43,2,FALSE)))))</f>
        <v>#REF!</v>
      </c>
      <c r="P175" s="46"/>
      <c r="Q175" s="87">
        <v>0.2</v>
      </c>
      <c r="R175" s="81">
        <v>0.2</v>
      </c>
      <c r="S175" s="81">
        <v>0.3</v>
      </c>
      <c r="T175" s="81">
        <v>0.3</v>
      </c>
      <c r="U175" s="81">
        <v>0.4</v>
      </c>
      <c r="V175" s="81">
        <v>0.4</v>
      </c>
      <c r="W175" s="81">
        <v>0.5</v>
      </c>
      <c r="X175" s="81">
        <v>0.5</v>
      </c>
      <c r="Y175" s="81">
        <v>0.6</v>
      </c>
      <c r="Z175" s="82">
        <v>0.6</v>
      </c>
      <c r="AA175" s="50"/>
      <c r="AB175" s="51" t="str">
        <f t="shared" si="4"/>
        <v/>
      </c>
    </row>
    <row r="176" spans="1:28" ht="15.6" x14ac:dyDescent="0.25">
      <c r="A176" s="83">
        <v>119</v>
      </c>
      <c r="B176" s="85" t="s">
        <v>115</v>
      </c>
      <c r="C176" s="30">
        <v>119</v>
      </c>
      <c r="D176" s="30" t="s">
        <v>115</v>
      </c>
      <c r="E176" s="40" t="s">
        <v>646</v>
      </c>
      <c r="F176" s="41" t="s">
        <v>797</v>
      </c>
      <c r="G176" s="42" t="s">
        <v>653</v>
      </c>
      <c r="H176" s="43" t="s">
        <v>652</v>
      </c>
      <c r="I176" s="40" t="s">
        <v>648</v>
      </c>
      <c r="J176" s="44"/>
      <c r="K176" s="44">
        <f>IF(AND(HLOOKUP(C176,[2]Data!$1:$150,9,FALSE)="全体",G176="敌方单体"),0,IF(I176="无效",0,IF(OR(H176="攻击力提升",H176="防御力下降"),1,IF(H176="Arts卡性能提升",21,IF(H176="Buster卡性能提升",22,IF(H176="Quick卡性能提升",23,IF(H176="宝具威力提升",3,IF(H176="伤害附加",4,5))))))))</f>
        <v>22</v>
      </c>
      <c r="L176" s="44">
        <f t="shared" si="5"/>
        <v>22</v>
      </c>
      <c r="M176" s="45" t="e">
        <f>INDEX($Q176:$AA176,1,IF($F176="宝具自带",2,IF($F176="宝具等级",VLOOKUP(C176,[2]Cal!$D$11:$AP$300,4,FALSE)*2,IF($F176="宝具OC",VLOOKUP(C176,[2]Cal!$D$11:$AP$300,14,FALSE)*2,1+IF($F176="技能1",VLOOKUP(VLOOKUP($D176,[2]Cal!$D$11:$AP$300,17,FALSE),[2]Para!$A$33:$B$43,2,FALSE),IF($F176="技能2",VLOOKUP(VLOOKUP($D176,[2]Cal!$D$11:$AP$300,18,FALSE),[2]Para!$A$33:$B$43,2,FALSE),VLOOKUP(VLOOKUP($D176,[2]Cal!$D$11:$AP$300,19,FALSE),[2]Para!$A$33:$B$43,2,FALSE)))))))</f>
        <v>#N/A</v>
      </c>
      <c r="N176" s="45" t="e">
        <f>INDEX($Q176:$AA176,1,IF($F176="宝具自带",2,IF($F176="宝具等级",VLOOKUP(#REF!,[2]Para!$A$33:$B$43,2,FALSE)*2,IF($F176="宝具OC",#REF!*2,1+VLOOKUP(#REF!,[2]Para!$A$33:$B$43,2,FALSE)))))</f>
        <v>#REF!</v>
      </c>
      <c r="O176" s="45" t="e">
        <f>INDEX($Q176:$AA176,1,IF($F176="宝具自带",2,IF($F176="宝具等级",VLOOKUP(#REF!,[2]Para!$A$33:$B$43,2,FALSE)*2,IF($F176="宝具OC",#REF!*2,1+VLOOKUP(#REF!,[2]Para!$A$33:$B$43,2,FALSE)))))</f>
        <v>#REF!</v>
      </c>
      <c r="P176" s="46"/>
      <c r="Q176" s="53">
        <v>0.3</v>
      </c>
      <c r="R176" s="54">
        <v>0.32</v>
      </c>
      <c r="S176" s="54">
        <v>0.34</v>
      </c>
      <c r="T176" s="54">
        <v>0.36</v>
      </c>
      <c r="U176" s="54">
        <v>0.38</v>
      </c>
      <c r="V176" s="54">
        <v>0.4</v>
      </c>
      <c r="W176" s="54">
        <v>0.42</v>
      </c>
      <c r="X176" s="54">
        <v>0.44</v>
      </c>
      <c r="Y176" s="54">
        <v>0.46</v>
      </c>
      <c r="Z176" s="55">
        <v>0.5</v>
      </c>
      <c r="AA176" s="50"/>
      <c r="AB176" s="51" t="str">
        <f t="shared" si="4"/>
        <v/>
      </c>
    </row>
    <row r="177" spans="1:28" ht="15.6" x14ac:dyDescent="0.25">
      <c r="A177" s="83"/>
      <c r="B177" s="85"/>
      <c r="C177" s="30">
        <v>119</v>
      </c>
      <c r="D177" s="30" t="s">
        <v>115</v>
      </c>
      <c r="E177" s="40" t="s">
        <v>649</v>
      </c>
      <c r="F177" s="41" t="s">
        <v>647</v>
      </c>
      <c r="G177" s="42" t="s">
        <v>643</v>
      </c>
      <c r="H177" s="43" t="s">
        <v>644</v>
      </c>
      <c r="I177" s="40" t="s">
        <v>648</v>
      </c>
      <c r="J177" s="44"/>
      <c r="K177" s="44">
        <f>IF(AND(HLOOKUP(C177,[2]Data!$1:$150,9,FALSE)="全体",G177="敌方单体"),0,IF(I177="无效",0,IF(OR(H177="攻击力提升",H177="防御力下降"),1,IF(H177="Arts卡性能提升",21,IF(H177="Buster卡性能提升",22,IF(H177="Quick卡性能提升",23,IF(H177="宝具威力提升",3,IF(H177="伤害附加",4,5))))))))</f>
        <v>1</v>
      </c>
      <c r="L177" s="44">
        <f t="shared" si="5"/>
        <v>1</v>
      </c>
      <c r="M177" s="45" t="e">
        <f>INDEX($Q177:$AA177,1,IF($F177="宝具自带",2,IF($F177="宝具等级",VLOOKUP(C177,[2]Cal!$D$11:$AP$300,4,FALSE)*2,IF($F177="宝具OC",VLOOKUP(C177,[2]Cal!$D$11:$AP$300,14,FALSE)*2,1+IF($F177="技能1",VLOOKUP(VLOOKUP($D177,[2]Cal!$D$11:$AP$300,17,FALSE),[2]Para!$A$33:$B$43,2,FALSE),IF($F177="技能2",VLOOKUP(VLOOKUP($D177,[2]Cal!$D$11:$AP$300,18,FALSE),[2]Para!$A$33:$B$43,2,FALSE),VLOOKUP(VLOOKUP($D177,[2]Cal!$D$11:$AP$300,19,FALSE),[2]Para!$A$33:$B$43,2,FALSE)))))))</f>
        <v>#N/A</v>
      </c>
      <c r="N177" s="45" t="e">
        <f>INDEX($Q177:$AA177,1,IF($F177="宝具自带",2,IF($F177="宝具等级",VLOOKUP(#REF!,[2]Para!$A$33:$B$43,2,FALSE)*2,IF($F177="宝具OC",#REF!*2,1+VLOOKUP(#REF!,[2]Para!$A$33:$B$43,2,FALSE)))))</f>
        <v>#REF!</v>
      </c>
      <c r="O177" s="45" t="e">
        <f>INDEX($Q177:$AA177,1,IF($F177="宝具自带",2,IF($F177="宝具等级",VLOOKUP(#REF!,[2]Para!$A$33:$B$43,2,FALSE)*2,IF($F177="宝具OC",#REF!*2,1+VLOOKUP(#REF!,[2]Para!$A$33:$B$43,2,FALSE)))))</f>
        <v>#REF!</v>
      </c>
      <c r="P177" s="46"/>
      <c r="Q177" s="53">
        <v>0.09</v>
      </c>
      <c r="R177" s="54">
        <v>9.9000000000000005E-2</v>
      </c>
      <c r="S177" s="54">
        <v>0.108</v>
      </c>
      <c r="T177" s="54">
        <v>0.11700000000000001</v>
      </c>
      <c r="U177" s="54">
        <v>0.126</v>
      </c>
      <c r="V177" s="54">
        <v>0.13500000000000001</v>
      </c>
      <c r="W177" s="54">
        <v>0.14399999999999999</v>
      </c>
      <c r="X177" s="54">
        <v>0.153</v>
      </c>
      <c r="Y177" s="54">
        <v>0.16200000000000001</v>
      </c>
      <c r="Z177" s="55">
        <v>0.18</v>
      </c>
      <c r="AA177" s="50"/>
      <c r="AB177" s="51" t="str">
        <f t="shared" si="4"/>
        <v/>
      </c>
    </row>
    <row r="178" spans="1:28" ht="15.6" x14ac:dyDescent="0.25">
      <c r="A178" s="52">
        <v>121</v>
      </c>
      <c r="B178" s="41" t="s">
        <v>246</v>
      </c>
      <c r="C178" s="30">
        <v>121</v>
      </c>
      <c r="D178" s="30" t="s">
        <v>246</v>
      </c>
      <c r="E178" s="40" t="s">
        <v>642</v>
      </c>
      <c r="F178" s="41" t="s">
        <v>416</v>
      </c>
      <c r="G178" s="42" t="s">
        <v>653</v>
      </c>
      <c r="H178" s="43" t="s">
        <v>668</v>
      </c>
      <c r="I178" s="40" t="s">
        <v>648</v>
      </c>
      <c r="J178" s="44"/>
      <c r="K178" s="44">
        <f>IF(AND(HLOOKUP(C178,[2]Data!$1:$150,9,FALSE)="全体",G178="敌方单体"),0,IF(I178="无效",0,IF(OR(H178="攻击力提升",H178="防御力下降"),1,IF(H178="Arts卡性能提升",21,IF(H178="Buster卡性能提升",22,IF(H178="Quick卡性能提升",23,IF(H178="宝具威力提升",3,IF(H178="伤害附加",4,5))))))))</f>
        <v>21</v>
      </c>
      <c r="L178" s="44">
        <f t="shared" si="5"/>
        <v>21</v>
      </c>
      <c r="M178" s="45" t="e">
        <f>INDEX($Q178:$AA178,1,IF($F178="宝具自带",2,IF($F178="宝具等级",VLOOKUP(C178,[2]Cal!$D$11:$AP$300,4,FALSE)*2,IF($F178="宝具OC",VLOOKUP(C178,[2]Cal!$D$11:$AP$300,14,FALSE)*2,1+IF($F178="技能1",VLOOKUP(VLOOKUP($D178,[2]Cal!$D$11:$AP$300,17,FALSE),[2]Para!$A$33:$B$43,2,FALSE),IF($F178="技能2",VLOOKUP(VLOOKUP($D178,[2]Cal!$D$11:$AP$300,18,FALSE),[2]Para!$A$33:$B$43,2,FALSE),VLOOKUP(VLOOKUP($D178,[2]Cal!$D$11:$AP$300,19,FALSE),[2]Para!$A$33:$B$43,2,FALSE)))))))</f>
        <v>#N/A</v>
      </c>
      <c r="N178" s="45" t="e">
        <f>INDEX($Q178:$AA178,1,IF($F178="宝具自带",2,IF($F178="宝具等级",VLOOKUP(#REF!,[2]Para!$A$33:$B$43,2,FALSE)*2,IF($F178="宝具OC",#REF!*2,1+VLOOKUP(#REF!,[2]Para!$A$33:$B$43,2,FALSE)))))</f>
        <v>#REF!</v>
      </c>
      <c r="O178" s="45" t="e">
        <f>INDEX($Q178:$AA178,1,IF($F178="宝具自带",2,IF($F178="宝具等级",VLOOKUP(#REF!,[2]Para!$A$33:$B$43,2,FALSE)*2,IF($F178="宝具OC",#REF!*2,1+VLOOKUP(#REF!,[2]Para!$A$33:$B$43,2,FALSE)))))</f>
        <v>#REF!</v>
      </c>
      <c r="P178" s="46"/>
      <c r="Q178" s="87">
        <v>0.3</v>
      </c>
      <c r="R178" s="81">
        <v>0.3</v>
      </c>
      <c r="S178" s="81">
        <v>0.3</v>
      </c>
      <c r="T178" s="81">
        <v>0.3</v>
      </c>
      <c r="U178" s="81">
        <v>0.3</v>
      </c>
      <c r="V178" s="81">
        <v>0.3</v>
      </c>
      <c r="W178" s="81">
        <v>0.3</v>
      </c>
      <c r="X178" s="81">
        <v>0.3</v>
      </c>
      <c r="Y178" s="81">
        <v>0.3</v>
      </c>
      <c r="Z178" s="82">
        <v>0.3</v>
      </c>
      <c r="AA178" s="50"/>
      <c r="AB178" s="51" t="str">
        <f t="shared" si="4"/>
        <v/>
      </c>
    </row>
    <row r="179" spans="1:28" ht="15.6" x14ac:dyDescent="0.25">
      <c r="A179" s="83">
        <v>123</v>
      </c>
      <c r="B179" s="85" t="s">
        <v>419</v>
      </c>
      <c r="C179" s="30">
        <v>123</v>
      </c>
      <c r="D179" s="30" t="s">
        <v>419</v>
      </c>
      <c r="E179" s="40" t="s">
        <v>646</v>
      </c>
      <c r="F179" s="41" t="s">
        <v>798</v>
      </c>
      <c r="G179" s="42" t="s">
        <v>653</v>
      </c>
      <c r="H179" s="43" t="s">
        <v>644</v>
      </c>
      <c r="I179" s="40" t="s">
        <v>648</v>
      </c>
      <c r="J179" s="44"/>
      <c r="K179" s="44">
        <f>IF(AND(HLOOKUP(C179,[2]Data!$1:$150,9,FALSE)="全体",G179="敌方单体"),0,IF(I179="无效",0,IF(OR(H179="攻击力提升",H179="防御力下降"),1,IF(H179="Arts卡性能提升",21,IF(H179="Buster卡性能提升",22,IF(H179="Quick卡性能提升",23,IF(H179="宝具威力提升",3,IF(H179="伤害附加",4,5))))))))</f>
        <v>1</v>
      </c>
      <c r="L179" s="44">
        <f t="shared" si="5"/>
        <v>1</v>
      </c>
      <c r="M179" s="45" t="e">
        <f>INDEX($Q179:$AA179,1,IF($F179="宝具自带",2,IF($F179="宝具等级",VLOOKUP(C179,[2]Cal!$D$11:$AP$300,4,FALSE)*2,IF($F179="宝具OC",VLOOKUP(C179,[2]Cal!$D$11:$AP$300,14,FALSE)*2,1+IF($F179="技能1",VLOOKUP(VLOOKUP($D179,[2]Cal!$D$11:$AP$300,17,FALSE),[2]Para!$A$33:$B$43,2,FALSE),IF($F179="技能2",VLOOKUP(VLOOKUP($D179,[2]Cal!$D$11:$AP$300,18,FALSE),[2]Para!$A$33:$B$43,2,FALSE),VLOOKUP(VLOOKUP($D179,[2]Cal!$D$11:$AP$300,19,FALSE),[2]Para!$A$33:$B$43,2,FALSE)))))))</f>
        <v>#N/A</v>
      </c>
      <c r="N179" s="45" t="e">
        <f>INDEX($Q179:$AA179,1,IF($F179="宝具自带",2,IF($F179="宝具等级",VLOOKUP(#REF!,[2]Para!$A$33:$B$43,2,FALSE)*2,IF($F179="宝具OC",#REF!*2,1+VLOOKUP(#REF!,[2]Para!$A$33:$B$43,2,FALSE)))))</f>
        <v>#REF!</v>
      </c>
      <c r="O179" s="45" t="e">
        <f>INDEX($Q179:$AA179,1,IF($F179="宝具自带",2,IF($F179="宝具等级",VLOOKUP(#REF!,[2]Para!$A$33:$B$43,2,FALSE)*2,IF($F179="宝具OC",#REF!*2,1+VLOOKUP(#REF!,[2]Para!$A$33:$B$43,2,FALSE)))))</f>
        <v>#REF!</v>
      </c>
      <c r="P179" s="46"/>
      <c r="Q179" s="87">
        <v>0.2</v>
      </c>
      <c r="R179" s="81">
        <v>0.2</v>
      </c>
      <c r="S179" s="81">
        <v>0.2</v>
      </c>
      <c r="T179" s="81">
        <v>0.2</v>
      </c>
      <c r="U179" s="81">
        <v>0.2</v>
      </c>
      <c r="V179" s="81">
        <v>0.2</v>
      </c>
      <c r="W179" s="81">
        <v>0.2</v>
      </c>
      <c r="X179" s="81">
        <v>0.2</v>
      </c>
      <c r="Y179" s="81">
        <v>0.2</v>
      </c>
      <c r="Z179" s="82">
        <v>0.2</v>
      </c>
      <c r="AA179" s="50"/>
      <c r="AB179" s="51" t="str">
        <f t="shared" si="4"/>
        <v/>
      </c>
    </row>
    <row r="180" spans="1:28" ht="52.8" x14ac:dyDescent="0.25">
      <c r="A180" s="83"/>
      <c r="B180" s="85"/>
      <c r="C180" s="30">
        <v>123</v>
      </c>
      <c r="D180" s="30" t="s">
        <v>419</v>
      </c>
      <c r="E180" s="40" t="s">
        <v>646</v>
      </c>
      <c r="F180" s="41" t="s">
        <v>798</v>
      </c>
      <c r="G180" s="42" t="s">
        <v>653</v>
      </c>
      <c r="H180" s="43" t="s">
        <v>652</v>
      </c>
      <c r="I180" s="40" t="s">
        <v>648</v>
      </c>
      <c r="J180" s="44"/>
      <c r="K180" s="44">
        <f>IF(AND(HLOOKUP(C180,[2]Data!$1:$150,9,FALSE)="全体",G180="敌方单体"),0,IF(I180="无效",0,IF(OR(H180="攻击力提升",H180="防御力下降"),1,IF(H180="Arts卡性能提升",21,IF(H180="Buster卡性能提升",22,IF(H180="Quick卡性能提升",23,IF(H180="宝具威力提升",3,IF(H180="伤害附加",4,5))))))))</f>
        <v>22</v>
      </c>
      <c r="L180" s="44">
        <f t="shared" si="5"/>
        <v>22</v>
      </c>
      <c r="M180" s="45" t="e">
        <f>INDEX($Q180:$AA180,1,IF($F180="宝具自带",2,IF($F180="宝具等级",VLOOKUP(C180,[2]Cal!$D$11:$AP$300,4,FALSE)*2,IF($F180="宝具OC",VLOOKUP(C180,[2]Cal!$D$11:$AP$300,14,FALSE)*2,1+IF($F180="技能1",VLOOKUP(VLOOKUP($D180,[2]Cal!$D$11:$AP$300,17,FALSE),[2]Para!$A$33:$B$43,2,FALSE),IF($F180="技能2",VLOOKUP(VLOOKUP($D180,[2]Cal!$D$11:$AP$300,18,FALSE),[2]Para!$A$33:$B$43,2,FALSE),VLOOKUP(VLOOKUP($D180,[2]Cal!$D$11:$AP$300,19,FALSE),[2]Para!$A$33:$B$43,2,FALSE)))))))</f>
        <v>#N/A</v>
      </c>
      <c r="N180" s="45" t="e">
        <f>INDEX($Q180:$AA180,1,IF($F180="宝具自带",2,IF($F180="宝具等级",VLOOKUP(#REF!,[2]Para!$A$33:$B$43,2,FALSE)*2,IF($F180="宝具OC",#REF!*2,1+VLOOKUP(#REF!,[2]Para!$A$33:$B$43,2,FALSE)))))</f>
        <v>#REF!</v>
      </c>
      <c r="O180" s="45" t="e">
        <f>INDEX($Q180:$AA180,1,IF($F180="宝具自带",2,IF($F180="宝具等级",VLOOKUP(#REF!,[2]Para!$A$33:$B$43,2,FALSE)*2,IF($F180="宝具OC",#REF!*2,1+VLOOKUP(#REF!,[2]Para!$A$33:$B$43,2,FALSE)))))</f>
        <v>#REF!</v>
      </c>
      <c r="P180" s="46"/>
      <c r="Q180" s="53">
        <v>0.2</v>
      </c>
      <c r="R180" s="54">
        <v>0.21</v>
      </c>
      <c r="S180" s="54">
        <v>0.22</v>
      </c>
      <c r="T180" s="54">
        <v>0.23</v>
      </c>
      <c r="U180" s="54">
        <v>0.24</v>
      </c>
      <c r="V180" s="54">
        <v>0.25</v>
      </c>
      <c r="W180" s="54">
        <v>0.26</v>
      </c>
      <c r="X180" s="54">
        <v>0.27</v>
      </c>
      <c r="Y180" s="54">
        <v>0.28000000000000003</v>
      </c>
      <c r="Z180" s="55">
        <v>0.3</v>
      </c>
      <c r="AA180" s="50" t="s">
        <v>799</v>
      </c>
      <c r="AB180" s="51" t="str">
        <f t="shared" si="4"/>
        <v>仅在战场环境为“白昼”时生效。</v>
      </c>
    </row>
    <row r="181" spans="1:28" ht="15.6" x14ac:dyDescent="0.25">
      <c r="A181" s="83"/>
      <c r="B181" s="85"/>
      <c r="C181" s="30">
        <v>123</v>
      </c>
      <c r="D181" s="30" t="s">
        <v>419</v>
      </c>
      <c r="E181" s="40" t="s">
        <v>649</v>
      </c>
      <c r="F181" s="41" t="s">
        <v>655</v>
      </c>
      <c r="G181" s="42" t="s">
        <v>643</v>
      </c>
      <c r="H181" s="43" t="s">
        <v>644</v>
      </c>
      <c r="I181" s="40" t="s">
        <v>648</v>
      </c>
      <c r="J181" s="44"/>
      <c r="K181" s="44">
        <f>IF(AND(HLOOKUP(C181,[2]Data!$1:$150,9,FALSE)="全体",G181="敌方单体"),0,IF(I181="无效",0,IF(OR(H181="攻击力提升",H181="防御力下降"),1,IF(H181="Arts卡性能提升",21,IF(H181="Buster卡性能提升",22,IF(H181="Quick卡性能提升",23,IF(H181="宝具威力提升",3,IF(H181="伤害附加",4,5))))))))</f>
        <v>1</v>
      </c>
      <c r="L181" s="44">
        <f t="shared" si="5"/>
        <v>1</v>
      </c>
      <c r="M181" s="45" t="e">
        <f>INDEX($Q181:$AA181,1,IF($F181="宝具自带",2,IF($F181="宝具等级",VLOOKUP(C181,[2]Cal!$D$11:$AP$300,4,FALSE)*2,IF($F181="宝具OC",VLOOKUP(C181,[2]Cal!$D$11:$AP$300,14,FALSE)*2,1+IF($F181="技能1",VLOOKUP(VLOOKUP($D181,[2]Cal!$D$11:$AP$300,17,FALSE),[2]Para!$A$33:$B$43,2,FALSE),IF($F181="技能2",VLOOKUP(VLOOKUP($D181,[2]Cal!$D$11:$AP$300,18,FALSE),[2]Para!$A$33:$B$43,2,FALSE),VLOOKUP(VLOOKUP($D181,[2]Cal!$D$11:$AP$300,19,FALSE),[2]Para!$A$33:$B$43,2,FALSE)))))))</f>
        <v>#N/A</v>
      </c>
      <c r="N181" s="45" t="e">
        <f>INDEX($Q181:$AA181,1,IF($F181="宝具自带",2,IF($F181="宝具等级",VLOOKUP(#REF!,[2]Para!$A$33:$B$43,2,FALSE)*2,IF($F181="宝具OC",#REF!*2,1+VLOOKUP(#REF!,[2]Para!$A$33:$B$43,2,FALSE)))))</f>
        <v>#REF!</v>
      </c>
      <c r="O181" s="45" t="e">
        <f>INDEX($Q181:$AA181,1,IF($F181="宝具自带",2,IF($F181="宝具等级",VLOOKUP(#REF!,[2]Para!$A$33:$B$43,2,FALSE)*2,IF($F181="宝具OC",#REF!*2,1+VLOOKUP(#REF!,[2]Para!$A$33:$B$43,2,FALSE)))))</f>
        <v>#REF!</v>
      </c>
      <c r="P181" s="46"/>
      <c r="Q181" s="53">
        <v>0.06</v>
      </c>
      <c r="R181" s="54">
        <v>6.6000000000000003E-2</v>
      </c>
      <c r="S181" s="54">
        <v>7.1999999999999995E-2</v>
      </c>
      <c r="T181" s="54">
        <v>7.8E-2</v>
      </c>
      <c r="U181" s="54">
        <v>8.4000000000000005E-2</v>
      </c>
      <c r="V181" s="54">
        <v>0.09</v>
      </c>
      <c r="W181" s="54">
        <v>9.6000000000000002E-2</v>
      </c>
      <c r="X181" s="54">
        <v>0.10199999999999999</v>
      </c>
      <c r="Y181" s="54">
        <v>0.108</v>
      </c>
      <c r="Z181" s="55">
        <v>0.12</v>
      </c>
      <c r="AA181" s="50"/>
      <c r="AB181" s="51" t="str">
        <f t="shared" si="4"/>
        <v/>
      </c>
    </row>
    <row r="182" spans="1:28" ht="15.6" x14ac:dyDescent="0.25">
      <c r="A182" s="52">
        <v>125</v>
      </c>
      <c r="B182" s="41" t="s">
        <v>423</v>
      </c>
      <c r="C182" s="30">
        <v>125</v>
      </c>
      <c r="D182" s="30" t="s">
        <v>423</v>
      </c>
      <c r="E182" s="40" t="s">
        <v>646</v>
      </c>
      <c r="F182" s="41" t="s">
        <v>800</v>
      </c>
      <c r="G182" s="42" t="s">
        <v>653</v>
      </c>
      <c r="H182" s="43" t="s">
        <v>652</v>
      </c>
      <c r="I182" s="40" t="s">
        <v>648</v>
      </c>
      <c r="J182" s="44"/>
      <c r="K182" s="44">
        <f>IF(AND(HLOOKUP(C182,[2]Data!$1:$150,9,FALSE)="全体",G182="敌方单体"),0,IF(I182="无效",0,IF(OR(H182="攻击力提升",H182="防御力下降"),1,IF(H182="Arts卡性能提升",21,IF(H182="Buster卡性能提升",22,IF(H182="Quick卡性能提升",23,IF(H182="宝具威力提升",3,IF(H182="伤害附加",4,5))))))))</f>
        <v>22</v>
      </c>
      <c r="L182" s="44">
        <f t="shared" si="5"/>
        <v>22</v>
      </c>
      <c r="M182" s="45" t="e">
        <f>INDEX($Q182:$AA182,1,IF($F182="宝具自带",2,IF($F182="宝具等级",VLOOKUP(C182,[2]Cal!$D$11:$AP$300,4,FALSE)*2,IF($F182="宝具OC",VLOOKUP(C182,[2]Cal!$D$11:$AP$300,14,FALSE)*2,1+IF($F182="技能1",VLOOKUP(VLOOKUP($D182,[2]Cal!$D$11:$AP$300,17,FALSE),[2]Para!$A$33:$B$43,2,FALSE),IF($F182="技能2",VLOOKUP(VLOOKUP($D182,[2]Cal!$D$11:$AP$300,18,FALSE),[2]Para!$A$33:$B$43,2,FALSE),VLOOKUP(VLOOKUP($D182,[2]Cal!$D$11:$AP$300,19,FALSE),[2]Para!$A$33:$B$43,2,FALSE)))))))</f>
        <v>#N/A</v>
      </c>
      <c r="N182" s="45" t="e">
        <f>INDEX($Q182:$AA182,1,IF($F182="宝具自带",2,IF($F182="宝具等级",VLOOKUP(#REF!,[2]Para!$A$33:$B$43,2,FALSE)*2,IF($F182="宝具OC",#REF!*2,1+VLOOKUP(#REF!,[2]Para!$A$33:$B$43,2,FALSE)))))</f>
        <v>#REF!</v>
      </c>
      <c r="O182" s="45" t="e">
        <f>INDEX($Q182:$AA182,1,IF($F182="宝具自带",2,IF($F182="宝具等级",VLOOKUP(#REF!,[2]Para!$A$33:$B$43,2,FALSE)*2,IF($F182="宝具OC",#REF!*2,1+VLOOKUP(#REF!,[2]Para!$A$33:$B$43,2,FALSE)))))</f>
        <v>#REF!</v>
      </c>
      <c r="P182" s="46"/>
      <c r="Q182" s="53">
        <v>0.2</v>
      </c>
      <c r="R182" s="54">
        <v>0.21</v>
      </c>
      <c r="S182" s="54">
        <v>0.22</v>
      </c>
      <c r="T182" s="54">
        <v>0.23</v>
      </c>
      <c r="U182" s="54">
        <v>0.24</v>
      </c>
      <c r="V182" s="54">
        <v>0.25</v>
      </c>
      <c r="W182" s="54">
        <v>0.26</v>
      </c>
      <c r="X182" s="54">
        <v>0.27</v>
      </c>
      <c r="Y182" s="54">
        <v>0.28000000000000003</v>
      </c>
      <c r="Z182" s="55">
        <v>0.3</v>
      </c>
      <c r="AA182" s="50"/>
      <c r="AB182" s="51" t="str">
        <f t="shared" si="4"/>
        <v/>
      </c>
    </row>
    <row r="183" spans="1:28" ht="15.6" x14ac:dyDescent="0.25">
      <c r="A183" s="83">
        <v>126</v>
      </c>
      <c r="B183" s="85" t="s">
        <v>425</v>
      </c>
      <c r="C183" s="30">
        <v>126</v>
      </c>
      <c r="D183" s="30" t="s">
        <v>425</v>
      </c>
      <c r="E183" s="40" t="s">
        <v>646</v>
      </c>
      <c r="F183" s="41" t="s">
        <v>801</v>
      </c>
      <c r="G183" s="42" t="s">
        <v>643</v>
      </c>
      <c r="H183" s="43" t="s">
        <v>662</v>
      </c>
      <c r="I183" s="40" t="s">
        <v>648</v>
      </c>
      <c r="J183" s="44"/>
      <c r="K183" s="44">
        <f>IF(AND(HLOOKUP(C183,[2]Data!$1:$150,9,FALSE)="全体",G183="敌方单体"),0,IF(I183="无效",0,IF(OR(H183="攻击力提升",H183="防御力下降"),1,IF(H183="Arts卡性能提升",21,IF(H183="Buster卡性能提升",22,IF(H183="Quick卡性能提升",23,IF(H183="宝具威力提升",3,IF(H183="伤害附加",4,5))))))))</f>
        <v>3</v>
      </c>
      <c r="L183" s="44">
        <f t="shared" si="5"/>
        <v>3</v>
      </c>
      <c r="M183" s="45" t="e">
        <f>INDEX($Q183:$AA183,1,IF($F183="宝具自带",2,IF($F183="宝具等级",VLOOKUP(C183,[2]Cal!$D$11:$AP$300,4,FALSE)*2,IF($F183="宝具OC",VLOOKUP(C183,[2]Cal!$D$11:$AP$300,14,FALSE)*2,1+IF($F183="技能1",VLOOKUP(VLOOKUP($D183,[2]Cal!$D$11:$AP$300,17,FALSE),[2]Para!$A$33:$B$43,2,FALSE),IF($F183="技能2",VLOOKUP(VLOOKUP($D183,[2]Cal!$D$11:$AP$300,18,FALSE),[2]Para!$A$33:$B$43,2,FALSE),VLOOKUP(VLOOKUP($D183,[2]Cal!$D$11:$AP$300,19,FALSE),[2]Para!$A$33:$B$43,2,FALSE)))))))</f>
        <v>#N/A</v>
      </c>
      <c r="N183" s="45" t="e">
        <f>INDEX($Q183:$AA183,1,IF($F183="宝具自带",2,IF($F183="宝具等级",VLOOKUP(#REF!,[2]Para!$A$33:$B$43,2,FALSE)*2,IF($F183="宝具OC",#REF!*2,1+VLOOKUP(#REF!,[2]Para!$A$33:$B$43,2,FALSE)))))</f>
        <v>#REF!</v>
      </c>
      <c r="O183" s="45" t="e">
        <f>INDEX($Q183:$AA183,1,IF($F183="宝具自带",2,IF($F183="宝具等级",VLOOKUP(#REF!,[2]Para!$A$33:$B$43,2,FALSE)*2,IF($F183="宝具OC",#REF!*2,1+VLOOKUP(#REF!,[2]Para!$A$33:$B$43,2,FALSE)))))</f>
        <v>#REF!</v>
      </c>
      <c r="P183" s="46"/>
      <c r="Q183" s="53">
        <v>0.08</v>
      </c>
      <c r="R183" s="54">
        <v>8.7999999999999995E-2</v>
      </c>
      <c r="S183" s="54">
        <v>9.6000000000000002E-2</v>
      </c>
      <c r="T183" s="54">
        <v>0.104</v>
      </c>
      <c r="U183" s="54">
        <v>0.112</v>
      </c>
      <c r="V183" s="54">
        <v>0.12</v>
      </c>
      <c r="W183" s="54">
        <v>0.128</v>
      </c>
      <c r="X183" s="54">
        <v>0.13600000000000001</v>
      </c>
      <c r="Y183" s="54">
        <v>0.14399999999999999</v>
      </c>
      <c r="Z183" s="55">
        <v>0.16</v>
      </c>
      <c r="AA183" s="50"/>
      <c r="AB183" s="51" t="str">
        <f t="shared" si="4"/>
        <v/>
      </c>
    </row>
    <row r="184" spans="1:28" ht="15.6" x14ac:dyDescent="0.25">
      <c r="A184" s="83"/>
      <c r="B184" s="85"/>
      <c r="C184" s="30">
        <v>126</v>
      </c>
      <c r="D184" s="30" t="s">
        <v>425</v>
      </c>
      <c r="E184" s="40" t="s">
        <v>657</v>
      </c>
      <c r="F184" s="41" t="s">
        <v>802</v>
      </c>
      <c r="G184" s="42" t="s">
        <v>653</v>
      </c>
      <c r="H184" s="43" t="s">
        <v>652</v>
      </c>
      <c r="I184" s="40" t="s">
        <v>648</v>
      </c>
      <c r="J184" s="44"/>
      <c r="K184" s="44">
        <f>IF(AND(HLOOKUP(C184,[2]Data!$1:$150,9,FALSE)="全体",G184="敌方单体"),0,IF(I184="无效",0,IF(OR(H184="攻击力提升",H184="防御力下降"),1,IF(H184="Arts卡性能提升",21,IF(H184="Buster卡性能提升",22,IF(H184="Quick卡性能提升",23,IF(H184="宝具威力提升",3,IF(H184="伤害附加",4,5))))))))</f>
        <v>22</v>
      </c>
      <c r="L184" s="44">
        <f t="shared" si="5"/>
        <v>22</v>
      </c>
      <c r="M184" s="45" t="e">
        <f>INDEX($Q184:$AA184,1,IF($F184="宝具自带",2,IF($F184="宝具等级",VLOOKUP(C184,[2]Cal!$D$11:$AP$300,4,FALSE)*2,IF($F184="宝具OC",VLOOKUP(C184,[2]Cal!$D$11:$AP$300,14,FALSE)*2,1+IF($F184="技能1",VLOOKUP(VLOOKUP($D184,[2]Cal!$D$11:$AP$300,17,FALSE),[2]Para!$A$33:$B$43,2,FALSE),IF($F184="技能2",VLOOKUP(VLOOKUP($D184,[2]Cal!$D$11:$AP$300,18,FALSE),[2]Para!$A$33:$B$43,2,FALSE),VLOOKUP(VLOOKUP($D184,[2]Cal!$D$11:$AP$300,19,FALSE),[2]Para!$A$33:$B$43,2,FALSE)))))))</f>
        <v>#N/A</v>
      </c>
      <c r="N184" s="45" t="e">
        <f>INDEX($Q184:$AA184,1,IF($F184="宝具自带",2,IF($F184="宝具等级",VLOOKUP(#REF!,[2]Para!$A$33:$B$43,2,FALSE)*2,IF($F184="宝具OC",#REF!*2,1+VLOOKUP(#REF!,[2]Para!$A$33:$B$43,2,FALSE)))))</f>
        <v>#REF!</v>
      </c>
      <c r="O184" s="45" t="e">
        <f>INDEX($Q184:$AA184,1,IF($F184="宝具自带",2,IF($F184="宝具等级",VLOOKUP(#REF!,[2]Para!$A$33:$B$43,2,FALSE)*2,IF($F184="宝具OC",#REF!*2,1+VLOOKUP(#REF!,[2]Para!$A$33:$B$43,2,FALSE)))))</f>
        <v>#REF!</v>
      </c>
      <c r="P184" s="46"/>
      <c r="Q184" s="87">
        <v>0.3</v>
      </c>
      <c r="R184" s="81">
        <v>0.3</v>
      </c>
      <c r="S184" s="81">
        <v>0.4</v>
      </c>
      <c r="T184" s="81">
        <v>0.4</v>
      </c>
      <c r="U184" s="81">
        <v>0.5</v>
      </c>
      <c r="V184" s="81">
        <v>0.5</v>
      </c>
      <c r="W184" s="81">
        <v>0.6</v>
      </c>
      <c r="X184" s="81">
        <v>0.6</v>
      </c>
      <c r="Y184" s="81">
        <v>0.7</v>
      </c>
      <c r="Z184" s="82">
        <v>0.7</v>
      </c>
      <c r="AA184" s="50"/>
      <c r="AB184" s="51" t="str">
        <f t="shared" si="4"/>
        <v/>
      </c>
    </row>
    <row r="185" spans="1:28" ht="15.6" x14ac:dyDescent="0.25">
      <c r="A185" s="83">
        <v>127</v>
      </c>
      <c r="B185" s="85" t="s">
        <v>427</v>
      </c>
      <c r="C185" s="30">
        <v>127</v>
      </c>
      <c r="D185" s="30" t="s">
        <v>427</v>
      </c>
      <c r="E185" s="40" t="s">
        <v>646</v>
      </c>
      <c r="F185" s="41" t="s">
        <v>803</v>
      </c>
      <c r="G185" s="42" t="s">
        <v>653</v>
      </c>
      <c r="H185" s="43" t="s">
        <v>662</v>
      </c>
      <c r="I185" s="40" t="s">
        <v>648</v>
      </c>
      <c r="J185" s="44"/>
      <c r="K185" s="44">
        <f>IF(AND(HLOOKUP(C185,[2]Data!$1:$150,9,FALSE)="全体",G185="敌方单体"),0,IF(I185="无效",0,IF(OR(H185="攻击力提升",H185="防御力下降"),1,IF(H185="Arts卡性能提升",21,IF(H185="Buster卡性能提升",22,IF(H185="Quick卡性能提升",23,IF(H185="宝具威力提升",3,IF(H185="伤害附加",4,5))))))))</f>
        <v>3</v>
      </c>
      <c r="L185" s="44">
        <f t="shared" si="5"/>
        <v>3</v>
      </c>
      <c r="M185" s="45" t="e">
        <f>INDEX($Q185:$AA185,1,IF($F185="宝具自带",2,IF($F185="宝具等级",VLOOKUP(C185,[2]Cal!$D$11:$AP$300,4,FALSE)*2,IF($F185="宝具OC",VLOOKUP(C185,[2]Cal!$D$11:$AP$300,14,FALSE)*2,1+IF($F185="技能1",VLOOKUP(VLOOKUP($D185,[2]Cal!$D$11:$AP$300,17,FALSE),[2]Para!$A$33:$B$43,2,FALSE),IF($F185="技能2",VLOOKUP(VLOOKUP($D185,[2]Cal!$D$11:$AP$300,18,FALSE),[2]Para!$A$33:$B$43,2,FALSE),VLOOKUP(VLOOKUP($D185,[2]Cal!$D$11:$AP$300,19,FALSE),[2]Para!$A$33:$B$43,2,FALSE)))))))</f>
        <v>#N/A</v>
      </c>
      <c r="N185" s="45" t="e">
        <f>INDEX($Q185:$AA185,1,IF($F185="宝具自带",2,IF($F185="宝具等级",VLOOKUP(#REF!,[2]Para!$A$33:$B$43,2,FALSE)*2,IF($F185="宝具OC",#REF!*2,1+VLOOKUP(#REF!,[2]Para!$A$33:$B$43,2,FALSE)))))</f>
        <v>#REF!</v>
      </c>
      <c r="O185" s="45" t="e">
        <f>INDEX($Q185:$AA185,1,IF($F185="宝具自带",2,IF($F185="宝具等级",VLOOKUP(#REF!,[2]Para!$A$33:$B$43,2,FALSE)*2,IF($F185="宝具OC",#REF!*2,1+VLOOKUP(#REF!,[2]Para!$A$33:$B$43,2,FALSE)))))</f>
        <v>#REF!</v>
      </c>
      <c r="P185" s="46"/>
      <c r="Q185" s="53">
        <v>0.2</v>
      </c>
      <c r="R185" s="54">
        <v>0.21</v>
      </c>
      <c r="S185" s="54">
        <v>0.22</v>
      </c>
      <c r="T185" s="54">
        <v>0.23</v>
      </c>
      <c r="U185" s="54">
        <v>0.24</v>
      </c>
      <c r="V185" s="54">
        <v>0.25</v>
      </c>
      <c r="W185" s="54">
        <v>0.26</v>
      </c>
      <c r="X185" s="54">
        <v>0.27</v>
      </c>
      <c r="Y185" s="54">
        <v>0.28000000000000003</v>
      </c>
      <c r="Z185" s="55">
        <v>0.3</v>
      </c>
      <c r="AA185" s="50"/>
      <c r="AB185" s="51" t="str">
        <f t="shared" si="4"/>
        <v/>
      </c>
    </row>
    <row r="186" spans="1:28" ht="15.6" x14ac:dyDescent="0.25">
      <c r="A186" s="83"/>
      <c r="B186" s="85"/>
      <c r="C186" s="30">
        <v>127</v>
      </c>
      <c r="D186" s="30" t="s">
        <v>427</v>
      </c>
      <c r="E186" s="40" t="s">
        <v>657</v>
      </c>
      <c r="F186" s="41" t="s">
        <v>804</v>
      </c>
      <c r="G186" s="42" t="s">
        <v>653</v>
      </c>
      <c r="H186" s="43" t="s">
        <v>662</v>
      </c>
      <c r="I186" s="40" t="s">
        <v>648</v>
      </c>
      <c r="J186" s="44"/>
      <c r="K186" s="44">
        <f>IF(AND(HLOOKUP(C186,[2]Data!$1:$150,9,FALSE)="全体",G186="敌方单体"),0,IF(I186="无效",0,IF(OR(H186="攻击力提升",H186="防御力下降"),1,IF(H186="Arts卡性能提升",21,IF(H186="Buster卡性能提升",22,IF(H186="Quick卡性能提升",23,IF(H186="宝具威力提升",3,IF(H186="伤害附加",4,5))))))))</f>
        <v>3</v>
      </c>
      <c r="L186" s="44">
        <f t="shared" si="5"/>
        <v>3</v>
      </c>
      <c r="M186" s="45" t="e">
        <f>INDEX($Q186:$AA186,1,IF($F186="宝具自带",2,IF($F186="宝具等级",VLOOKUP(C186,[2]Cal!$D$11:$AP$300,4,FALSE)*2,IF($F186="宝具OC",VLOOKUP(C186,[2]Cal!$D$11:$AP$300,14,FALSE)*2,1+IF($F186="技能1",VLOOKUP(VLOOKUP($D186,[2]Cal!$D$11:$AP$300,17,FALSE),[2]Para!$A$33:$B$43,2,FALSE),IF($F186="技能2",VLOOKUP(VLOOKUP($D186,[2]Cal!$D$11:$AP$300,18,FALSE),[2]Para!$A$33:$B$43,2,FALSE),VLOOKUP(VLOOKUP($D186,[2]Cal!$D$11:$AP$300,19,FALSE),[2]Para!$A$33:$B$43,2,FALSE)))))))</f>
        <v>#N/A</v>
      </c>
      <c r="N186" s="45" t="e">
        <f>INDEX($Q186:$AA186,1,IF($F186="宝具自带",2,IF($F186="宝具等级",VLOOKUP(#REF!,[2]Para!$A$33:$B$43,2,FALSE)*2,IF($F186="宝具OC",#REF!*2,1+VLOOKUP(#REF!,[2]Para!$A$33:$B$43,2,FALSE)))))</f>
        <v>#REF!</v>
      </c>
      <c r="O186" s="45" t="e">
        <f>INDEX($Q186:$AA186,1,IF($F186="宝具自带",2,IF($F186="宝具等级",VLOOKUP(#REF!,[2]Para!$A$33:$B$43,2,FALSE)*2,IF($F186="宝具OC",#REF!*2,1+VLOOKUP(#REF!,[2]Para!$A$33:$B$43,2,FALSE)))))</f>
        <v>#REF!</v>
      </c>
      <c r="P186" s="46"/>
      <c r="Q186" s="87">
        <v>0.3</v>
      </c>
      <c r="R186" s="81">
        <v>0.3</v>
      </c>
      <c r="S186" s="81">
        <v>0.4</v>
      </c>
      <c r="T186" s="81">
        <v>0.4</v>
      </c>
      <c r="U186" s="81">
        <v>0.5</v>
      </c>
      <c r="V186" s="81">
        <v>0.5</v>
      </c>
      <c r="W186" s="81">
        <v>0.6</v>
      </c>
      <c r="X186" s="81">
        <v>0.6</v>
      </c>
      <c r="Y186" s="81">
        <v>0.7</v>
      </c>
      <c r="Z186" s="82">
        <v>0.7</v>
      </c>
      <c r="AA186" s="50"/>
      <c r="AB186" s="51" t="str">
        <f t="shared" si="4"/>
        <v/>
      </c>
    </row>
    <row r="187" spans="1:28" ht="15.6" x14ac:dyDescent="0.25">
      <c r="A187" s="83">
        <v>128</v>
      </c>
      <c r="B187" s="85" t="s">
        <v>281</v>
      </c>
      <c r="C187" s="30">
        <v>128</v>
      </c>
      <c r="D187" s="30" t="s">
        <v>281</v>
      </c>
      <c r="E187" s="40" t="s">
        <v>646</v>
      </c>
      <c r="F187" s="41" t="s">
        <v>805</v>
      </c>
      <c r="G187" s="42" t="s">
        <v>643</v>
      </c>
      <c r="H187" s="43" t="s">
        <v>644</v>
      </c>
      <c r="I187" s="40" t="s">
        <v>648</v>
      </c>
      <c r="J187" s="44"/>
      <c r="K187" s="44">
        <f>IF(AND(HLOOKUP(C187,[2]Data!$1:$150,9,FALSE)="全体",G187="敌方单体"),0,IF(I187="无效",0,IF(OR(H187="攻击力提升",H187="防御力下降"),1,IF(H187="Arts卡性能提升",21,IF(H187="Buster卡性能提升",22,IF(H187="Quick卡性能提升",23,IF(H187="宝具威力提升",3,IF(H187="伤害附加",4,5))))))))</f>
        <v>1</v>
      </c>
      <c r="L187" s="44">
        <f t="shared" si="5"/>
        <v>1</v>
      </c>
      <c r="M187" s="45" t="e">
        <f>INDEX($Q187:$AA187,1,IF($F187="宝具自带",2,IF($F187="宝具等级",VLOOKUP(C187,[2]Cal!$D$11:$AP$300,4,FALSE)*2,IF($F187="宝具OC",VLOOKUP(C187,[2]Cal!$D$11:$AP$300,14,FALSE)*2,1+IF($F187="技能1",VLOOKUP(VLOOKUP($D187,[2]Cal!$D$11:$AP$300,17,FALSE),[2]Para!$A$33:$B$43,2,FALSE),IF($F187="技能2",VLOOKUP(VLOOKUP($D187,[2]Cal!$D$11:$AP$300,18,FALSE),[2]Para!$A$33:$B$43,2,FALSE),VLOOKUP(VLOOKUP($D187,[2]Cal!$D$11:$AP$300,19,FALSE),[2]Para!$A$33:$B$43,2,FALSE)))))))</f>
        <v>#N/A</v>
      </c>
      <c r="N187" s="45" t="e">
        <f>INDEX($Q187:$AA187,1,IF($F187="宝具自带",2,IF($F187="宝具等级",VLOOKUP(#REF!,[2]Para!$A$33:$B$43,2,FALSE)*2,IF($F187="宝具OC",#REF!*2,1+VLOOKUP(#REF!,[2]Para!$A$33:$B$43,2,FALSE)))))</f>
        <v>#REF!</v>
      </c>
      <c r="O187" s="45" t="e">
        <f>INDEX($Q187:$AA187,1,IF($F187="宝具自带",2,IF($F187="宝具等级",VLOOKUP(#REF!,[2]Para!$A$33:$B$43,2,FALSE)*2,IF($F187="宝具OC",#REF!*2,1+VLOOKUP(#REF!,[2]Para!$A$33:$B$43,2,FALSE)))))</f>
        <v>#REF!</v>
      </c>
      <c r="P187" s="46"/>
      <c r="Q187" s="53">
        <v>0.1</v>
      </c>
      <c r="R187" s="54">
        <v>0.11</v>
      </c>
      <c r="S187" s="54">
        <v>0.12</v>
      </c>
      <c r="T187" s="54">
        <v>0.13</v>
      </c>
      <c r="U187" s="54">
        <v>0.14000000000000001</v>
      </c>
      <c r="V187" s="54">
        <v>0.15</v>
      </c>
      <c r="W187" s="54">
        <v>0.16</v>
      </c>
      <c r="X187" s="54">
        <v>0.17</v>
      </c>
      <c r="Y187" s="54">
        <v>0.18</v>
      </c>
      <c r="Z187" s="55">
        <v>0.2</v>
      </c>
      <c r="AA187" s="50"/>
      <c r="AB187" s="51" t="str">
        <f t="shared" si="4"/>
        <v/>
      </c>
    </row>
    <row r="188" spans="1:28" ht="15.6" x14ac:dyDescent="0.25">
      <c r="A188" s="83"/>
      <c r="B188" s="85"/>
      <c r="C188" s="30">
        <v>128</v>
      </c>
      <c r="D188" s="30" t="s">
        <v>281</v>
      </c>
      <c r="E188" s="40" t="s">
        <v>649</v>
      </c>
      <c r="F188" s="41" t="s">
        <v>806</v>
      </c>
      <c r="G188" s="42" t="s">
        <v>675</v>
      </c>
      <c r="H188" s="43" t="s">
        <v>659</v>
      </c>
      <c r="I188" s="40" t="s">
        <v>648</v>
      </c>
      <c r="J188" s="44"/>
      <c r="K188" s="44">
        <f>IF(AND(HLOOKUP(C188,[2]Data!$1:$150,9,FALSE)="全体",G188="敌方单体"),0,IF(I188="无效",0,IF(OR(H188="攻击力提升",H188="防御力下降"),1,IF(H188="Arts卡性能提升",21,IF(H188="Buster卡性能提升",22,IF(H188="Quick卡性能提升",23,IF(H188="宝具威力提升",3,IF(H188="伤害附加",4,5))))))))</f>
        <v>1</v>
      </c>
      <c r="L188" s="44">
        <f t="shared" si="5"/>
        <v>1</v>
      </c>
      <c r="M188" s="45" t="e">
        <f>INDEX($Q188:$AA188,1,IF($F188="宝具自带",2,IF($F188="宝具等级",VLOOKUP(C188,[2]Cal!$D$11:$AP$300,4,FALSE)*2,IF($F188="宝具OC",VLOOKUP(C188,[2]Cal!$D$11:$AP$300,14,FALSE)*2,1+IF($F188="技能1",VLOOKUP(VLOOKUP($D188,[2]Cal!$D$11:$AP$300,17,FALSE),[2]Para!$A$33:$B$43,2,FALSE),IF($F188="技能2",VLOOKUP(VLOOKUP($D188,[2]Cal!$D$11:$AP$300,18,FALSE),[2]Para!$A$33:$B$43,2,FALSE),VLOOKUP(VLOOKUP($D188,[2]Cal!$D$11:$AP$300,19,FALSE),[2]Para!$A$33:$B$43,2,FALSE)))))))</f>
        <v>#N/A</v>
      </c>
      <c r="N188" s="45" t="e">
        <f>INDEX($Q188:$AA188,1,IF($F188="宝具自带",2,IF($F188="宝具等级",VLOOKUP(#REF!,[2]Para!$A$33:$B$43,2,FALSE)*2,IF($F188="宝具OC",#REF!*2,1+VLOOKUP(#REF!,[2]Para!$A$33:$B$43,2,FALSE)))))</f>
        <v>#REF!</v>
      </c>
      <c r="O188" s="45" t="e">
        <f>INDEX($Q188:$AA188,1,IF($F188="宝具自带",2,IF($F188="宝具等级",VLOOKUP(#REF!,[2]Para!$A$33:$B$43,2,FALSE)*2,IF($F188="宝具OC",#REF!*2,1+VLOOKUP(#REF!,[2]Para!$A$33:$B$43,2,FALSE)))))</f>
        <v>#REF!</v>
      </c>
      <c r="P188" s="46"/>
      <c r="Q188" s="53">
        <v>0.2</v>
      </c>
      <c r="R188" s="54">
        <v>0.21</v>
      </c>
      <c r="S188" s="54">
        <v>0.22</v>
      </c>
      <c r="T188" s="54">
        <v>0.23</v>
      </c>
      <c r="U188" s="54">
        <v>0.24</v>
      </c>
      <c r="V188" s="54">
        <v>0.25</v>
      </c>
      <c r="W188" s="54">
        <v>0.26</v>
      </c>
      <c r="X188" s="54">
        <v>0.27</v>
      </c>
      <c r="Y188" s="54">
        <v>0.28000000000000003</v>
      </c>
      <c r="Z188" s="55">
        <v>0.3</v>
      </c>
      <c r="AA188" s="50"/>
      <c r="AB188" s="51" t="str">
        <f t="shared" si="4"/>
        <v/>
      </c>
    </row>
    <row r="189" spans="1:28" ht="15.6" x14ac:dyDescent="0.25">
      <c r="A189" s="83">
        <v>129</v>
      </c>
      <c r="B189" s="85" t="s">
        <v>115</v>
      </c>
      <c r="C189" s="30">
        <v>129</v>
      </c>
      <c r="D189" s="30" t="s">
        <v>115</v>
      </c>
      <c r="E189" s="40" t="s">
        <v>646</v>
      </c>
      <c r="F189" s="41" t="s">
        <v>807</v>
      </c>
      <c r="G189" s="42" t="s">
        <v>653</v>
      </c>
      <c r="H189" s="43" t="s">
        <v>668</v>
      </c>
      <c r="I189" s="40" t="s">
        <v>648</v>
      </c>
      <c r="J189" s="44"/>
      <c r="K189" s="44">
        <f>IF(AND(HLOOKUP(C189,[2]Data!$1:$150,9,FALSE)="全体",G189="敌方单体"),0,IF(I189="无效",0,IF(OR(H189="攻击力提升",H189="防御力下降"),1,IF(H189="Arts卡性能提升",21,IF(H189="Buster卡性能提升",22,IF(H189="Quick卡性能提升",23,IF(H189="宝具威力提升",3,IF(H189="伤害附加",4,5))))))))</f>
        <v>21</v>
      </c>
      <c r="L189" s="44">
        <f t="shared" si="5"/>
        <v>21</v>
      </c>
      <c r="M189" s="45" t="e">
        <f>INDEX($Q189:$AA189,1,IF($F189="宝具自带",2,IF($F189="宝具等级",VLOOKUP(C189,[2]Cal!$D$11:$AP$300,4,FALSE)*2,IF($F189="宝具OC",VLOOKUP(C189,[2]Cal!$D$11:$AP$300,14,FALSE)*2,1+IF($F189="技能1",VLOOKUP(VLOOKUP($D189,[2]Cal!$D$11:$AP$300,17,FALSE),[2]Para!$A$33:$B$43,2,FALSE),IF($F189="技能2",VLOOKUP(VLOOKUP($D189,[2]Cal!$D$11:$AP$300,18,FALSE),[2]Para!$A$33:$B$43,2,FALSE),VLOOKUP(VLOOKUP($D189,[2]Cal!$D$11:$AP$300,19,FALSE),[2]Para!$A$33:$B$43,2,FALSE)))))))</f>
        <v>#N/A</v>
      </c>
      <c r="N189" s="45" t="e">
        <f>INDEX($Q189:$AA189,1,IF($F189="宝具自带",2,IF($F189="宝具等级",VLOOKUP(#REF!,[2]Para!$A$33:$B$43,2,FALSE)*2,IF($F189="宝具OC",#REF!*2,1+VLOOKUP(#REF!,[2]Para!$A$33:$B$43,2,FALSE)))))</f>
        <v>#REF!</v>
      </c>
      <c r="O189" s="45" t="e">
        <f>INDEX($Q189:$AA189,1,IF($F189="宝具自带",2,IF($F189="宝具等级",VLOOKUP(#REF!,[2]Para!$A$33:$B$43,2,FALSE)*2,IF($F189="宝具OC",#REF!*2,1+VLOOKUP(#REF!,[2]Para!$A$33:$B$43,2,FALSE)))))</f>
        <v>#REF!</v>
      </c>
      <c r="P189" s="46"/>
      <c r="Q189" s="53">
        <v>0.2</v>
      </c>
      <c r="R189" s="54">
        <v>0.21</v>
      </c>
      <c r="S189" s="54">
        <v>0.22</v>
      </c>
      <c r="T189" s="54">
        <v>0.23</v>
      </c>
      <c r="U189" s="54">
        <v>0.24</v>
      </c>
      <c r="V189" s="54">
        <v>0.25</v>
      </c>
      <c r="W189" s="54">
        <v>0.26</v>
      </c>
      <c r="X189" s="54">
        <v>0.27</v>
      </c>
      <c r="Y189" s="54">
        <v>0.28000000000000003</v>
      </c>
      <c r="Z189" s="55">
        <v>0.3</v>
      </c>
      <c r="AA189" s="50"/>
      <c r="AB189" s="51" t="str">
        <f t="shared" si="4"/>
        <v/>
      </c>
    </row>
    <row r="190" spans="1:28" ht="15.6" x14ac:dyDescent="0.25">
      <c r="A190" s="83"/>
      <c r="B190" s="85"/>
      <c r="C190" s="30">
        <v>129</v>
      </c>
      <c r="D190" s="30" t="s">
        <v>115</v>
      </c>
      <c r="E190" s="40" t="s">
        <v>654</v>
      </c>
      <c r="F190" s="41" t="s">
        <v>808</v>
      </c>
      <c r="G190" s="42" t="s">
        <v>643</v>
      </c>
      <c r="H190" s="43" t="s">
        <v>644</v>
      </c>
      <c r="I190" s="40" t="s">
        <v>648</v>
      </c>
      <c r="J190" s="44"/>
      <c r="K190" s="44">
        <f>IF(AND(HLOOKUP(C190,[2]Data!$1:$150,9,FALSE)="全体",G190="敌方单体"),0,IF(I190="无效",0,IF(OR(H190="攻击力提升",H190="防御力下降"),1,IF(H190="Arts卡性能提升",21,IF(H190="Buster卡性能提升",22,IF(H190="Quick卡性能提升",23,IF(H190="宝具威力提升",3,IF(H190="伤害附加",4,5))))))))</f>
        <v>1</v>
      </c>
      <c r="L190" s="44">
        <f t="shared" si="5"/>
        <v>1</v>
      </c>
      <c r="M190" s="45" t="e">
        <f>INDEX($Q190:$AA190,1,IF($F190="宝具自带",2,IF($F190="宝具等级",VLOOKUP(C190,[2]Cal!$D$11:$AP$300,4,FALSE)*2,IF($F190="宝具OC",VLOOKUP(C190,[2]Cal!$D$11:$AP$300,14,FALSE)*2,1+IF($F190="技能1",VLOOKUP(VLOOKUP($D190,[2]Cal!$D$11:$AP$300,17,FALSE),[2]Para!$A$33:$B$43,2,FALSE),IF($F190="技能2",VLOOKUP(VLOOKUP($D190,[2]Cal!$D$11:$AP$300,18,FALSE),[2]Para!$A$33:$B$43,2,FALSE),VLOOKUP(VLOOKUP($D190,[2]Cal!$D$11:$AP$300,19,FALSE),[2]Para!$A$33:$B$43,2,FALSE)))))))</f>
        <v>#N/A</v>
      </c>
      <c r="N190" s="45" t="e">
        <f>INDEX($Q190:$AA190,1,IF($F190="宝具自带",2,IF($F190="宝具等级",VLOOKUP(#REF!,[2]Para!$A$33:$B$43,2,FALSE)*2,IF($F190="宝具OC",#REF!*2,1+VLOOKUP(#REF!,[2]Para!$A$33:$B$43,2,FALSE)))))</f>
        <v>#REF!</v>
      </c>
      <c r="O190" s="45" t="e">
        <f>INDEX($Q190:$AA190,1,IF($F190="宝具自带",2,IF($F190="宝具等级",VLOOKUP(#REF!,[2]Para!$A$33:$B$43,2,FALSE)*2,IF($F190="宝具OC",#REF!*2,1+VLOOKUP(#REF!,[2]Para!$A$33:$B$43,2,FALSE)))))</f>
        <v>#REF!</v>
      </c>
      <c r="P190" s="46"/>
      <c r="Q190" s="53">
        <v>0.08</v>
      </c>
      <c r="R190" s="54">
        <v>0.09</v>
      </c>
      <c r="S190" s="54">
        <v>0.1</v>
      </c>
      <c r="T190" s="54">
        <v>0.11</v>
      </c>
      <c r="U190" s="54">
        <v>0.12</v>
      </c>
      <c r="V190" s="54">
        <v>0.13</v>
      </c>
      <c r="W190" s="54">
        <v>0.14000000000000001</v>
      </c>
      <c r="X190" s="54">
        <v>0.15</v>
      </c>
      <c r="Y190" s="54">
        <v>0.16</v>
      </c>
      <c r="Z190" s="55">
        <v>0.18</v>
      </c>
      <c r="AA190" s="50"/>
      <c r="AB190" s="51" t="str">
        <f t="shared" si="4"/>
        <v/>
      </c>
    </row>
    <row r="191" spans="1:28" ht="15.6" x14ac:dyDescent="0.25">
      <c r="A191" s="52">
        <v>130</v>
      </c>
      <c r="B191" s="41" t="s">
        <v>203</v>
      </c>
      <c r="C191" s="30">
        <v>130</v>
      </c>
      <c r="D191" s="30" t="s">
        <v>203</v>
      </c>
      <c r="E191" s="40" t="s">
        <v>646</v>
      </c>
      <c r="F191" s="41" t="s">
        <v>809</v>
      </c>
      <c r="G191" s="42" t="s">
        <v>643</v>
      </c>
      <c r="H191" s="43" t="s">
        <v>644</v>
      </c>
      <c r="I191" s="40" t="s">
        <v>648</v>
      </c>
      <c r="J191" s="44"/>
      <c r="K191" s="44">
        <f>IF(AND(HLOOKUP(C191,[2]Data!$1:$150,9,FALSE)="全体",G191="敌方单体"),0,IF(I191="无效",0,IF(OR(H191="攻击力提升",H191="防御力下降"),1,IF(H191="Arts卡性能提升",21,IF(H191="Buster卡性能提升",22,IF(H191="Quick卡性能提升",23,IF(H191="宝具威力提升",3,IF(H191="伤害附加",4,5))))))))</f>
        <v>1</v>
      </c>
      <c r="L191" s="44">
        <f t="shared" si="5"/>
        <v>1</v>
      </c>
      <c r="M191" s="45" t="e">
        <f>INDEX($Q191:$AA191,1,IF($F191="宝具自带",2,IF($F191="宝具等级",VLOOKUP(C191,[2]Cal!$D$11:$AP$300,4,FALSE)*2,IF($F191="宝具OC",VLOOKUP(C191,[2]Cal!$D$11:$AP$300,14,FALSE)*2,1+IF($F191="技能1",VLOOKUP(VLOOKUP($D191,[2]Cal!$D$11:$AP$300,17,FALSE),[2]Para!$A$33:$B$43,2,FALSE),IF($F191="技能2",VLOOKUP(VLOOKUP($D191,[2]Cal!$D$11:$AP$300,18,FALSE),[2]Para!$A$33:$B$43,2,FALSE),VLOOKUP(VLOOKUP($D191,[2]Cal!$D$11:$AP$300,19,FALSE),[2]Para!$A$33:$B$43,2,FALSE)))))))</f>
        <v>#N/A</v>
      </c>
      <c r="N191" s="45" t="e">
        <f>INDEX($Q191:$AA191,1,IF($F191="宝具自带",2,IF($F191="宝具等级",VLOOKUP(#REF!,[2]Para!$A$33:$B$43,2,FALSE)*2,IF($F191="宝具OC",#REF!*2,1+VLOOKUP(#REF!,[2]Para!$A$33:$B$43,2,FALSE)))))</f>
        <v>#REF!</v>
      </c>
      <c r="O191" s="45" t="e">
        <f>INDEX($Q191:$AA191,1,IF($F191="宝具自带",2,IF($F191="宝具等级",VLOOKUP(#REF!,[2]Para!$A$33:$B$43,2,FALSE)*2,IF($F191="宝具OC",#REF!*2,1+VLOOKUP(#REF!,[2]Para!$A$33:$B$43,2,FALSE)))))</f>
        <v>#REF!</v>
      </c>
      <c r="P191" s="46"/>
      <c r="Q191" s="53">
        <v>9.5000000000000001E-2</v>
      </c>
      <c r="R191" s="54">
        <v>0.105</v>
      </c>
      <c r="S191" s="54">
        <v>0.115</v>
      </c>
      <c r="T191" s="54">
        <v>0.125</v>
      </c>
      <c r="U191" s="54">
        <v>0.13500000000000001</v>
      </c>
      <c r="V191" s="54">
        <v>0.14499999999999999</v>
      </c>
      <c r="W191" s="54">
        <v>0.155</v>
      </c>
      <c r="X191" s="54">
        <v>0.16500000000000001</v>
      </c>
      <c r="Y191" s="54">
        <v>0.17499999999999999</v>
      </c>
      <c r="Z191" s="55">
        <v>0.19500000000000001</v>
      </c>
      <c r="AA191" s="50"/>
      <c r="AB191" s="51" t="str">
        <f t="shared" si="4"/>
        <v/>
      </c>
    </row>
    <row r="192" spans="1:28" ht="15.6" x14ac:dyDescent="0.25">
      <c r="A192" s="83">
        <v>131</v>
      </c>
      <c r="B192" s="85" t="s">
        <v>289</v>
      </c>
      <c r="C192" s="30">
        <v>131</v>
      </c>
      <c r="D192" s="30" t="s">
        <v>289</v>
      </c>
      <c r="E192" s="40" t="s">
        <v>646</v>
      </c>
      <c r="F192" s="41" t="s">
        <v>810</v>
      </c>
      <c r="G192" s="42" t="s">
        <v>643</v>
      </c>
      <c r="H192" s="43" t="s">
        <v>644</v>
      </c>
      <c r="I192" s="40" t="s">
        <v>648</v>
      </c>
      <c r="J192" s="44"/>
      <c r="K192" s="44">
        <f>IF(AND(HLOOKUP(C192,[2]Data!$1:$150,9,FALSE)="全体",G192="敌方单体"),0,IF(I192="无效",0,IF(OR(H192="攻击力提升",H192="防御力下降"),1,IF(H192="Arts卡性能提升",21,IF(H192="Buster卡性能提升",22,IF(H192="Quick卡性能提升",23,IF(H192="宝具威力提升",3,IF(H192="伤害附加",4,5))))))))</f>
        <v>1</v>
      </c>
      <c r="L192" s="44">
        <f t="shared" si="5"/>
        <v>1</v>
      </c>
      <c r="M192" s="45" t="e">
        <f>INDEX($Q192:$AA192,1,IF($F192="宝具自带",2,IF($F192="宝具等级",VLOOKUP(C192,[2]Cal!$D$11:$AP$300,4,FALSE)*2,IF($F192="宝具OC",VLOOKUP(C192,[2]Cal!$D$11:$AP$300,14,FALSE)*2,1+IF($F192="技能1",VLOOKUP(VLOOKUP($D192,[2]Cal!$D$11:$AP$300,17,FALSE),[2]Para!$A$33:$B$43,2,FALSE),IF($F192="技能2",VLOOKUP(VLOOKUP($D192,[2]Cal!$D$11:$AP$300,18,FALSE),[2]Para!$A$33:$B$43,2,FALSE),VLOOKUP(VLOOKUP($D192,[2]Cal!$D$11:$AP$300,19,FALSE),[2]Para!$A$33:$B$43,2,FALSE)))))))</f>
        <v>#N/A</v>
      </c>
      <c r="N192" s="45" t="e">
        <f>INDEX($Q192:$AA192,1,IF($F192="宝具自带",2,IF($F192="宝具等级",VLOOKUP(#REF!,[2]Para!$A$33:$B$43,2,FALSE)*2,IF($F192="宝具OC",#REF!*2,1+VLOOKUP(#REF!,[2]Para!$A$33:$B$43,2,FALSE)))))</f>
        <v>#REF!</v>
      </c>
      <c r="O192" s="45" t="e">
        <f>INDEX($Q192:$AA192,1,IF($F192="宝具自带",2,IF($F192="宝具等级",VLOOKUP(#REF!,[2]Para!$A$33:$B$43,2,FALSE)*2,IF($F192="宝具OC",#REF!*2,1+VLOOKUP(#REF!,[2]Para!$A$33:$B$43,2,FALSE)))))</f>
        <v>#REF!</v>
      </c>
      <c r="P192" s="46"/>
      <c r="Q192" s="53">
        <v>9.5000000000000001E-2</v>
      </c>
      <c r="R192" s="54">
        <v>0.105</v>
      </c>
      <c r="S192" s="54">
        <v>0.115</v>
      </c>
      <c r="T192" s="54">
        <v>0.125</v>
      </c>
      <c r="U192" s="54">
        <v>0.13500000000000001</v>
      </c>
      <c r="V192" s="54">
        <v>0.14499999999999999</v>
      </c>
      <c r="W192" s="54">
        <v>0.155</v>
      </c>
      <c r="X192" s="54">
        <v>0.16500000000000001</v>
      </c>
      <c r="Y192" s="54">
        <v>0.17499999999999999</v>
      </c>
      <c r="Z192" s="55">
        <v>0.19500000000000001</v>
      </c>
      <c r="AA192" s="50"/>
      <c r="AB192" s="51" t="str">
        <f t="shared" si="4"/>
        <v/>
      </c>
    </row>
    <row r="193" spans="1:28" ht="15.6" x14ac:dyDescent="0.25">
      <c r="A193" s="83"/>
      <c r="B193" s="85"/>
      <c r="C193" s="30">
        <v>131</v>
      </c>
      <c r="D193" s="30" t="s">
        <v>289</v>
      </c>
      <c r="E193" s="40" t="s">
        <v>654</v>
      </c>
      <c r="F193" s="41" t="s">
        <v>811</v>
      </c>
      <c r="G193" s="42" t="s">
        <v>653</v>
      </c>
      <c r="H193" s="43" t="s">
        <v>644</v>
      </c>
      <c r="I193" s="40" t="s">
        <v>648</v>
      </c>
      <c r="J193" s="44"/>
      <c r="K193" s="44">
        <f>IF(AND(HLOOKUP(C193,[2]Data!$1:$150,9,FALSE)="全体",G193="敌方单体"),0,IF(I193="无效",0,IF(OR(H193="攻击力提升",H193="防御力下降"),1,IF(H193="Arts卡性能提升",21,IF(H193="Buster卡性能提升",22,IF(H193="Quick卡性能提升",23,IF(H193="宝具威力提升",3,IF(H193="伤害附加",4,5))))))))</f>
        <v>1</v>
      </c>
      <c r="L193" s="44">
        <f t="shared" si="5"/>
        <v>1</v>
      </c>
      <c r="M193" s="45" t="e">
        <f>INDEX($Q193:$AA193,1,IF($F193="宝具自带",2,IF($F193="宝具等级",VLOOKUP(C193,[2]Cal!$D$11:$AP$300,4,FALSE)*2,IF($F193="宝具OC",VLOOKUP(C193,[2]Cal!$D$11:$AP$300,14,FALSE)*2,1+IF($F193="技能1",VLOOKUP(VLOOKUP($D193,[2]Cal!$D$11:$AP$300,17,FALSE),[2]Para!$A$33:$B$43,2,FALSE),IF($F193="技能2",VLOOKUP(VLOOKUP($D193,[2]Cal!$D$11:$AP$300,18,FALSE),[2]Para!$A$33:$B$43,2,FALSE),VLOOKUP(VLOOKUP($D193,[2]Cal!$D$11:$AP$300,19,FALSE),[2]Para!$A$33:$B$43,2,FALSE)))))))</f>
        <v>#N/A</v>
      </c>
      <c r="N193" s="45" t="e">
        <f>INDEX($Q193:$AA193,1,IF($F193="宝具自带",2,IF($F193="宝具等级",VLOOKUP(#REF!,[2]Para!$A$33:$B$43,2,FALSE)*2,IF($F193="宝具OC",#REF!*2,1+VLOOKUP(#REF!,[2]Para!$A$33:$B$43,2,FALSE)))))</f>
        <v>#REF!</v>
      </c>
      <c r="O193" s="45" t="e">
        <f>INDEX($Q193:$AA193,1,IF($F193="宝具自带",2,IF($F193="宝具等级",VLOOKUP(#REF!,[2]Para!$A$33:$B$43,2,FALSE)*2,IF($F193="宝具OC",#REF!*2,1+VLOOKUP(#REF!,[2]Para!$A$33:$B$43,2,FALSE)))))</f>
        <v>#REF!</v>
      </c>
      <c r="P193" s="46"/>
      <c r="Q193" s="53">
        <v>8.5000000000000006E-2</v>
      </c>
      <c r="R193" s="54">
        <v>0.10199999999999999</v>
      </c>
      <c r="S193" s="54">
        <v>0.11899999999999999</v>
      </c>
      <c r="T193" s="54">
        <v>0.13600000000000001</v>
      </c>
      <c r="U193" s="54">
        <v>0.153</v>
      </c>
      <c r="V193" s="54">
        <v>0.17</v>
      </c>
      <c r="W193" s="54">
        <v>0.187</v>
      </c>
      <c r="X193" s="54">
        <v>0.20399999999999999</v>
      </c>
      <c r="Y193" s="54">
        <v>0.221</v>
      </c>
      <c r="Z193" s="55">
        <v>0.255</v>
      </c>
      <c r="AA193" s="50"/>
      <c r="AB193" s="51" t="str">
        <f t="shared" si="4"/>
        <v/>
      </c>
    </row>
    <row r="194" spans="1:28" ht="15.6" x14ac:dyDescent="0.25">
      <c r="A194" s="83"/>
      <c r="B194" s="85"/>
      <c r="C194" s="30">
        <v>131</v>
      </c>
      <c r="D194" s="30" t="s">
        <v>289</v>
      </c>
      <c r="E194" s="40" t="s">
        <v>657</v>
      </c>
      <c r="F194" s="41" t="s">
        <v>812</v>
      </c>
      <c r="G194" s="42" t="s">
        <v>675</v>
      </c>
      <c r="H194" s="43" t="s">
        <v>659</v>
      </c>
      <c r="I194" s="40" t="s">
        <v>660</v>
      </c>
      <c r="J194" s="44"/>
      <c r="K194" s="44">
        <f>IF(AND(HLOOKUP(C194,[2]Data!$1:$150,9,FALSE)="全体",G194="敌方单体"),0,IF(I194="无效",0,IF(OR(H194="攻击力提升",H194="防御力下降"),1,IF(H194="Arts卡性能提升",21,IF(H194="Buster卡性能提升",22,IF(H194="Quick卡性能提升",23,IF(H194="宝具威力提升",3,IF(H194="伤害附加",4,5))))))))</f>
        <v>0</v>
      </c>
      <c r="L194" s="44">
        <f t="shared" si="5"/>
        <v>1</v>
      </c>
      <c r="M194" s="45" t="e">
        <f>INDEX($Q194:$AA194,1,IF($F194="宝具自带",2,IF($F194="宝具等级",VLOOKUP(C194,[2]Cal!$D$11:$AP$300,4,FALSE)*2,IF($F194="宝具OC",VLOOKUP(C194,[2]Cal!$D$11:$AP$300,14,FALSE)*2,1+IF($F194="技能1",VLOOKUP(VLOOKUP($D194,[2]Cal!$D$11:$AP$300,17,FALSE),[2]Para!$A$33:$B$43,2,FALSE),IF($F194="技能2",VLOOKUP(VLOOKUP($D194,[2]Cal!$D$11:$AP$300,18,FALSE),[2]Para!$A$33:$B$43,2,FALSE),VLOOKUP(VLOOKUP($D194,[2]Cal!$D$11:$AP$300,19,FALSE),[2]Para!$A$33:$B$43,2,FALSE)))))))</f>
        <v>#N/A</v>
      </c>
      <c r="N194" s="45" t="e">
        <f>INDEX($Q194:$AA194,1,IF($F194="宝具自带",2,IF($F194="宝具等级",VLOOKUP(#REF!,[2]Para!$A$33:$B$43,2,FALSE)*2,IF($F194="宝具OC",#REF!*2,1+VLOOKUP(#REF!,[2]Para!$A$33:$B$43,2,FALSE)))))</f>
        <v>#REF!</v>
      </c>
      <c r="O194" s="45" t="e">
        <f>INDEX($Q194:$AA194,1,IF($F194="宝具自带",2,IF($F194="宝具等级",VLOOKUP(#REF!,[2]Para!$A$33:$B$43,2,FALSE)*2,IF($F194="宝具OC",#REF!*2,1+VLOOKUP(#REF!,[2]Para!$A$33:$B$43,2,FALSE)))))</f>
        <v>#REF!</v>
      </c>
      <c r="P194" s="46"/>
      <c r="Q194" s="87">
        <v>0.1</v>
      </c>
      <c r="R194" s="81">
        <v>0.1</v>
      </c>
      <c r="S194" s="81">
        <v>0.15</v>
      </c>
      <c r="T194" s="81">
        <v>0.15</v>
      </c>
      <c r="U194" s="81">
        <v>0.2</v>
      </c>
      <c r="V194" s="81">
        <v>0.2</v>
      </c>
      <c r="W194" s="81">
        <v>0.25</v>
      </c>
      <c r="X194" s="81">
        <v>0.25</v>
      </c>
      <c r="Y194" s="81">
        <v>0.3</v>
      </c>
      <c r="Z194" s="82">
        <v>0.3</v>
      </c>
      <c r="AA194" s="50"/>
      <c r="AB194" s="51" t="str">
        <f t="shared" si="4"/>
        <v/>
      </c>
    </row>
    <row r="195" spans="1:28" ht="15.6" x14ac:dyDescent="0.25">
      <c r="A195" s="52">
        <v>132</v>
      </c>
      <c r="B195" s="41" t="s">
        <v>316</v>
      </c>
      <c r="C195" s="30">
        <v>132</v>
      </c>
      <c r="D195" s="30" t="s">
        <v>316</v>
      </c>
      <c r="E195" s="40" t="s">
        <v>646</v>
      </c>
      <c r="F195" s="41" t="s">
        <v>813</v>
      </c>
      <c r="G195" s="42" t="s">
        <v>653</v>
      </c>
      <c r="H195" s="43" t="s">
        <v>668</v>
      </c>
      <c r="I195" s="40" t="s">
        <v>648</v>
      </c>
      <c r="J195" s="44"/>
      <c r="K195" s="44">
        <f>IF(AND(HLOOKUP(C195,[2]Data!$1:$150,9,FALSE)="全体",G195="敌方单体"),0,IF(I195="无效",0,IF(OR(H195="攻击力提升",H195="防御力下降"),1,IF(H195="Arts卡性能提升",21,IF(H195="Buster卡性能提升",22,IF(H195="Quick卡性能提升",23,IF(H195="宝具威力提升",3,IF(H195="伤害附加",4,5))))))))</f>
        <v>21</v>
      </c>
      <c r="L195" s="44">
        <f t="shared" si="5"/>
        <v>21</v>
      </c>
      <c r="M195" s="45" t="e">
        <f>INDEX($Q195:$AA195,1,IF($F195="宝具自带",2,IF($F195="宝具等级",VLOOKUP(C195,[2]Cal!$D$11:$AP$300,4,FALSE)*2,IF($F195="宝具OC",VLOOKUP(C195,[2]Cal!$D$11:$AP$300,14,FALSE)*2,1+IF($F195="技能1",VLOOKUP(VLOOKUP($D195,[2]Cal!$D$11:$AP$300,17,FALSE),[2]Para!$A$33:$B$43,2,FALSE),IF($F195="技能2",VLOOKUP(VLOOKUP($D195,[2]Cal!$D$11:$AP$300,18,FALSE),[2]Para!$A$33:$B$43,2,FALSE),VLOOKUP(VLOOKUP($D195,[2]Cal!$D$11:$AP$300,19,FALSE),[2]Para!$A$33:$B$43,2,FALSE)))))))</f>
        <v>#N/A</v>
      </c>
      <c r="N195" s="45" t="e">
        <f>INDEX($Q195:$AA195,1,IF($F195="宝具自带",2,IF($F195="宝具等级",VLOOKUP(#REF!,[2]Para!$A$33:$B$43,2,FALSE)*2,IF($F195="宝具OC",#REF!*2,1+VLOOKUP(#REF!,[2]Para!$A$33:$B$43,2,FALSE)))))</f>
        <v>#REF!</v>
      </c>
      <c r="O195" s="45" t="e">
        <f>INDEX($Q195:$AA195,1,IF($F195="宝具自带",2,IF($F195="宝具等级",VLOOKUP(#REF!,[2]Para!$A$33:$B$43,2,FALSE)*2,IF($F195="宝具OC",#REF!*2,1+VLOOKUP(#REF!,[2]Para!$A$33:$B$43,2,FALSE)))))</f>
        <v>#REF!</v>
      </c>
      <c r="P195" s="46"/>
      <c r="Q195" s="53">
        <v>0.2</v>
      </c>
      <c r="R195" s="54">
        <v>0.21</v>
      </c>
      <c r="S195" s="54">
        <v>0.22</v>
      </c>
      <c r="T195" s="54">
        <v>0.23</v>
      </c>
      <c r="U195" s="54">
        <v>0.24</v>
      </c>
      <c r="V195" s="54">
        <v>0.25</v>
      </c>
      <c r="W195" s="54">
        <v>0.26</v>
      </c>
      <c r="X195" s="54">
        <v>0.27</v>
      </c>
      <c r="Y195" s="54">
        <v>0.28000000000000003</v>
      </c>
      <c r="Z195" s="55">
        <v>0.3</v>
      </c>
      <c r="AA195" s="50"/>
      <c r="AB195" s="51" t="str">
        <f t="shared" si="4"/>
        <v/>
      </c>
    </row>
    <row r="196" spans="1:28" ht="15.6" x14ac:dyDescent="0.25">
      <c r="A196" s="52">
        <v>133</v>
      </c>
      <c r="B196" s="41" t="s">
        <v>300</v>
      </c>
      <c r="C196" s="30">
        <v>133</v>
      </c>
      <c r="D196" s="30" t="s">
        <v>300</v>
      </c>
      <c r="E196" s="40" t="s">
        <v>654</v>
      </c>
      <c r="F196" s="41" t="s">
        <v>814</v>
      </c>
      <c r="G196" s="42" t="s">
        <v>653</v>
      </c>
      <c r="H196" s="43" t="s">
        <v>669</v>
      </c>
      <c r="I196" s="40" t="s">
        <v>648</v>
      </c>
      <c r="J196" s="44"/>
      <c r="K196" s="44">
        <f>IF(AND(HLOOKUP(C196,[2]Data!$1:$150,9,FALSE)="全体",G196="敌方单体"),0,IF(I196="无效",0,IF(OR(H196="攻击力提升",H196="防御力下降"),1,IF(H196="Arts卡性能提升",21,IF(H196="Buster卡性能提升",22,IF(H196="Quick卡性能提升",23,IF(H196="宝具威力提升",3,IF(H196="伤害附加",4,5))))))))</f>
        <v>23</v>
      </c>
      <c r="L196" s="44">
        <f t="shared" si="5"/>
        <v>23</v>
      </c>
      <c r="M196" s="45" t="e">
        <f>INDEX($Q196:$AA196,1,IF($F196="宝具自带",2,IF($F196="宝具等级",VLOOKUP(C196,[2]Cal!$D$11:$AP$300,4,FALSE)*2,IF($F196="宝具OC",VLOOKUP(C196,[2]Cal!$D$11:$AP$300,14,FALSE)*2,1+IF($F196="技能1",VLOOKUP(VLOOKUP($D196,[2]Cal!$D$11:$AP$300,17,FALSE),[2]Para!$A$33:$B$43,2,FALSE),IF($F196="技能2",VLOOKUP(VLOOKUP($D196,[2]Cal!$D$11:$AP$300,18,FALSE),[2]Para!$A$33:$B$43,2,FALSE),VLOOKUP(VLOOKUP($D196,[2]Cal!$D$11:$AP$300,19,FALSE),[2]Para!$A$33:$B$43,2,FALSE)))))))</f>
        <v>#N/A</v>
      </c>
      <c r="N196" s="45" t="e">
        <f>INDEX($Q196:$AA196,1,IF($F196="宝具自带",2,IF($F196="宝具等级",VLOOKUP(#REF!,[2]Para!$A$33:$B$43,2,FALSE)*2,IF($F196="宝具OC",#REF!*2,1+VLOOKUP(#REF!,[2]Para!$A$33:$B$43,2,FALSE)))))</f>
        <v>#REF!</v>
      </c>
      <c r="O196" s="45" t="e">
        <f>INDEX($Q196:$AA196,1,IF($F196="宝具自带",2,IF($F196="宝具等级",VLOOKUP(#REF!,[2]Para!$A$33:$B$43,2,FALSE)*2,IF($F196="宝具OC",#REF!*2,1+VLOOKUP(#REF!,[2]Para!$A$33:$B$43,2,FALSE)))))</f>
        <v>#REF!</v>
      </c>
      <c r="P196" s="46"/>
      <c r="Q196" s="53">
        <v>0.3</v>
      </c>
      <c r="R196" s="54">
        <v>0.32</v>
      </c>
      <c r="S196" s="54">
        <v>0.34</v>
      </c>
      <c r="T196" s="54">
        <v>0.36</v>
      </c>
      <c r="U196" s="54">
        <v>0.38</v>
      </c>
      <c r="V196" s="54">
        <v>0.4</v>
      </c>
      <c r="W196" s="54">
        <v>0.42</v>
      </c>
      <c r="X196" s="54">
        <v>0.44</v>
      </c>
      <c r="Y196" s="54">
        <v>0.46</v>
      </c>
      <c r="Z196" s="55">
        <v>0.5</v>
      </c>
      <c r="AA196" s="50"/>
      <c r="AB196" s="51" t="str">
        <f t="shared" si="4"/>
        <v/>
      </c>
    </row>
    <row r="197" spans="1:28" ht="15.6" x14ac:dyDescent="0.25">
      <c r="A197" s="83">
        <v>134</v>
      </c>
      <c r="B197" s="85" t="s">
        <v>265</v>
      </c>
      <c r="C197" s="30">
        <v>134</v>
      </c>
      <c r="D197" s="30" t="s">
        <v>265</v>
      </c>
      <c r="E197" s="40" t="s">
        <v>649</v>
      </c>
      <c r="F197" s="41" t="s">
        <v>815</v>
      </c>
      <c r="G197" s="42" t="s">
        <v>653</v>
      </c>
      <c r="H197" s="43" t="s">
        <v>652</v>
      </c>
      <c r="I197" s="40" t="s">
        <v>648</v>
      </c>
      <c r="J197" s="44"/>
      <c r="K197" s="44">
        <f>IF(AND(HLOOKUP(C197,[2]Data!$1:$150,9,FALSE)="全体",G197="敌方单体"),0,IF(I197="无效",0,IF(OR(H197="攻击力提升",H197="防御力下降"),1,IF(H197="Arts卡性能提升",21,IF(H197="Buster卡性能提升",22,IF(H197="Quick卡性能提升",23,IF(H197="宝具威力提升",3,IF(H197="伤害附加",4,5))))))))</f>
        <v>22</v>
      </c>
      <c r="L197" s="44">
        <f t="shared" si="5"/>
        <v>22</v>
      </c>
      <c r="M197" s="45" t="e">
        <f>INDEX($Q197:$AA197,1,IF($F197="宝具自带",2,IF($F197="宝具等级",VLOOKUP(C197,[2]Cal!$D$11:$AP$300,4,FALSE)*2,IF($F197="宝具OC",VLOOKUP(C197,[2]Cal!$D$11:$AP$300,14,FALSE)*2,1+IF($F197="技能1",VLOOKUP(VLOOKUP($D197,[2]Cal!$D$11:$AP$300,17,FALSE),[2]Para!$A$33:$B$43,2,FALSE),IF($F197="技能2",VLOOKUP(VLOOKUP($D197,[2]Cal!$D$11:$AP$300,18,FALSE),[2]Para!$A$33:$B$43,2,FALSE),VLOOKUP(VLOOKUP($D197,[2]Cal!$D$11:$AP$300,19,FALSE),[2]Para!$A$33:$B$43,2,FALSE)))))))</f>
        <v>#N/A</v>
      </c>
      <c r="N197" s="45" t="e">
        <f>INDEX($Q197:$AA197,1,IF($F197="宝具自带",2,IF($F197="宝具等级",VLOOKUP(#REF!,[2]Para!$A$33:$B$43,2,FALSE)*2,IF($F197="宝具OC",#REF!*2,1+VLOOKUP(#REF!,[2]Para!$A$33:$B$43,2,FALSE)))))</f>
        <v>#REF!</v>
      </c>
      <c r="O197" s="45" t="e">
        <f>INDEX($Q197:$AA197,1,IF($F197="宝具自带",2,IF($F197="宝具等级",VLOOKUP(#REF!,[2]Para!$A$33:$B$43,2,FALSE)*2,IF($F197="宝具OC",#REF!*2,1+VLOOKUP(#REF!,[2]Para!$A$33:$B$43,2,FALSE)))))</f>
        <v>#REF!</v>
      </c>
      <c r="P197" s="46"/>
      <c r="Q197" s="53">
        <v>0.2</v>
      </c>
      <c r="R197" s="54">
        <v>0.21</v>
      </c>
      <c r="S197" s="54">
        <v>0.22</v>
      </c>
      <c r="T197" s="54">
        <v>0.23</v>
      </c>
      <c r="U197" s="54">
        <v>0.24</v>
      </c>
      <c r="V197" s="54">
        <v>0.25</v>
      </c>
      <c r="W197" s="54">
        <v>0.26</v>
      </c>
      <c r="X197" s="54">
        <v>0.27</v>
      </c>
      <c r="Y197" s="54">
        <v>0.28000000000000003</v>
      </c>
      <c r="Z197" s="55">
        <v>0.3</v>
      </c>
      <c r="AA197" s="50"/>
      <c r="AB197" s="51" t="str">
        <f t="shared" ref="AB197:AB236" si="6">IF(J197=1,"需要完成强化本。","")&amp;AA197</f>
        <v/>
      </c>
    </row>
    <row r="198" spans="1:28" ht="15.6" x14ac:dyDescent="0.25">
      <c r="A198" s="83"/>
      <c r="B198" s="85"/>
      <c r="C198" s="30">
        <v>134</v>
      </c>
      <c r="D198" s="30" t="s">
        <v>265</v>
      </c>
      <c r="E198" s="40" t="s">
        <v>654</v>
      </c>
      <c r="F198" s="41" t="s">
        <v>816</v>
      </c>
      <c r="G198" s="42" t="s">
        <v>675</v>
      </c>
      <c r="H198" s="43" t="s">
        <v>659</v>
      </c>
      <c r="I198" s="40" t="s">
        <v>648</v>
      </c>
      <c r="J198" s="44"/>
      <c r="K198" s="44">
        <f>IF(AND(HLOOKUP(C198,[2]Data!$1:$150,9,FALSE)="全体",G198="敌方单体"),0,IF(I198="无效",0,IF(OR(H198="攻击力提升",H198="防御力下降"),1,IF(H198="Arts卡性能提升",21,IF(H198="Buster卡性能提升",22,IF(H198="Quick卡性能提升",23,IF(H198="宝具威力提升",3,IF(H198="伤害附加",4,5))))))))</f>
        <v>1</v>
      </c>
      <c r="L198" s="44">
        <f t="shared" ref="L198:L236" si="7">IF(OR(H198="攻击力提升",H198="防御力下降"),1,IF(H198="Arts卡性能提升",21,IF(H198="Buster卡性能提升",22,IF(H198="Quick卡性能提升",23,IF(H198="宝具威力提升",3,IF(H198="伤害附加",4,5))))))</f>
        <v>1</v>
      </c>
      <c r="M198" s="45" t="e">
        <f>INDEX($Q198:$AA198,1,IF($F198="宝具自带",2,IF($F198="宝具等级",VLOOKUP(C198,[2]Cal!$D$11:$AP$300,4,FALSE)*2,IF($F198="宝具OC",VLOOKUP(C198,[2]Cal!$D$11:$AP$300,14,FALSE)*2,1+IF($F198="技能1",VLOOKUP(VLOOKUP($D198,[2]Cal!$D$11:$AP$300,17,FALSE),[2]Para!$A$33:$B$43,2,FALSE),IF($F198="技能2",VLOOKUP(VLOOKUP($D198,[2]Cal!$D$11:$AP$300,18,FALSE),[2]Para!$A$33:$B$43,2,FALSE),VLOOKUP(VLOOKUP($D198,[2]Cal!$D$11:$AP$300,19,FALSE),[2]Para!$A$33:$B$43,2,FALSE)))))))</f>
        <v>#N/A</v>
      </c>
      <c r="N198" s="45" t="e">
        <f>INDEX($Q198:$AA198,1,IF($F198="宝具自带",2,IF($F198="宝具等级",VLOOKUP(#REF!,[2]Para!$A$33:$B$43,2,FALSE)*2,IF($F198="宝具OC",#REF!*2,1+VLOOKUP(#REF!,[2]Para!$A$33:$B$43,2,FALSE)))))</f>
        <v>#REF!</v>
      </c>
      <c r="O198" s="45" t="e">
        <f>INDEX($Q198:$AA198,1,IF($F198="宝具自带",2,IF($F198="宝具等级",VLOOKUP(#REF!,[2]Para!$A$33:$B$43,2,FALSE)*2,IF($F198="宝具OC",#REF!*2,1+VLOOKUP(#REF!,[2]Para!$A$33:$B$43,2,FALSE)))))</f>
        <v>#REF!</v>
      </c>
      <c r="P198" s="46"/>
      <c r="Q198" s="53">
        <v>0.2</v>
      </c>
      <c r="R198" s="54">
        <v>0.21</v>
      </c>
      <c r="S198" s="54">
        <v>0.22</v>
      </c>
      <c r="T198" s="54">
        <v>0.23</v>
      </c>
      <c r="U198" s="54">
        <v>0.24</v>
      </c>
      <c r="V198" s="54">
        <v>0.25</v>
      </c>
      <c r="W198" s="54">
        <v>0.26</v>
      </c>
      <c r="X198" s="54">
        <v>0.27</v>
      </c>
      <c r="Y198" s="54">
        <v>0.28000000000000003</v>
      </c>
      <c r="Z198" s="55">
        <v>0.3</v>
      </c>
      <c r="AA198" s="50"/>
      <c r="AB198" s="51" t="str">
        <f t="shared" si="6"/>
        <v/>
      </c>
    </row>
    <row r="199" spans="1:28" ht="52.8" x14ac:dyDescent="0.25">
      <c r="A199" s="83">
        <v>135</v>
      </c>
      <c r="B199" s="85" t="s">
        <v>205</v>
      </c>
      <c r="C199" s="30">
        <v>135</v>
      </c>
      <c r="D199" s="30" t="s">
        <v>205</v>
      </c>
      <c r="E199" s="40" t="s">
        <v>646</v>
      </c>
      <c r="F199" s="41" t="s">
        <v>817</v>
      </c>
      <c r="G199" s="42" t="s">
        <v>653</v>
      </c>
      <c r="H199" s="43" t="s">
        <v>644</v>
      </c>
      <c r="I199" s="40" t="s">
        <v>648</v>
      </c>
      <c r="J199" s="44"/>
      <c r="K199" s="44">
        <f>IF(AND(HLOOKUP(C199,[2]Data!$1:$150,9,FALSE)="全体",G199="敌方单体"),0,IF(I199="无效",0,IF(OR(H199="攻击力提升",H199="防御力下降"),1,IF(H199="Arts卡性能提升",21,IF(H199="Buster卡性能提升",22,IF(H199="Quick卡性能提升",23,IF(H199="宝具威力提升",3,IF(H199="伤害附加",4,5))))))))</f>
        <v>1</v>
      </c>
      <c r="L199" s="44">
        <f t="shared" si="7"/>
        <v>1</v>
      </c>
      <c r="M199" s="45" t="e">
        <f>INDEX($Q199:$AA199,1,IF($F199="宝具自带",2,IF($F199="宝具等级",VLOOKUP(C199,[2]Cal!$D$11:$AP$300,4,FALSE)*2,IF($F199="宝具OC",VLOOKUP(C199,[2]Cal!$D$11:$AP$300,14,FALSE)*2,1+IF($F199="技能1",VLOOKUP(VLOOKUP($D199,[2]Cal!$D$11:$AP$300,17,FALSE),[2]Para!$A$33:$B$43,2,FALSE),IF($F199="技能2",VLOOKUP(VLOOKUP($D199,[2]Cal!$D$11:$AP$300,18,FALSE),[2]Para!$A$33:$B$43,2,FALSE),VLOOKUP(VLOOKUP($D199,[2]Cal!$D$11:$AP$300,19,FALSE),[2]Para!$A$33:$B$43,2,FALSE)))))))</f>
        <v>#N/A</v>
      </c>
      <c r="N199" s="45" t="e">
        <f>INDEX($Q199:$AA199,1,IF($F199="宝具自带",2,IF($F199="宝具等级",VLOOKUP(#REF!,[2]Para!$A$33:$B$43,2,FALSE)*2,IF($F199="宝具OC",#REF!*2,1+VLOOKUP(#REF!,[2]Para!$A$33:$B$43,2,FALSE)))))</f>
        <v>#REF!</v>
      </c>
      <c r="O199" s="45" t="e">
        <f>INDEX($Q199:$AA199,1,IF($F199="宝具自带",2,IF($F199="宝具等级",VLOOKUP(#REF!,[2]Para!$A$33:$B$43,2,FALSE)*2,IF($F199="宝具OC",#REF!*2,1+VLOOKUP(#REF!,[2]Para!$A$33:$B$43,2,FALSE)))))</f>
        <v>#REF!</v>
      </c>
      <c r="P199" s="46"/>
      <c r="Q199" s="53">
        <v>0.1</v>
      </c>
      <c r="R199" s="54">
        <v>0.11</v>
      </c>
      <c r="S199" s="54">
        <v>0.12</v>
      </c>
      <c r="T199" s="54">
        <v>0.13</v>
      </c>
      <c r="U199" s="54">
        <v>0.14000000000000001</v>
      </c>
      <c r="V199" s="54">
        <v>0.15</v>
      </c>
      <c r="W199" s="54">
        <v>0.16</v>
      </c>
      <c r="X199" s="54">
        <v>0.17</v>
      </c>
      <c r="Y199" s="54">
        <v>0.18</v>
      </c>
      <c r="Z199" s="55">
        <v>0.2</v>
      </c>
      <c r="AA199" s="50" t="s">
        <v>818</v>
      </c>
      <c r="AB199" s="51" t="str">
        <f t="shared" si="6"/>
        <v>仅在战场环境为“水边”时生效。</v>
      </c>
    </row>
    <row r="200" spans="1:28" ht="15.6" x14ac:dyDescent="0.25">
      <c r="A200" s="83"/>
      <c r="B200" s="85"/>
      <c r="C200" s="30">
        <v>135</v>
      </c>
      <c r="D200" s="30" t="s">
        <v>205</v>
      </c>
      <c r="E200" s="40" t="s">
        <v>657</v>
      </c>
      <c r="F200" s="41" t="s">
        <v>819</v>
      </c>
      <c r="G200" s="42" t="s">
        <v>675</v>
      </c>
      <c r="H200" s="43" t="s">
        <v>659</v>
      </c>
      <c r="I200" s="40" t="s">
        <v>648</v>
      </c>
      <c r="J200" s="44"/>
      <c r="K200" s="44">
        <f>IF(AND(HLOOKUP(C200,[2]Data!$1:$150,9,FALSE)="全体",G200="敌方单体"),0,IF(I200="无效",0,IF(OR(H200="攻击力提升",H200="防御力下降"),1,IF(H200="Arts卡性能提升",21,IF(H200="Buster卡性能提升",22,IF(H200="Quick卡性能提升",23,IF(H200="宝具威力提升",3,IF(H200="伤害附加",4,5))))))))</f>
        <v>1</v>
      </c>
      <c r="L200" s="44">
        <f t="shared" si="7"/>
        <v>1</v>
      </c>
      <c r="M200" s="45" t="e">
        <f>INDEX($Q200:$AA200,1,IF($F200="宝具自带",2,IF($F200="宝具等级",VLOOKUP(C200,[2]Cal!$D$11:$AP$300,4,FALSE)*2,IF($F200="宝具OC",VLOOKUP(C200,[2]Cal!$D$11:$AP$300,14,FALSE)*2,1+IF($F200="技能1",VLOOKUP(VLOOKUP($D200,[2]Cal!$D$11:$AP$300,17,FALSE),[2]Para!$A$33:$B$43,2,FALSE),IF($F200="技能2",VLOOKUP(VLOOKUP($D200,[2]Cal!$D$11:$AP$300,18,FALSE),[2]Para!$A$33:$B$43,2,FALSE),VLOOKUP(VLOOKUP($D200,[2]Cal!$D$11:$AP$300,19,FALSE),[2]Para!$A$33:$B$43,2,FALSE)))))))</f>
        <v>#N/A</v>
      </c>
      <c r="N200" s="45" t="e">
        <f>INDEX($Q200:$AA200,1,IF($F200="宝具自带",2,IF($F200="宝具等级",VLOOKUP(#REF!,[2]Para!$A$33:$B$43,2,FALSE)*2,IF($F200="宝具OC",#REF!*2,1+VLOOKUP(#REF!,[2]Para!$A$33:$B$43,2,FALSE)))))</f>
        <v>#REF!</v>
      </c>
      <c r="O200" s="45" t="e">
        <f>INDEX($Q200:$AA200,1,IF($F200="宝具自带",2,IF($F200="宝具等级",VLOOKUP(#REF!,[2]Para!$A$33:$B$43,2,FALSE)*2,IF($F200="宝具OC",#REF!*2,1+VLOOKUP(#REF!,[2]Para!$A$33:$B$43,2,FALSE)))))</f>
        <v>#REF!</v>
      </c>
      <c r="P200" s="46"/>
      <c r="Q200" s="87">
        <v>0.1</v>
      </c>
      <c r="R200" s="81">
        <v>0.1</v>
      </c>
      <c r="S200" s="81">
        <v>0.2</v>
      </c>
      <c r="T200" s="81">
        <v>0.2</v>
      </c>
      <c r="U200" s="81">
        <v>0.3</v>
      </c>
      <c r="V200" s="81">
        <v>0.3</v>
      </c>
      <c r="W200" s="81">
        <v>0.4</v>
      </c>
      <c r="X200" s="81">
        <v>0.4</v>
      </c>
      <c r="Y200" s="81">
        <v>0.5</v>
      </c>
      <c r="Z200" s="82">
        <v>0.5</v>
      </c>
      <c r="AA200" s="50"/>
      <c r="AB200" s="51" t="str">
        <f t="shared" si="6"/>
        <v/>
      </c>
    </row>
    <row r="201" spans="1:28" ht="15.6" x14ac:dyDescent="0.25">
      <c r="A201" s="83">
        <v>136</v>
      </c>
      <c r="B201" s="85" t="s">
        <v>439</v>
      </c>
      <c r="C201" s="30">
        <v>136</v>
      </c>
      <c r="D201" s="30" t="s">
        <v>439</v>
      </c>
      <c r="E201" s="40" t="s">
        <v>646</v>
      </c>
      <c r="F201" s="41" t="s">
        <v>820</v>
      </c>
      <c r="G201" s="42" t="s">
        <v>653</v>
      </c>
      <c r="H201" s="43" t="s">
        <v>652</v>
      </c>
      <c r="I201" s="40" t="s">
        <v>648</v>
      </c>
      <c r="J201" s="44"/>
      <c r="K201" s="44">
        <f>IF(AND(HLOOKUP(C201,[2]Data!$1:$150,9,FALSE)="全体",G201="敌方单体"),0,IF(I201="无效",0,IF(OR(H201="攻击力提升",H201="防御力下降"),1,IF(H201="Arts卡性能提升",21,IF(H201="Buster卡性能提升",22,IF(H201="Quick卡性能提升",23,IF(H201="宝具威力提升",3,IF(H201="伤害附加",4,5))))))))</f>
        <v>22</v>
      </c>
      <c r="L201" s="44">
        <f t="shared" si="7"/>
        <v>22</v>
      </c>
      <c r="M201" s="45" t="e">
        <f>INDEX($Q201:$AA201,1,IF($F201="宝具自带",2,IF($F201="宝具等级",VLOOKUP(C201,[2]Cal!$D$11:$AP$300,4,FALSE)*2,IF($F201="宝具OC",VLOOKUP(C201,[2]Cal!$D$11:$AP$300,14,FALSE)*2,1+IF($F201="技能1",VLOOKUP(VLOOKUP($D201,[2]Cal!$D$11:$AP$300,17,FALSE),[2]Para!$A$33:$B$43,2,FALSE),IF($F201="技能2",VLOOKUP(VLOOKUP($D201,[2]Cal!$D$11:$AP$300,18,FALSE),[2]Para!$A$33:$B$43,2,FALSE),VLOOKUP(VLOOKUP($D201,[2]Cal!$D$11:$AP$300,19,FALSE),[2]Para!$A$33:$B$43,2,FALSE)))))))</f>
        <v>#N/A</v>
      </c>
      <c r="N201" s="45" t="e">
        <f>INDEX($Q201:$AA201,1,IF($F201="宝具自带",2,IF($F201="宝具等级",VLOOKUP(#REF!,[2]Para!$A$33:$B$43,2,FALSE)*2,IF($F201="宝具OC",#REF!*2,1+VLOOKUP(#REF!,[2]Para!$A$33:$B$43,2,FALSE)))))</f>
        <v>#REF!</v>
      </c>
      <c r="O201" s="45" t="e">
        <f>INDEX($Q201:$AA201,1,IF($F201="宝具自带",2,IF($F201="宝具等级",VLOOKUP(#REF!,[2]Para!$A$33:$B$43,2,FALSE)*2,IF($F201="宝具OC",#REF!*2,1+VLOOKUP(#REF!,[2]Para!$A$33:$B$43,2,FALSE)))))</f>
        <v>#REF!</v>
      </c>
      <c r="P201" s="46"/>
      <c r="Q201" s="53">
        <v>0.3</v>
      </c>
      <c r="R201" s="54">
        <v>0.32</v>
      </c>
      <c r="S201" s="54">
        <v>0.34</v>
      </c>
      <c r="T201" s="54">
        <v>0.36</v>
      </c>
      <c r="U201" s="54">
        <v>0.38</v>
      </c>
      <c r="V201" s="54">
        <v>0.4</v>
      </c>
      <c r="W201" s="54">
        <v>0.42</v>
      </c>
      <c r="X201" s="54">
        <v>0.44</v>
      </c>
      <c r="Y201" s="54">
        <v>0.46</v>
      </c>
      <c r="Z201" s="55">
        <v>0.5</v>
      </c>
      <c r="AA201" s="50"/>
      <c r="AB201" s="51" t="str">
        <f t="shared" si="6"/>
        <v/>
      </c>
    </row>
    <row r="202" spans="1:28" ht="15.6" x14ac:dyDescent="0.25">
      <c r="A202" s="83"/>
      <c r="B202" s="85"/>
      <c r="C202" s="30">
        <v>136</v>
      </c>
      <c r="D202" s="30" t="s">
        <v>439</v>
      </c>
      <c r="E202" s="40" t="s">
        <v>657</v>
      </c>
      <c r="F202" s="41" t="s">
        <v>821</v>
      </c>
      <c r="G202" s="42" t="s">
        <v>653</v>
      </c>
      <c r="H202" s="43" t="s">
        <v>652</v>
      </c>
      <c r="I202" s="40" t="s">
        <v>648</v>
      </c>
      <c r="J202" s="44"/>
      <c r="K202" s="44">
        <f>IF(AND(HLOOKUP(C202,[2]Data!$1:$150,9,FALSE)="全体",G202="敌方单体"),0,IF(I202="无效",0,IF(OR(H202="攻击力提升",H202="防御力下降"),1,IF(H202="Arts卡性能提升",21,IF(H202="Buster卡性能提升",22,IF(H202="Quick卡性能提升",23,IF(H202="宝具威力提升",3,IF(H202="伤害附加",4,5))))))))</f>
        <v>22</v>
      </c>
      <c r="L202" s="44">
        <f t="shared" si="7"/>
        <v>22</v>
      </c>
      <c r="M202" s="45" t="e">
        <f>INDEX($Q202:$AA202,1,IF($F202="宝具自带",2,IF($F202="宝具等级",VLOOKUP(C202,[2]Cal!$D$11:$AP$300,4,FALSE)*2,IF($F202="宝具OC",VLOOKUP(C202,[2]Cal!$D$11:$AP$300,14,FALSE)*2,1+IF($F202="技能1",VLOOKUP(VLOOKUP($D202,[2]Cal!$D$11:$AP$300,17,FALSE),[2]Para!$A$33:$B$43,2,FALSE),IF($F202="技能2",VLOOKUP(VLOOKUP($D202,[2]Cal!$D$11:$AP$300,18,FALSE),[2]Para!$A$33:$B$43,2,FALSE),VLOOKUP(VLOOKUP($D202,[2]Cal!$D$11:$AP$300,19,FALSE),[2]Para!$A$33:$B$43,2,FALSE)))))))</f>
        <v>#N/A</v>
      </c>
      <c r="N202" s="45" t="e">
        <f>INDEX($Q202:$AA202,1,IF($F202="宝具自带",2,IF($F202="宝具等级",VLOOKUP(#REF!,[2]Para!$A$33:$B$43,2,FALSE)*2,IF($F202="宝具OC",#REF!*2,1+VLOOKUP(#REF!,[2]Para!$A$33:$B$43,2,FALSE)))))</f>
        <v>#REF!</v>
      </c>
      <c r="O202" s="45" t="e">
        <f>INDEX($Q202:$AA202,1,IF($F202="宝具自带",2,IF($F202="宝具等级",VLOOKUP(#REF!,[2]Para!$A$33:$B$43,2,FALSE)*2,IF($F202="宝具OC",#REF!*2,1+VLOOKUP(#REF!,[2]Para!$A$33:$B$43,2,FALSE)))))</f>
        <v>#REF!</v>
      </c>
      <c r="P202" s="46"/>
      <c r="Q202" s="87">
        <v>0.2</v>
      </c>
      <c r="R202" s="81">
        <v>0.2</v>
      </c>
      <c r="S202" s="81">
        <v>0.35</v>
      </c>
      <c r="T202" s="81">
        <v>0.35</v>
      </c>
      <c r="U202" s="81">
        <v>0.5</v>
      </c>
      <c r="V202" s="81">
        <v>0.5</v>
      </c>
      <c r="W202" s="81">
        <v>0.65</v>
      </c>
      <c r="X202" s="81">
        <v>0.65</v>
      </c>
      <c r="Y202" s="81">
        <v>0.8</v>
      </c>
      <c r="Z202" s="82">
        <v>0.8</v>
      </c>
      <c r="AA202" s="50"/>
      <c r="AB202" s="51" t="str">
        <f t="shared" si="6"/>
        <v/>
      </c>
    </row>
    <row r="203" spans="1:28" ht="15.6" x14ac:dyDescent="0.25">
      <c r="A203" s="83">
        <v>137</v>
      </c>
      <c r="B203" s="85" t="s">
        <v>441</v>
      </c>
      <c r="C203" s="30">
        <v>137</v>
      </c>
      <c r="D203" s="30" t="s">
        <v>441</v>
      </c>
      <c r="E203" s="40" t="s">
        <v>649</v>
      </c>
      <c r="F203" s="41" t="s">
        <v>822</v>
      </c>
      <c r="G203" s="42" t="s">
        <v>653</v>
      </c>
      <c r="H203" s="43" t="s">
        <v>668</v>
      </c>
      <c r="I203" s="40" t="s">
        <v>648</v>
      </c>
      <c r="J203" s="44"/>
      <c r="K203" s="44">
        <f>IF(AND(HLOOKUP(C203,[2]Data!$1:$150,9,FALSE)="全体",G203="敌方单体"),0,IF(I203="无效",0,IF(OR(H203="攻击力提升",H203="防御力下降"),1,IF(H203="Arts卡性能提升",21,IF(H203="Buster卡性能提升",22,IF(H203="Quick卡性能提升",23,IF(H203="宝具威力提升",3,IF(H203="伤害附加",4,5))))))))</f>
        <v>21</v>
      </c>
      <c r="L203" s="44">
        <f t="shared" si="7"/>
        <v>21</v>
      </c>
      <c r="M203" s="45" t="e">
        <f>INDEX($Q203:$AA203,1,IF($F203="宝具自带",2,IF($F203="宝具等级",VLOOKUP(C203,[2]Cal!$D$11:$AP$300,4,FALSE)*2,IF($F203="宝具OC",VLOOKUP(C203,[2]Cal!$D$11:$AP$300,14,FALSE)*2,1+IF($F203="技能1",VLOOKUP(VLOOKUP($D203,[2]Cal!$D$11:$AP$300,17,FALSE),[2]Para!$A$33:$B$43,2,FALSE),IF($F203="技能2",VLOOKUP(VLOOKUP($D203,[2]Cal!$D$11:$AP$300,18,FALSE),[2]Para!$A$33:$B$43,2,FALSE),VLOOKUP(VLOOKUP($D203,[2]Cal!$D$11:$AP$300,19,FALSE),[2]Para!$A$33:$B$43,2,FALSE)))))))</f>
        <v>#N/A</v>
      </c>
      <c r="N203" s="45" t="e">
        <f>INDEX($Q203:$AA203,1,IF($F203="宝具自带",2,IF($F203="宝具等级",VLOOKUP(#REF!,[2]Para!$A$33:$B$43,2,FALSE)*2,IF($F203="宝具OC",#REF!*2,1+VLOOKUP(#REF!,[2]Para!$A$33:$B$43,2,FALSE)))))</f>
        <v>#REF!</v>
      </c>
      <c r="O203" s="45" t="e">
        <f>INDEX($Q203:$AA203,1,IF($F203="宝具自带",2,IF($F203="宝具等级",VLOOKUP(#REF!,[2]Para!$A$33:$B$43,2,FALSE)*2,IF($F203="宝具OC",#REF!*2,1+VLOOKUP(#REF!,[2]Para!$A$33:$B$43,2,FALSE)))))</f>
        <v>#REF!</v>
      </c>
      <c r="P203" s="46"/>
      <c r="Q203" s="53">
        <v>0.2</v>
      </c>
      <c r="R203" s="54">
        <v>0.215</v>
      </c>
      <c r="S203" s="54">
        <v>0.23</v>
      </c>
      <c r="T203" s="54">
        <v>0.245</v>
      </c>
      <c r="U203" s="54">
        <v>0.26</v>
      </c>
      <c r="V203" s="54">
        <v>0.27500000000000002</v>
      </c>
      <c r="W203" s="54">
        <v>0.28999999999999998</v>
      </c>
      <c r="X203" s="54">
        <v>0.30499999999999999</v>
      </c>
      <c r="Y203" s="54">
        <v>0.32</v>
      </c>
      <c r="Z203" s="55">
        <v>0.35</v>
      </c>
      <c r="AA203" s="50"/>
      <c r="AB203" s="51" t="str">
        <f t="shared" si="6"/>
        <v/>
      </c>
    </row>
    <row r="204" spans="1:28" ht="15.6" x14ac:dyDescent="0.25">
      <c r="A204" s="83"/>
      <c r="B204" s="85"/>
      <c r="C204" s="30">
        <v>137</v>
      </c>
      <c r="D204" s="30" t="s">
        <v>441</v>
      </c>
      <c r="E204" s="40" t="s">
        <v>649</v>
      </c>
      <c r="F204" s="41" t="s">
        <v>822</v>
      </c>
      <c r="G204" s="42" t="s">
        <v>653</v>
      </c>
      <c r="H204" s="43" t="s">
        <v>652</v>
      </c>
      <c r="I204" s="40" t="s">
        <v>660</v>
      </c>
      <c r="J204" s="44"/>
      <c r="K204" s="44">
        <f>IF(AND(HLOOKUP(C204,[2]Data!$1:$150,9,FALSE)="全体",G204="敌方单体"),0,IF(I204="无效",0,IF(OR(H204="攻击力提升",H204="防御力下降"),1,IF(H204="Arts卡性能提升",21,IF(H204="Buster卡性能提升",22,IF(H204="Quick卡性能提升",23,IF(H204="宝具威力提升",3,IF(H204="伤害附加",4,5))))))))</f>
        <v>0</v>
      </c>
      <c r="L204" s="44">
        <f t="shared" si="7"/>
        <v>22</v>
      </c>
      <c r="M204" s="45" t="e">
        <f>INDEX($Q204:$AA204,1,IF($F204="宝具自带",2,IF($F204="宝具等级",VLOOKUP(C204,[2]Cal!$D$11:$AP$300,4,FALSE)*2,IF($F204="宝具OC",VLOOKUP(C204,[2]Cal!$D$11:$AP$300,14,FALSE)*2,1+IF($F204="技能1",VLOOKUP(VLOOKUP($D204,[2]Cal!$D$11:$AP$300,17,FALSE),[2]Para!$A$33:$B$43,2,FALSE),IF($F204="技能2",VLOOKUP(VLOOKUP($D204,[2]Cal!$D$11:$AP$300,18,FALSE),[2]Para!$A$33:$B$43,2,FALSE),VLOOKUP(VLOOKUP($D204,[2]Cal!$D$11:$AP$300,19,FALSE),[2]Para!$A$33:$B$43,2,FALSE)))))))</f>
        <v>#N/A</v>
      </c>
      <c r="N204" s="45" t="e">
        <f>INDEX($Q204:$AA204,1,IF($F204="宝具自带",2,IF($F204="宝具等级",VLOOKUP(#REF!,[2]Para!$A$33:$B$43,2,FALSE)*2,IF($F204="宝具OC",#REF!*2,1+VLOOKUP(#REF!,[2]Para!$A$33:$B$43,2,FALSE)))))</f>
        <v>#REF!</v>
      </c>
      <c r="O204" s="45" t="e">
        <f>INDEX($Q204:$AA204,1,IF($F204="宝具自带",2,IF($F204="宝具等级",VLOOKUP(#REF!,[2]Para!$A$33:$B$43,2,FALSE)*2,IF($F204="宝具OC",#REF!*2,1+VLOOKUP(#REF!,[2]Para!$A$33:$B$43,2,FALSE)))))</f>
        <v>#REF!</v>
      </c>
      <c r="P204" s="46"/>
      <c r="Q204" s="53">
        <v>0.2</v>
      </c>
      <c r="R204" s="54">
        <v>0.215</v>
      </c>
      <c r="S204" s="54">
        <v>0.23</v>
      </c>
      <c r="T204" s="54">
        <v>0.245</v>
      </c>
      <c r="U204" s="54">
        <v>0.26</v>
      </c>
      <c r="V204" s="54">
        <v>0.27500000000000002</v>
      </c>
      <c r="W204" s="54">
        <v>0.28999999999999998</v>
      </c>
      <c r="X204" s="54">
        <v>0.30499999999999999</v>
      </c>
      <c r="Y204" s="54">
        <v>0.32</v>
      </c>
      <c r="Z204" s="55">
        <v>0.35</v>
      </c>
      <c r="AA204" s="50"/>
      <c r="AB204" s="51" t="str">
        <f t="shared" si="6"/>
        <v/>
      </c>
    </row>
    <row r="205" spans="1:28" ht="15.6" x14ac:dyDescent="0.25">
      <c r="A205" s="83"/>
      <c r="B205" s="85"/>
      <c r="C205" s="30">
        <v>137</v>
      </c>
      <c r="D205" s="30" t="s">
        <v>441</v>
      </c>
      <c r="E205" s="40" t="s">
        <v>649</v>
      </c>
      <c r="F205" s="41" t="s">
        <v>822</v>
      </c>
      <c r="G205" s="42" t="s">
        <v>653</v>
      </c>
      <c r="H205" s="43" t="s">
        <v>652</v>
      </c>
      <c r="I205" s="40" t="s">
        <v>660</v>
      </c>
      <c r="J205" s="44"/>
      <c r="K205" s="44">
        <f>IF(AND(HLOOKUP(C205,[2]Data!$1:$150,9,FALSE)="全体",G205="敌方单体"),0,IF(I205="无效",0,IF(OR(H205="攻击力提升",H205="防御力下降"),1,IF(H205="Arts卡性能提升",21,IF(H205="Buster卡性能提升",22,IF(H205="Quick卡性能提升",23,IF(H205="宝具威力提升",3,IF(H205="伤害附加",4,5))))))))</f>
        <v>0</v>
      </c>
      <c r="L205" s="44">
        <f t="shared" si="7"/>
        <v>22</v>
      </c>
      <c r="M205" s="45" t="e">
        <f>INDEX($Q205:$AA205,1,IF($F205="宝具自带",2,IF($F205="宝具等级",VLOOKUP(C205,[2]Cal!$D$11:$AP$300,4,FALSE)*2,IF($F205="宝具OC",VLOOKUP(C205,[2]Cal!$D$11:$AP$300,14,FALSE)*2,1+IF($F205="技能1",VLOOKUP(VLOOKUP($D205,[2]Cal!$D$11:$AP$300,17,FALSE),[2]Para!$A$33:$B$43,2,FALSE),IF($F205="技能2",VLOOKUP(VLOOKUP($D205,[2]Cal!$D$11:$AP$300,18,FALSE),[2]Para!$A$33:$B$43,2,FALSE),VLOOKUP(VLOOKUP($D205,[2]Cal!$D$11:$AP$300,19,FALSE),[2]Para!$A$33:$B$43,2,FALSE)))))))</f>
        <v>#N/A</v>
      </c>
      <c r="N205" s="45" t="e">
        <f>INDEX($Q205:$AA205,1,IF($F205="宝具自带",2,IF($F205="宝具等级",VLOOKUP(#REF!,[2]Para!$A$33:$B$43,2,FALSE)*2,IF($F205="宝具OC",#REF!*2,1+VLOOKUP(#REF!,[2]Para!$A$33:$B$43,2,FALSE)))))</f>
        <v>#REF!</v>
      </c>
      <c r="O205" s="45" t="e">
        <f>INDEX($Q205:$AA205,1,IF($F205="宝具自带",2,IF($F205="宝具等级",VLOOKUP(#REF!,[2]Para!$A$33:$B$43,2,FALSE)*2,IF($F205="宝具OC",#REF!*2,1+VLOOKUP(#REF!,[2]Para!$A$33:$B$43,2,FALSE)))))</f>
        <v>#REF!</v>
      </c>
      <c r="P205" s="46"/>
      <c r="Q205" s="53">
        <v>0.2</v>
      </c>
      <c r="R205" s="54">
        <v>0.215</v>
      </c>
      <c r="S205" s="54">
        <v>0.23</v>
      </c>
      <c r="T205" s="54">
        <v>0.245</v>
      </c>
      <c r="U205" s="54">
        <v>0.26</v>
      </c>
      <c r="V205" s="54">
        <v>0.27500000000000002</v>
      </c>
      <c r="W205" s="54">
        <v>0.28999999999999998</v>
      </c>
      <c r="X205" s="54">
        <v>0.30499999999999999</v>
      </c>
      <c r="Y205" s="54">
        <v>0.32</v>
      </c>
      <c r="Z205" s="55">
        <v>0.35</v>
      </c>
      <c r="AA205" s="50"/>
      <c r="AB205" s="51" t="str">
        <f t="shared" si="6"/>
        <v/>
      </c>
    </row>
    <row r="206" spans="1:28" ht="15.6" x14ac:dyDescent="0.25">
      <c r="A206" s="83">
        <v>138</v>
      </c>
      <c r="B206" s="85" t="s">
        <v>444</v>
      </c>
      <c r="C206" s="30">
        <v>138</v>
      </c>
      <c r="D206" s="30" t="s">
        <v>444</v>
      </c>
      <c r="E206" s="40" t="s">
        <v>649</v>
      </c>
      <c r="F206" s="41" t="s">
        <v>823</v>
      </c>
      <c r="G206" s="42" t="s">
        <v>653</v>
      </c>
      <c r="H206" s="43" t="s">
        <v>652</v>
      </c>
      <c r="I206" s="40" t="s">
        <v>824</v>
      </c>
      <c r="J206" s="44"/>
      <c r="K206" s="44">
        <f>IF(AND(HLOOKUP(C206,[2]Data!$1:$150,9,FALSE)="全体",G206="敌方单体"),0,IF(I206="无效",0,IF(OR(H206="攻击力提升",H206="防御力下降"),1,IF(H206="Arts卡性能提升",21,IF(H206="Buster卡性能提升",22,IF(H206="Quick卡性能提升",23,IF(H206="宝具威力提升",3,IF(H206="伤害附加",4,5))))))))</f>
        <v>22</v>
      </c>
      <c r="L206" s="44">
        <f t="shared" si="7"/>
        <v>22</v>
      </c>
      <c r="M206" s="45" t="e">
        <f>INDEX($Q206:$AA206,1,IF($F206="宝具自带",2,IF($F206="宝具等级",VLOOKUP(C206,[2]Cal!$D$11:$AP$300,4,FALSE)*2,IF($F206="宝具OC",VLOOKUP(C206,[2]Cal!$D$11:$AP$300,14,FALSE)*2,1+IF($F206="技能1",VLOOKUP(VLOOKUP($D206,[2]Cal!$D$11:$AP$300,17,FALSE),[2]Para!$A$33:$B$43,2,FALSE),IF($F206="技能2",VLOOKUP(VLOOKUP($D206,[2]Cal!$D$11:$AP$300,18,FALSE),[2]Para!$A$33:$B$43,2,FALSE),VLOOKUP(VLOOKUP($D206,[2]Cal!$D$11:$AP$300,19,FALSE),[2]Para!$A$33:$B$43,2,FALSE)))))))</f>
        <v>#N/A</v>
      </c>
      <c r="N206" s="45" t="e">
        <f>INDEX($Q206:$AA206,1,IF($F206="宝具自带",2,IF($F206="宝具等级",VLOOKUP(#REF!,[2]Para!$A$33:$B$43,2,FALSE)*2,IF($F206="宝具OC",#REF!*2,1+VLOOKUP(#REF!,[2]Para!$A$33:$B$43,2,FALSE)))))</f>
        <v>#REF!</v>
      </c>
      <c r="O206" s="45" t="e">
        <f>INDEX($Q206:$AA206,1,IF($F206="宝具自带",2,IF($F206="宝具等级",VLOOKUP(#REF!,[2]Para!$A$33:$B$43,2,FALSE)*2,IF($F206="宝具OC",#REF!*2,1+VLOOKUP(#REF!,[2]Para!$A$33:$B$43,2,FALSE)))))</f>
        <v>#REF!</v>
      </c>
      <c r="P206" s="46"/>
      <c r="Q206" s="53">
        <v>0.2</v>
      </c>
      <c r="R206" s="54">
        <v>0.22</v>
      </c>
      <c r="S206" s="54">
        <v>0.24</v>
      </c>
      <c r="T206" s="54">
        <v>0.26</v>
      </c>
      <c r="U206" s="54">
        <v>0.28000000000000003</v>
      </c>
      <c r="V206" s="54">
        <v>0.3</v>
      </c>
      <c r="W206" s="54">
        <v>0.32</v>
      </c>
      <c r="X206" s="54">
        <v>0.34</v>
      </c>
      <c r="Y206" s="54">
        <v>0.36</v>
      </c>
      <c r="Z206" s="55">
        <v>0.4</v>
      </c>
      <c r="AA206" s="50"/>
      <c r="AB206" s="51" t="str">
        <f t="shared" si="6"/>
        <v/>
      </c>
    </row>
    <row r="207" spans="1:28" ht="15.6" x14ac:dyDescent="0.25">
      <c r="A207" s="83"/>
      <c r="B207" s="85"/>
      <c r="C207" s="30">
        <v>138</v>
      </c>
      <c r="D207" s="30" t="s">
        <v>444</v>
      </c>
      <c r="E207" s="40" t="s">
        <v>654</v>
      </c>
      <c r="F207" s="41" t="s">
        <v>825</v>
      </c>
      <c r="G207" s="42" t="s">
        <v>653</v>
      </c>
      <c r="H207" s="43" t="s">
        <v>652</v>
      </c>
      <c r="I207" s="40" t="str">
        <f>IF([2]Main!K10="Buster卡提升","有效","无效")</f>
        <v>无效</v>
      </c>
      <c r="J207" s="44"/>
      <c r="K207" s="44">
        <f>IF(AND(HLOOKUP(C207,[2]Data!$1:$150,9,FALSE)="全体",G207="敌方单体"),0,IF(I207="无效",0,IF(OR(H207="攻击力提升",H207="防御力下降"),1,IF(H207="Arts卡性能提升",21,IF(H207="Buster卡性能提升",22,IF(H207="Quick卡性能提升",23,IF(H207="宝具威力提升",3,IF(H207="伤害附加",4,5))))))))</f>
        <v>0</v>
      </c>
      <c r="L207" s="44">
        <f t="shared" si="7"/>
        <v>22</v>
      </c>
      <c r="M207" s="45" t="e">
        <f>INDEX($Q207:$AA207,1,IF($F207="宝具自带",2,IF($F207="宝具等级",VLOOKUP(C207,[2]Cal!$D$11:$AP$300,4,FALSE)*2,IF($F207="宝具OC",VLOOKUP(C207,[2]Cal!$D$11:$AP$300,14,FALSE)*2,1+IF($F207="技能1",VLOOKUP(VLOOKUP($D207,[2]Cal!$D$11:$AP$300,17,FALSE),[2]Para!$A$33:$B$43,2,FALSE),IF($F207="技能2",VLOOKUP(VLOOKUP($D207,[2]Cal!$D$11:$AP$300,18,FALSE),[2]Para!$A$33:$B$43,2,FALSE),VLOOKUP(VLOOKUP($D207,[2]Cal!$D$11:$AP$300,19,FALSE),[2]Para!$A$33:$B$43,2,FALSE)))))))</f>
        <v>#N/A</v>
      </c>
      <c r="N207" s="45" t="e">
        <f>INDEX($Q207:$AA207,1,IF($F207="宝具自带",2,IF($F207="宝具等级",VLOOKUP(#REF!,[2]Para!$A$33:$B$43,2,FALSE)*2,IF($F207="宝具OC",#REF!*2,1+VLOOKUP(#REF!,[2]Para!$A$33:$B$43,2,FALSE)))))</f>
        <v>#REF!</v>
      </c>
      <c r="O207" s="45" t="e">
        <f>INDEX($Q207:$AA207,1,IF($F207="宝具自带",2,IF($F207="宝具等级",VLOOKUP(#REF!,[2]Para!$A$33:$B$43,2,FALSE)*2,IF($F207="宝具OC",#REF!*2,1+VLOOKUP(#REF!,[2]Para!$A$33:$B$43,2,FALSE)))))</f>
        <v>#REF!</v>
      </c>
      <c r="P207" s="46"/>
      <c r="Q207" s="53">
        <v>0.3</v>
      </c>
      <c r="R207" s="54">
        <v>0.32</v>
      </c>
      <c r="S207" s="54">
        <v>0.34</v>
      </c>
      <c r="T207" s="54">
        <v>0.36</v>
      </c>
      <c r="U207" s="54">
        <v>0.38</v>
      </c>
      <c r="V207" s="54">
        <v>0.4</v>
      </c>
      <c r="W207" s="54">
        <v>0.42</v>
      </c>
      <c r="X207" s="54">
        <v>0.44</v>
      </c>
      <c r="Y207" s="54">
        <v>0.46</v>
      </c>
      <c r="Z207" s="55">
        <v>0.5</v>
      </c>
      <c r="AA207" s="88" t="s">
        <v>826</v>
      </c>
      <c r="AB207" s="89" t="str">
        <f t="shared" si="6"/>
        <v>两种Buff不能同时生效</v>
      </c>
    </row>
    <row r="208" spans="1:28" ht="15.6" x14ac:dyDescent="0.25">
      <c r="A208" s="83"/>
      <c r="B208" s="85"/>
      <c r="C208" s="30">
        <v>138</v>
      </c>
      <c r="D208" s="30" t="s">
        <v>444</v>
      </c>
      <c r="E208" s="40" t="s">
        <v>654</v>
      </c>
      <c r="F208" s="41" t="s">
        <v>825</v>
      </c>
      <c r="G208" s="42" t="s">
        <v>643</v>
      </c>
      <c r="H208" s="43" t="s">
        <v>644</v>
      </c>
      <c r="I208" s="40" t="str">
        <f>IF([2]Main!K10="攻击力提升","有效","无效")</f>
        <v>无效</v>
      </c>
      <c r="J208" s="44"/>
      <c r="K208" s="44">
        <f>IF(AND(HLOOKUP(C208,[2]Data!$1:$150,9,FALSE)="全体",G208="敌方单体"),0,IF(I208="无效",0,IF(OR(H208="攻击力提升",H208="防御力下降"),1,IF(H208="Arts卡性能提升",21,IF(H208="Buster卡性能提升",22,IF(H208="Quick卡性能提升",23,IF(H208="宝具威力提升",3,IF(H208="伤害附加",4,5))))))))</f>
        <v>0</v>
      </c>
      <c r="L208" s="44">
        <f t="shared" si="7"/>
        <v>1</v>
      </c>
      <c r="M208" s="45" t="e">
        <f>INDEX($Q208:$AA208,1,IF($F208="宝具自带",2,IF($F208="宝具等级",VLOOKUP(C208,[2]Cal!$D$11:$AP$300,4,FALSE)*2,IF($F208="宝具OC",VLOOKUP(C208,[2]Cal!$D$11:$AP$300,14,FALSE)*2,1+IF($F208="技能1",VLOOKUP(VLOOKUP($D208,[2]Cal!$D$11:$AP$300,17,FALSE),[2]Para!$A$33:$B$43,2,FALSE),IF($F208="技能2",VLOOKUP(VLOOKUP($D208,[2]Cal!$D$11:$AP$300,18,FALSE),[2]Para!$A$33:$B$43,2,FALSE),VLOOKUP(VLOOKUP($D208,[2]Cal!$D$11:$AP$300,19,FALSE),[2]Para!$A$33:$B$43,2,FALSE)))))))</f>
        <v>#N/A</v>
      </c>
      <c r="N208" s="45" t="e">
        <f>INDEX($Q208:$AA208,1,IF($F208="宝具自带",2,IF($F208="宝具等级",VLOOKUP(#REF!,[2]Para!$A$33:$B$43,2,FALSE)*2,IF($F208="宝具OC",#REF!*2,1+VLOOKUP(#REF!,[2]Para!$A$33:$B$43,2,FALSE)))))</f>
        <v>#REF!</v>
      </c>
      <c r="O208" s="45" t="e">
        <f>INDEX($Q208:$AA208,1,IF($F208="宝具自带",2,IF($F208="宝具等级",VLOOKUP(#REF!,[2]Para!$A$33:$B$43,2,FALSE)*2,IF($F208="宝具OC",#REF!*2,1+VLOOKUP(#REF!,[2]Para!$A$33:$B$43,2,FALSE)))))</f>
        <v>#REF!</v>
      </c>
      <c r="P208" s="46"/>
      <c r="Q208" s="53">
        <v>0.3</v>
      </c>
      <c r="R208" s="54">
        <v>0.32</v>
      </c>
      <c r="S208" s="54">
        <v>0.34</v>
      </c>
      <c r="T208" s="54">
        <v>0.36</v>
      </c>
      <c r="U208" s="54">
        <v>0.38</v>
      </c>
      <c r="V208" s="54">
        <v>0.4</v>
      </c>
      <c r="W208" s="54">
        <v>0.42</v>
      </c>
      <c r="X208" s="54">
        <v>0.44</v>
      </c>
      <c r="Y208" s="54">
        <v>0.46</v>
      </c>
      <c r="Z208" s="55">
        <v>0.5</v>
      </c>
      <c r="AA208" s="88"/>
      <c r="AB208" s="89"/>
    </row>
    <row r="209" spans="1:28" ht="15.6" x14ac:dyDescent="0.25">
      <c r="A209" s="83">
        <v>139</v>
      </c>
      <c r="B209" s="85" t="s">
        <v>447</v>
      </c>
      <c r="C209" s="30">
        <v>139</v>
      </c>
      <c r="D209" s="30" t="s">
        <v>447</v>
      </c>
      <c r="E209" s="40" t="s">
        <v>646</v>
      </c>
      <c r="F209" s="41" t="s">
        <v>722</v>
      </c>
      <c r="G209" s="42" t="s">
        <v>653</v>
      </c>
      <c r="H209" s="43" t="s">
        <v>644</v>
      </c>
      <c r="I209" s="40" t="s">
        <v>648</v>
      </c>
      <c r="J209" s="44"/>
      <c r="K209" s="44">
        <f>IF(AND(HLOOKUP(C209,[2]Data!$1:$150,9,FALSE)="全体",G209="敌方单体"),0,IF(I209="无效",0,IF(OR(H209="攻击力提升",H209="防御力下降"),1,IF(H209="Arts卡性能提升",21,IF(H209="Buster卡性能提升",22,IF(H209="Quick卡性能提升",23,IF(H209="宝具威力提升",3,IF(H209="伤害附加",4,5))))))))</f>
        <v>1</v>
      </c>
      <c r="L209" s="44">
        <f t="shared" si="7"/>
        <v>1</v>
      </c>
      <c r="M209" s="45" t="e">
        <f>INDEX($Q209:$AA209,1,IF($F209="宝具自带",2,IF($F209="宝具等级",VLOOKUP(C209,[2]Cal!$D$11:$AP$300,4,FALSE)*2,IF($F209="宝具OC",VLOOKUP(C209,[2]Cal!$D$11:$AP$300,14,FALSE)*2,1+IF($F209="技能1",VLOOKUP(VLOOKUP($D209,[2]Cal!$D$11:$AP$300,17,FALSE),[2]Para!$A$33:$B$43,2,FALSE),IF($F209="技能2",VLOOKUP(VLOOKUP($D209,[2]Cal!$D$11:$AP$300,18,FALSE),[2]Para!$A$33:$B$43,2,FALSE),VLOOKUP(VLOOKUP($D209,[2]Cal!$D$11:$AP$300,19,FALSE),[2]Para!$A$33:$B$43,2,FALSE)))))))</f>
        <v>#N/A</v>
      </c>
      <c r="N209" s="45" t="e">
        <f>INDEX($Q209:$AA209,1,IF($F209="宝具自带",2,IF($F209="宝具等级",VLOOKUP(#REF!,[2]Para!$A$33:$B$43,2,FALSE)*2,IF($F209="宝具OC",#REF!*2,1+VLOOKUP(#REF!,[2]Para!$A$33:$B$43,2,FALSE)))))</f>
        <v>#REF!</v>
      </c>
      <c r="O209" s="45" t="e">
        <f>INDEX($Q209:$AA209,1,IF($F209="宝具自带",2,IF($F209="宝具等级",VLOOKUP(#REF!,[2]Para!$A$33:$B$43,2,FALSE)*2,IF($F209="宝具OC",#REF!*2,1+VLOOKUP(#REF!,[2]Para!$A$33:$B$43,2,FALSE)))))</f>
        <v>#REF!</v>
      </c>
      <c r="P209" s="46"/>
      <c r="Q209" s="53">
        <v>0.2</v>
      </c>
      <c r="R209" s="54">
        <v>0.22</v>
      </c>
      <c r="S209" s="54">
        <v>0.24</v>
      </c>
      <c r="T209" s="54">
        <v>0.26</v>
      </c>
      <c r="U209" s="54">
        <v>0.28000000000000003</v>
      </c>
      <c r="V209" s="54">
        <v>0.3</v>
      </c>
      <c r="W209" s="54">
        <v>0.32</v>
      </c>
      <c r="X209" s="54">
        <v>0.34</v>
      </c>
      <c r="Y209" s="54">
        <v>0.36</v>
      </c>
      <c r="Z209" s="55">
        <v>0.4</v>
      </c>
      <c r="AA209" s="50"/>
      <c r="AB209" s="51" t="str">
        <f t="shared" si="6"/>
        <v/>
      </c>
    </row>
    <row r="210" spans="1:28" ht="15.6" x14ac:dyDescent="0.25">
      <c r="A210" s="83"/>
      <c r="B210" s="85"/>
      <c r="C210" s="30">
        <v>139</v>
      </c>
      <c r="D210" s="30" t="s">
        <v>447</v>
      </c>
      <c r="E210" s="40" t="s">
        <v>657</v>
      </c>
      <c r="F210" s="41" t="s">
        <v>827</v>
      </c>
      <c r="G210" s="42" t="s">
        <v>653</v>
      </c>
      <c r="H210" s="43" t="s">
        <v>652</v>
      </c>
      <c r="I210" s="40" t="s">
        <v>648</v>
      </c>
      <c r="J210" s="44"/>
      <c r="K210" s="44">
        <f>IF(AND(HLOOKUP(C210,[2]Data!$1:$150,9,FALSE)="全体",G210="敌方单体"),0,IF(I210="无效",0,IF(OR(H210="攻击力提升",H210="防御力下降"),1,IF(H210="Arts卡性能提升",21,IF(H210="Buster卡性能提升",22,IF(H210="Quick卡性能提升",23,IF(H210="宝具威力提升",3,IF(H210="伤害附加",4,5))))))))</f>
        <v>22</v>
      </c>
      <c r="L210" s="44">
        <f t="shared" si="7"/>
        <v>22</v>
      </c>
      <c r="M210" s="45" t="e">
        <f>INDEX($Q210:$AA210,1,IF($F210="宝具自带",2,IF($F210="宝具等级",VLOOKUP(C210,[2]Cal!$D$11:$AP$300,4,FALSE)*2,IF($F210="宝具OC",VLOOKUP(C210,[2]Cal!$D$11:$AP$300,14,FALSE)*2,1+IF($F210="技能1",VLOOKUP(VLOOKUP($D210,[2]Cal!$D$11:$AP$300,17,FALSE),[2]Para!$A$33:$B$43,2,FALSE),IF($F210="技能2",VLOOKUP(VLOOKUP($D210,[2]Cal!$D$11:$AP$300,18,FALSE),[2]Para!$A$33:$B$43,2,FALSE),VLOOKUP(VLOOKUP($D210,[2]Cal!$D$11:$AP$300,19,FALSE),[2]Para!$A$33:$B$43,2,FALSE)))))))</f>
        <v>#N/A</v>
      </c>
      <c r="N210" s="45" t="e">
        <f>INDEX($Q210:$AA210,1,IF($F210="宝具自带",2,IF($F210="宝具等级",VLOOKUP(#REF!,[2]Para!$A$33:$B$43,2,FALSE)*2,IF($F210="宝具OC",#REF!*2,1+VLOOKUP(#REF!,[2]Para!$A$33:$B$43,2,FALSE)))))</f>
        <v>#REF!</v>
      </c>
      <c r="O210" s="45" t="e">
        <f>INDEX($Q210:$AA210,1,IF($F210="宝具自带",2,IF($F210="宝具等级",VLOOKUP(#REF!,[2]Para!$A$33:$B$43,2,FALSE)*2,IF($F210="宝具OC",#REF!*2,1+VLOOKUP(#REF!,[2]Para!$A$33:$B$43,2,FALSE)))))</f>
        <v>#REF!</v>
      </c>
      <c r="P210" s="46"/>
      <c r="Q210" s="87">
        <v>0.3</v>
      </c>
      <c r="R210" s="81">
        <v>0.3</v>
      </c>
      <c r="S210" s="81">
        <v>0.4</v>
      </c>
      <c r="T210" s="81">
        <v>0.4</v>
      </c>
      <c r="U210" s="81">
        <v>0.5</v>
      </c>
      <c r="V210" s="81">
        <v>0.5</v>
      </c>
      <c r="W210" s="81">
        <v>0.6</v>
      </c>
      <c r="X210" s="81">
        <v>0.6</v>
      </c>
      <c r="Y210" s="81">
        <v>0.7</v>
      </c>
      <c r="Z210" s="82">
        <v>0.7</v>
      </c>
      <c r="AA210" s="50"/>
      <c r="AB210" s="51" t="str">
        <f t="shared" si="6"/>
        <v/>
      </c>
    </row>
    <row r="211" spans="1:28" ht="15.6" x14ac:dyDescent="0.25">
      <c r="A211" s="83">
        <v>140</v>
      </c>
      <c r="B211" s="85" t="s">
        <v>449</v>
      </c>
      <c r="C211" s="30">
        <v>140</v>
      </c>
      <c r="D211" s="30" t="s">
        <v>449</v>
      </c>
      <c r="E211" s="40" t="s">
        <v>646</v>
      </c>
      <c r="F211" s="41" t="s">
        <v>828</v>
      </c>
      <c r="G211" s="42" t="s">
        <v>653</v>
      </c>
      <c r="H211" s="43" t="s">
        <v>644</v>
      </c>
      <c r="I211" s="40" t="s">
        <v>648</v>
      </c>
      <c r="J211" s="44"/>
      <c r="K211" s="44">
        <f>IF(AND(HLOOKUP(C211,[2]Data!$1:$150,9,FALSE)="全体",G211="敌方单体"),0,IF(I211="无效",0,IF(OR(H211="攻击力提升",H211="防御力下降"),1,IF(H211="Arts卡性能提升",21,IF(H211="Buster卡性能提升",22,IF(H211="Quick卡性能提升",23,IF(H211="宝具威力提升",3,IF(H211="伤害附加",4,5))))))))</f>
        <v>1</v>
      </c>
      <c r="L211" s="44">
        <f t="shared" si="7"/>
        <v>1</v>
      </c>
      <c r="M211" s="45" t="e">
        <f>INDEX($Q211:$AA211,1,IF($F211="宝具自带",2,IF($F211="宝具等级",VLOOKUP(C211,[2]Cal!$D$11:$AP$300,4,FALSE)*2,IF($F211="宝具OC",VLOOKUP(C211,[2]Cal!$D$11:$AP$300,14,FALSE)*2,1+IF($F211="技能1",VLOOKUP(VLOOKUP($D211,[2]Cal!$D$11:$AP$300,17,FALSE),[2]Para!$A$33:$B$43,2,FALSE),IF($F211="技能2",VLOOKUP(VLOOKUP($D211,[2]Cal!$D$11:$AP$300,18,FALSE),[2]Para!$A$33:$B$43,2,FALSE),VLOOKUP(VLOOKUP($D211,[2]Cal!$D$11:$AP$300,19,FALSE),[2]Para!$A$33:$B$43,2,FALSE)))))))</f>
        <v>#N/A</v>
      </c>
      <c r="N211" s="45" t="e">
        <f>INDEX($Q211:$AA211,1,IF($F211="宝具自带",2,IF($F211="宝具等级",VLOOKUP(#REF!,[2]Para!$A$33:$B$43,2,FALSE)*2,IF($F211="宝具OC",#REF!*2,1+VLOOKUP(#REF!,[2]Para!$A$33:$B$43,2,FALSE)))))</f>
        <v>#REF!</v>
      </c>
      <c r="O211" s="45" t="e">
        <f>INDEX($Q211:$AA211,1,IF($F211="宝具自带",2,IF($F211="宝具等级",VLOOKUP(#REF!,[2]Para!$A$33:$B$43,2,FALSE)*2,IF($F211="宝具OC",#REF!*2,1+VLOOKUP(#REF!,[2]Para!$A$33:$B$43,2,FALSE)))))</f>
        <v>#REF!</v>
      </c>
      <c r="P211" s="46"/>
      <c r="Q211" s="53">
        <v>0.1</v>
      </c>
      <c r="R211" s="54">
        <v>0.11</v>
      </c>
      <c r="S211" s="54">
        <v>0.12</v>
      </c>
      <c r="T211" s="54">
        <v>0.13</v>
      </c>
      <c r="U211" s="54">
        <v>0.14000000000000001</v>
      </c>
      <c r="V211" s="54">
        <v>0.15</v>
      </c>
      <c r="W211" s="54">
        <v>0.16</v>
      </c>
      <c r="X211" s="54">
        <v>0.17</v>
      </c>
      <c r="Y211" s="54">
        <v>0.18</v>
      </c>
      <c r="Z211" s="55">
        <v>0.2</v>
      </c>
      <c r="AA211" s="50"/>
      <c r="AB211" s="51" t="str">
        <f t="shared" si="6"/>
        <v/>
      </c>
    </row>
    <row r="212" spans="1:28" ht="15.6" x14ac:dyDescent="0.25">
      <c r="A212" s="83"/>
      <c r="B212" s="85"/>
      <c r="C212" s="30">
        <v>140</v>
      </c>
      <c r="D212" s="30" t="s">
        <v>449</v>
      </c>
      <c r="E212" s="40" t="s">
        <v>649</v>
      </c>
      <c r="F212" s="41" t="s">
        <v>829</v>
      </c>
      <c r="G212" s="42" t="s">
        <v>643</v>
      </c>
      <c r="H212" s="43" t="s">
        <v>662</v>
      </c>
      <c r="I212" s="40" t="s">
        <v>648</v>
      </c>
      <c r="J212" s="44"/>
      <c r="K212" s="44">
        <f>IF(AND(HLOOKUP(C212,[2]Data!$1:$150,9,FALSE)="全体",G212="敌方单体"),0,IF(I212="无效",0,IF(OR(H212="攻击力提升",H212="防御力下降"),1,IF(H212="Arts卡性能提升",21,IF(H212="Buster卡性能提升",22,IF(H212="Quick卡性能提升",23,IF(H212="宝具威力提升",3,IF(H212="伤害附加",4,5))))))))</f>
        <v>3</v>
      </c>
      <c r="L212" s="44">
        <f t="shared" si="7"/>
        <v>3</v>
      </c>
      <c r="M212" s="45" t="e">
        <f>INDEX($Q212:$AA212,1,IF($F212="宝具自带",2,IF($F212="宝具等级",VLOOKUP(C212,[2]Cal!$D$11:$AP$300,4,FALSE)*2,IF($F212="宝具OC",VLOOKUP(C212,[2]Cal!$D$11:$AP$300,14,FALSE)*2,1+IF($F212="技能1",VLOOKUP(VLOOKUP($D212,[2]Cal!$D$11:$AP$300,17,FALSE),[2]Para!$A$33:$B$43,2,FALSE),IF($F212="技能2",VLOOKUP(VLOOKUP($D212,[2]Cal!$D$11:$AP$300,18,FALSE),[2]Para!$A$33:$B$43,2,FALSE),VLOOKUP(VLOOKUP($D212,[2]Cal!$D$11:$AP$300,19,FALSE),[2]Para!$A$33:$B$43,2,FALSE)))))))</f>
        <v>#N/A</v>
      </c>
      <c r="N212" s="45" t="e">
        <f>INDEX($Q212:$AA212,1,IF($F212="宝具自带",2,IF($F212="宝具等级",VLOOKUP(#REF!,[2]Para!$A$33:$B$43,2,FALSE)*2,IF($F212="宝具OC",#REF!*2,1+VLOOKUP(#REF!,[2]Para!$A$33:$B$43,2,FALSE)))))</f>
        <v>#REF!</v>
      </c>
      <c r="O212" s="45" t="e">
        <f>INDEX($Q212:$AA212,1,IF($F212="宝具自带",2,IF($F212="宝具等级",VLOOKUP(#REF!,[2]Para!$A$33:$B$43,2,FALSE)*2,IF($F212="宝具OC",#REF!*2,1+VLOOKUP(#REF!,[2]Para!$A$33:$B$43,2,FALSE)))))</f>
        <v>#REF!</v>
      </c>
      <c r="P212" s="46"/>
      <c r="Q212" s="53">
        <v>0.09</v>
      </c>
      <c r="R212" s="54">
        <v>9.9000000000000005E-2</v>
      </c>
      <c r="S212" s="54">
        <v>0.108</v>
      </c>
      <c r="T212" s="54">
        <v>0.11700000000000001</v>
      </c>
      <c r="U212" s="54">
        <v>0.126</v>
      </c>
      <c r="V212" s="54">
        <v>0.13500000000000001</v>
      </c>
      <c r="W212" s="54">
        <v>0.14399999999999999</v>
      </c>
      <c r="X212" s="54">
        <v>0.153</v>
      </c>
      <c r="Y212" s="54">
        <v>0.16200000000000001</v>
      </c>
      <c r="Z212" s="55">
        <v>0.18</v>
      </c>
      <c r="AA212" s="50"/>
      <c r="AB212" s="51" t="str">
        <f t="shared" si="6"/>
        <v/>
      </c>
    </row>
    <row r="213" spans="1:28" ht="15.6" x14ac:dyDescent="0.25">
      <c r="A213" s="83">
        <v>141</v>
      </c>
      <c r="B213" s="85" t="s">
        <v>451</v>
      </c>
      <c r="C213" s="30">
        <v>141</v>
      </c>
      <c r="D213" s="30" t="s">
        <v>451</v>
      </c>
      <c r="E213" s="40" t="s">
        <v>654</v>
      </c>
      <c r="F213" s="41" t="s">
        <v>830</v>
      </c>
      <c r="G213" s="42" t="s">
        <v>653</v>
      </c>
      <c r="H213" s="43" t="s">
        <v>652</v>
      </c>
      <c r="I213" s="40" t="s">
        <v>648</v>
      </c>
      <c r="J213" s="44"/>
      <c r="K213" s="44">
        <f>IF(AND(HLOOKUP(C213,[2]Data!$1:$150,9,FALSE)="全体",G213="敌方单体"),0,IF(I213="无效",0,IF(OR(H213="攻击力提升",H213="防御力下降"),1,IF(H213="Arts卡性能提升",21,IF(H213="Buster卡性能提升",22,IF(H213="Quick卡性能提升",23,IF(H213="宝具威力提升",3,IF(H213="伤害附加",4,5))))))))</f>
        <v>22</v>
      </c>
      <c r="L213" s="44">
        <f t="shared" si="7"/>
        <v>22</v>
      </c>
      <c r="M213" s="45" t="e">
        <f>INDEX($Q213:$AA213,1,IF($F213="宝具自带",2,IF($F213="宝具等级",VLOOKUP(C213,[2]Cal!$D$11:$AP$300,4,FALSE)*2,IF($F213="宝具OC",VLOOKUP(C213,[2]Cal!$D$11:$AP$300,14,FALSE)*2,1+IF($F213="技能1",VLOOKUP(VLOOKUP($D213,[2]Cal!$D$11:$AP$300,17,FALSE),[2]Para!$A$33:$B$43,2,FALSE),IF($F213="技能2",VLOOKUP(VLOOKUP($D213,[2]Cal!$D$11:$AP$300,18,FALSE),[2]Para!$A$33:$B$43,2,FALSE),VLOOKUP(VLOOKUP($D213,[2]Cal!$D$11:$AP$300,19,FALSE),[2]Para!$A$33:$B$43,2,FALSE)))))))</f>
        <v>#N/A</v>
      </c>
      <c r="N213" s="45" t="e">
        <f>INDEX($Q213:$AA213,1,IF($F213="宝具自带",2,IF($F213="宝具等级",VLOOKUP(#REF!,[2]Para!$A$33:$B$43,2,FALSE)*2,IF($F213="宝具OC",#REF!*2,1+VLOOKUP(#REF!,[2]Para!$A$33:$B$43,2,FALSE)))))</f>
        <v>#REF!</v>
      </c>
      <c r="O213" s="45" t="e">
        <f>INDEX($Q213:$AA213,1,IF($F213="宝具自带",2,IF($F213="宝具等级",VLOOKUP(#REF!,[2]Para!$A$33:$B$43,2,FALSE)*2,IF($F213="宝具OC",#REF!*2,1+VLOOKUP(#REF!,[2]Para!$A$33:$B$43,2,FALSE)))))</f>
        <v>#REF!</v>
      </c>
      <c r="P213" s="46"/>
      <c r="Q213" s="53">
        <v>0.35</v>
      </c>
      <c r="R213" s="54">
        <v>0.37</v>
      </c>
      <c r="S213" s="54">
        <v>0.39</v>
      </c>
      <c r="T213" s="54">
        <v>0.41</v>
      </c>
      <c r="U213" s="54">
        <v>0.43</v>
      </c>
      <c r="V213" s="54">
        <v>0.45</v>
      </c>
      <c r="W213" s="54">
        <v>0.47</v>
      </c>
      <c r="X213" s="54">
        <v>0.49</v>
      </c>
      <c r="Y213" s="54">
        <v>0.51</v>
      </c>
      <c r="Z213" s="55">
        <v>0.55000000000000004</v>
      </c>
      <c r="AA213" s="50"/>
      <c r="AB213" s="51" t="str">
        <f t="shared" si="6"/>
        <v/>
      </c>
    </row>
    <row r="214" spans="1:28" ht="15.6" x14ac:dyDescent="0.25">
      <c r="A214" s="83"/>
      <c r="B214" s="85"/>
      <c r="C214" s="30">
        <v>141</v>
      </c>
      <c r="D214" s="30" t="s">
        <v>451</v>
      </c>
      <c r="E214" s="40" t="s">
        <v>657</v>
      </c>
      <c r="F214" s="41" t="s">
        <v>831</v>
      </c>
      <c r="G214" s="42" t="s">
        <v>643</v>
      </c>
      <c r="H214" s="43" t="s">
        <v>644</v>
      </c>
      <c r="I214" s="40" t="s">
        <v>660</v>
      </c>
      <c r="J214" s="44"/>
      <c r="K214" s="44">
        <f>IF(AND(HLOOKUP(C214,[2]Data!$1:$150,9,FALSE)="全体",G214="敌方单体"),0,IF(I214="无效",0,IF(OR(H214="攻击力提升",H214="防御力下降"),1,IF(H214="Arts卡性能提升",21,IF(H214="Buster卡性能提升",22,IF(H214="Quick卡性能提升",23,IF(H214="宝具威力提升",3,IF(H214="伤害附加",4,5))))))))</f>
        <v>0</v>
      </c>
      <c r="L214" s="44">
        <f t="shared" si="7"/>
        <v>1</v>
      </c>
      <c r="M214" s="45" t="e">
        <f>INDEX($Q214:$AA214,1,IF($F214="宝具自带",2,IF($F214="宝具等级",VLOOKUP(C214,[2]Cal!$D$11:$AP$300,4,FALSE)*2,IF($F214="宝具OC",VLOOKUP(C214,[2]Cal!$D$11:$AP$300,14,FALSE)*2,1+IF($F214="技能1",VLOOKUP(VLOOKUP($D214,[2]Cal!$D$11:$AP$300,17,FALSE),[2]Para!$A$33:$B$43,2,FALSE),IF($F214="技能2",VLOOKUP(VLOOKUP($D214,[2]Cal!$D$11:$AP$300,18,FALSE),[2]Para!$A$33:$B$43,2,FALSE),VLOOKUP(VLOOKUP($D214,[2]Cal!$D$11:$AP$300,19,FALSE),[2]Para!$A$33:$B$43,2,FALSE)))))))</f>
        <v>#N/A</v>
      </c>
      <c r="N214" s="45" t="e">
        <f>INDEX($Q214:$AA214,1,IF($F214="宝具自带",2,IF($F214="宝具等级",VLOOKUP(#REF!,[2]Para!$A$33:$B$43,2,FALSE)*2,IF($F214="宝具OC",#REF!*2,1+VLOOKUP(#REF!,[2]Para!$A$33:$B$43,2,FALSE)))))</f>
        <v>#REF!</v>
      </c>
      <c r="O214" s="45" t="e">
        <f>INDEX($Q214:$AA214,1,IF($F214="宝具自带",2,IF($F214="宝具等级",VLOOKUP(#REF!,[2]Para!$A$33:$B$43,2,FALSE)*2,IF($F214="宝具OC",#REF!*2,1+VLOOKUP(#REF!,[2]Para!$A$33:$B$43,2,FALSE)))))</f>
        <v>#REF!</v>
      </c>
      <c r="P214" s="46"/>
      <c r="Q214" s="87">
        <v>0.1</v>
      </c>
      <c r="R214" s="81">
        <v>0.1</v>
      </c>
      <c r="S214" s="81">
        <v>0.15</v>
      </c>
      <c r="T214" s="81">
        <v>0.15</v>
      </c>
      <c r="U214" s="81">
        <v>0.2</v>
      </c>
      <c r="V214" s="81">
        <v>0.2</v>
      </c>
      <c r="W214" s="81">
        <v>0.25</v>
      </c>
      <c r="X214" s="81">
        <v>0.25</v>
      </c>
      <c r="Y214" s="81">
        <v>0.3</v>
      </c>
      <c r="Z214" s="82">
        <v>0.3</v>
      </c>
      <c r="AA214" s="50"/>
      <c r="AB214" s="51" t="str">
        <f t="shared" si="6"/>
        <v/>
      </c>
    </row>
    <row r="215" spans="1:28" ht="15.6" x14ac:dyDescent="0.25">
      <c r="A215" s="83">
        <v>142</v>
      </c>
      <c r="B215" s="85" t="s">
        <v>454</v>
      </c>
      <c r="C215" s="30">
        <v>142</v>
      </c>
      <c r="D215" s="30" t="s">
        <v>454</v>
      </c>
      <c r="E215" s="40" t="s">
        <v>646</v>
      </c>
      <c r="F215" s="41" t="s">
        <v>832</v>
      </c>
      <c r="G215" s="42" t="s">
        <v>643</v>
      </c>
      <c r="H215" s="43" t="s">
        <v>644</v>
      </c>
      <c r="I215" s="40" t="s">
        <v>648</v>
      </c>
      <c r="J215" s="44"/>
      <c r="K215" s="44">
        <f>IF(AND(HLOOKUP(C215,[2]Data!$1:$150,9,FALSE)="全体",G215="敌方单体"),0,IF(I215="无效",0,IF(OR(H215="攻击力提升",H215="防御力下降"),1,IF(H215="Arts卡性能提升",21,IF(H215="Buster卡性能提升",22,IF(H215="Quick卡性能提升",23,IF(H215="宝具威力提升",3,IF(H215="伤害附加",4,5))))))))</f>
        <v>1</v>
      </c>
      <c r="L215" s="44">
        <f t="shared" si="7"/>
        <v>1</v>
      </c>
      <c r="M215" s="45" t="e">
        <f>INDEX($Q215:$AA215,1,IF($F215="宝具自带",2,IF($F215="宝具等级",VLOOKUP(C215,[2]Cal!$D$11:$AP$300,4,FALSE)*2,IF($F215="宝具OC",VLOOKUP(C215,[2]Cal!$D$11:$AP$300,14,FALSE)*2,1+IF($F215="技能1",VLOOKUP(VLOOKUP($D215,[2]Cal!$D$11:$AP$300,17,FALSE),[2]Para!$A$33:$B$43,2,FALSE),IF($F215="技能2",VLOOKUP(VLOOKUP($D215,[2]Cal!$D$11:$AP$300,18,FALSE),[2]Para!$A$33:$B$43,2,FALSE),VLOOKUP(VLOOKUP($D215,[2]Cal!$D$11:$AP$300,19,FALSE),[2]Para!$A$33:$B$43,2,FALSE)))))))</f>
        <v>#N/A</v>
      </c>
      <c r="N215" s="45" t="e">
        <f>INDEX($Q215:$AA215,1,IF($F215="宝具自带",2,IF($F215="宝具等级",VLOOKUP(#REF!,[2]Para!$A$33:$B$43,2,FALSE)*2,IF($F215="宝具OC",#REF!*2,1+VLOOKUP(#REF!,[2]Para!$A$33:$B$43,2,FALSE)))))</f>
        <v>#REF!</v>
      </c>
      <c r="O215" s="45" t="e">
        <f>INDEX($Q215:$AA215,1,IF($F215="宝具自带",2,IF($F215="宝具等级",VLOOKUP(#REF!,[2]Para!$A$33:$B$43,2,FALSE)*2,IF($F215="宝具OC",#REF!*2,1+VLOOKUP(#REF!,[2]Para!$A$33:$B$43,2,FALSE)))))</f>
        <v>#REF!</v>
      </c>
      <c r="P215" s="46"/>
      <c r="Q215" s="53">
        <v>0.1</v>
      </c>
      <c r="R215" s="54">
        <v>0.11</v>
      </c>
      <c r="S215" s="54">
        <v>0.12</v>
      </c>
      <c r="T215" s="54">
        <v>0.13</v>
      </c>
      <c r="U215" s="54">
        <v>0.14000000000000001</v>
      </c>
      <c r="V215" s="54">
        <v>0.15</v>
      </c>
      <c r="W215" s="54">
        <v>0.16</v>
      </c>
      <c r="X215" s="54">
        <v>0.17</v>
      </c>
      <c r="Y215" s="54">
        <v>0.18</v>
      </c>
      <c r="Z215" s="55">
        <v>0.2</v>
      </c>
      <c r="AA215" s="50"/>
      <c r="AB215" s="51" t="str">
        <f t="shared" si="6"/>
        <v/>
      </c>
    </row>
    <row r="216" spans="1:28" ht="39.6" x14ac:dyDescent="0.25">
      <c r="A216" s="83"/>
      <c r="B216" s="85"/>
      <c r="C216" s="30">
        <v>142</v>
      </c>
      <c r="D216" s="30" t="s">
        <v>454</v>
      </c>
      <c r="E216" s="40" t="s">
        <v>654</v>
      </c>
      <c r="F216" s="41" t="s">
        <v>833</v>
      </c>
      <c r="G216" s="42" t="s">
        <v>682</v>
      </c>
      <c r="H216" s="43" t="s">
        <v>644</v>
      </c>
      <c r="I216" s="40" t="s">
        <v>648</v>
      </c>
      <c r="J216" s="44"/>
      <c r="K216" s="44">
        <f>IF(AND(HLOOKUP(C216,[2]Data!$1:$150,9,FALSE)="全体",G216="敌方单体"),0,IF(I216="无效",0,IF(OR(H216="攻击力提升",H216="防御力下降"),1,IF(H216="Arts卡性能提升",21,IF(H216="Buster卡性能提升",22,IF(H216="Quick卡性能提升",23,IF(H216="宝具威力提升",3,IF(H216="伤害附加",4,5))))))))</f>
        <v>1</v>
      </c>
      <c r="L216" s="44">
        <f t="shared" si="7"/>
        <v>1</v>
      </c>
      <c r="M216" s="45" t="e">
        <f>INDEX($Q216:$AA216,1,IF($F216="宝具自带",2,IF($F216="宝具等级",VLOOKUP(C216,[2]Cal!$D$11:$AP$300,4,FALSE)*2,IF($F216="宝具OC",VLOOKUP(C216,[2]Cal!$D$11:$AP$300,14,FALSE)*2,1+IF($F216="技能1",VLOOKUP(VLOOKUP($D216,[2]Cal!$D$11:$AP$300,17,FALSE),[2]Para!$A$33:$B$43,2,FALSE),IF($F216="技能2",VLOOKUP(VLOOKUP($D216,[2]Cal!$D$11:$AP$300,18,FALSE),[2]Para!$A$33:$B$43,2,FALSE),VLOOKUP(VLOOKUP($D216,[2]Cal!$D$11:$AP$300,19,FALSE),[2]Para!$A$33:$B$43,2,FALSE)))))))</f>
        <v>#N/A</v>
      </c>
      <c r="N216" s="45" t="e">
        <f>INDEX($Q216:$AA216,1,IF($F216="宝具自带",2,IF($F216="宝具等级",VLOOKUP(#REF!,[2]Para!$A$33:$B$43,2,FALSE)*2,IF($F216="宝具OC",#REF!*2,1+VLOOKUP(#REF!,[2]Para!$A$33:$B$43,2,FALSE)))))</f>
        <v>#REF!</v>
      </c>
      <c r="O216" s="45" t="e">
        <f>INDEX($Q216:$AA216,1,IF($F216="宝具自带",2,IF($F216="宝具等级",VLOOKUP(#REF!,[2]Para!$A$33:$B$43,2,FALSE)*2,IF($F216="宝具OC",#REF!*2,1+VLOOKUP(#REF!,[2]Para!$A$33:$B$43,2,FALSE)))))</f>
        <v>#REF!</v>
      </c>
      <c r="P216" s="46"/>
      <c r="Q216" s="53">
        <v>0.3</v>
      </c>
      <c r="R216" s="54">
        <v>0.32</v>
      </c>
      <c r="S216" s="54">
        <v>0.34</v>
      </c>
      <c r="T216" s="54">
        <v>0.36</v>
      </c>
      <c r="U216" s="54">
        <v>0.38</v>
      </c>
      <c r="V216" s="54">
        <v>0.4</v>
      </c>
      <c r="W216" s="54">
        <v>0.42</v>
      </c>
      <c r="X216" s="54">
        <v>0.44</v>
      </c>
      <c r="Y216" s="54">
        <v>0.46</v>
      </c>
      <c r="Z216" s="55">
        <v>0.5</v>
      </c>
      <c r="AA216" s="50" t="s">
        <v>834</v>
      </c>
      <c r="AB216" s="51" t="str">
        <f t="shared" si="6"/>
        <v>释放后需等待一回合。</v>
      </c>
    </row>
    <row r="217" spans="1:28" ht="15.6" x14ac:dyDescent="0.25">
      <c r="A217" s="83"/>
      <c r="B217" s="85"/>
      <c r="C217" s="30">
        <v>142</v>
      </c>
      <c r="D217" s="30" t="s">
        <v>454</v>
      </c>
      <c r="E217" s="40" t="s">
        <v>657</v>
      </c>
      <c r="F217" s="41" t="s">
        <v>835</v>
      </c>
      <c r="G217" s="42" t="s">
        <v>653</v>
      </c>
      <c r="H217" s="43" t="s">
        <v>652</v>
      </c>
      <c r="I217" s="40" t="s">
        <v>648</v>
      </c>
      <c r="J217" s="44"/>
      <c r="K217" s="44">
        <f>IF(AND(HLOOKUP(C217,[2]Data!$1:$150,9,FALSE)="全体",G217="敌方单体"),0,IF(I217="无效",0,IF(OR(H217="攻击力提升",H217="防御力下降"),1,IF(H217="Arts卡性能提升",21,IF(H217="Buster卡性能提升",22,IF(H217="Quick卡性能提升",23,IF(H217="宝具威力提升",3,IF(H217="伤害附加",4,5))))))))</f>
        <v>22</v>
      </c>
      <c r="L217" s="44">
        <f t="shared" si="7"/>
        <v>22</v>
      </c>
      <c r="M217" s="45" t="e">
        <f>INDEX($Q217:$AA217,1,IF($F217="宝具自带",2,IF($F217="宝具等级",VLOOKUP(C217,[2]Cal!$D$11:$AP$300,4,FALSE)*2,IF($F217="宝具OC",VLOOKUP(C217,[2]Cal!$D$11:$AP$300,14,FALSE)*2,1+IF($F217="技能1",VLOOKUP(VLOOKUP($D217,[2]Cal!$D$11:$AP$300,17,FALSE),[2]Para!$A$33:$B$43,2,FALSE),IF($F217="技能2",VLOOKUP(VLOOKUP($D217,[2]Cal!$D$11:$AP$300,18,FALSE),[2]Para!$A$33:$B$43,2,FALSE),VLOOKUP(VLOOKUP($D217,[2]Cal!$D$11:$AP$300,19,FALSE),[2]Para!$A$33:$B$43,2,FALSE)))))))</f>
        <v>#N/A</v>
      </c>
      <c r="N217" s="45" t="e">
        <f>INDEX($Q217:$AA217,1,IF($F217="宝具自带",2,IF($F217="宝具等级",VLOOKUP(#REF!,[2]Para!$A$33:$B$43,2,FALSE)*2,IF($F217="宝具OC",#REF!*2,1+VLOOKUP(#REF!,[2]Para!$A$33:$B$43,2,FALSE)))))</f>
        <v>#REF!</v>
      </c>
      <c r="O217" s="45" t="e">
        <f>INDEX($Q217:$AA217,1,IF($F217="宝具自带",2,IF($F217="宝具等级",VLOOKUP(#REF!,[2]Para!$A$33:$B$43,2,FALSE)*2,IF($F217="宝具OC",#REF!*2,1+VLOOKUP(#REF!,[2]Para!$A$33:$B$43,2,FALSE)))))</f>
        <v>#REF!</v>
      </c>
      <c r="P217" s="46"/>
      <c r="Q217" s="87">
        <v>0.2</v>
      </c>
      <c r="R217" s="81">
        <v>0.2</v>
      </c>
      <c r="S217" s="81">
        <v>0.3</v>
      </c>
      <c r="T217" s="81">
        <v>0.3</v>
      </c>
      <c r="U217" s="81">
        <v>0.4</v>
      </c>
      <c r="V217" s="81">
        <v>0.4</v>
      </c>
      <c r="W217" s="81">
        <v>0.5</v>
      </c>
      <c r="X217" s="81">
        <v>0.5</v>
      </c>
      <c r="Y217" s="81">
        <v>0.6</v>
      </c>
      <c r="Z217" s="82">
        <v>0.6</v>
      </c>
      <c r="AA217" s="50"/>
      <c r="AB217" s="51" t="str">
        <f t="shared" si="6"/>
        <v/>
      </c>
    </row>
    <row r="218" spans="1:28" ht="15.6" x14ac:dyDescent="0.25">
      <c r="A218" s="83">
        <v>143</v>
      </c>
      <c r="B218" s="85" t="s">
        <v>456</v>
      </c>
      <c r="C218" s="30">
        <v>143</v>
      </c>
      <c r="D218" s="30" t="s">
        <v>456</v>
      </c>
      <c r="E218" s="40" t="s">
        <v>646</v>
      </c>
      <c r="F218" s="41" t="s">
        <v>836</v>
      </c>
      <c r="G218" s="42" t="s">
        <v>653</v>
      </c>
      <c r="H218" s="43" t="s">
        <v>652</v>
      </c>
      <c r="I218" s="40" t="s">
        <v>648</v>
      </c>
      <c r="J218" s="44"/>
      <c r="K218" s="44">
        <f>IF(AND(HLOOKUP(C218,[2]Data!$1:$150,9,FALSE)="全体",G218="敌方单体"),0,IF(I218="无效",0,IF(OR(H218="攻击力提升",H218="防御力下降"),1,IF(H218="Arts卡性能提升",21,IF(H218="Buster卡性能提升",22,IF(H218="Quick卡性能提升",23,IF(H218="宝具威力提升",3,IF(H218="伤害附加",4,5))))))))</f>
        <v>22</v>
      </c>
      <c r="L218" s="44">
        <f t="shared" si="7"/>
        <v>22</v>
      </c>
      <c r="M218" s="45" t="e">
        <f>INDEX($Q218:$AA218,1,IF($F218="宝具自带",2,IF($F218="宝具等级",VLOOKUP(C218,[2]Cal!$D$11:$AP$300,4,FALSE)*2,IF($F218="宝具OC",VLOOKUP(C218,[2]Cal!$D$11:$AP$300,14,FALSE)*2,1+IF($F218="技能1",VLOOKUP(VLOOKUP($D218,[2]Cal!$D$11:$AP$300,17,FALSE),[2]Para!$A$33:$B$43,2,FALSE),IF($F218="技能2",VLOOKUP(VLOOKUP($D218,[2]Cal!$D$11:$AP$300,18,FALSE),[2]Para!$A$33:$B$43,2,FALSE),VLOOKUP(VLOOKUP($D218,[2]Cal!$D$11:$AP$300,19,FALSE),[2]Para!$A$33:$B$43,2,FALSE)))))))</f>
        <v>#N/A</v>
      </c>
      <c r="N218" s="45" t="e">
        <f>INDEX($Q218:$AA218,1,IF($F218="宝具自带",2,IF($F218="宝具等级",VLOOKUP(#REF!,[2]Para!$A$33:$B$43,2,FALSE)*2,IF($F218="宝具OC",#REF!*2,1+VLOOKUP(#REF!,[2]Para!$A$33:$B$43,2,FALSE)))))</f>
        <v>#REF!</v>
      </c>
      <c r="O218" s="45" t="e">
        <f>INDEX($Q218:$AA218,1,IF($F218="宝具自带",2,IF($F218="宝具等级",VLOOKUP(#REF!,[2]Para!$A$33:$B$43,2,FALSE)*2,IF($F218="宝具OC",#REF!*2,1+VLOOKUP(#REF!,[2]Para!$A$33:$B$43,2,FALSE)))))</f>
        <v>#REF!</v>
      </c>
      <c r="P218" s="46"/>
      <c r="Q218" s="53">
        <v>0.3</v>
      </c>
      <c r="R218" s="54">
        <v>0.32</v>
      </c>
      <c r="S218" s="54">
        <v>0.34</v>
      </c>
      <c r="T218" s="54">
        <v>0.36</v>
      </c>
      <c r="U218" s="54">
        <v>0.38</v>
      </c>
      <c r="V218" s="54">
        <v>0.4</v>
      </c>
      <c r="W218" s="54">
        <v>0.42</v>
      </c>
      <c r="X218" s="54">
        <v>0.44</v>
      </c>
      <c r="Y218" s="54">
        <v>0.46</v>
      </c>
      <c r="Z218" s="55">
        <v>0.5</v>
      </c>
      <c r="AA218" s="50"/>
      <c r="AB218" s="51" t="str">
        <f t="shared" si="6"/>
        <v/>
      </c>
    </row>
    <row r="219" spans="1:28" ht="15.6" x14ac:dyDescent="0.25">
      <c r="A219" s="83"/>
      <c r="B219" s="85"/>
      <c r="C219" s="30">
        <v>143</v>
      </c>
      <c r="D219" s="30" t="s">
        <v>456</v>
      </c>
      <c r="E219" s="40" t="s">
        <v>646</v>
      </c>
      <c r="F219" s="41" t="s">
        <v>836</v>
      </c>
      <c r="G219" s="42" t="s">
        <v>653</v>
      </c>
      <c r="H219" s="43" t="s">
        <v>668</v>
      </c>
      <c r="I219" s="40" t="s">
        <v>660</v>
      </c>
      <c r="J219" s="44"/>
      <c r="K219" s="44">
        <f>IF(AND(HLOOKUP(C219,[2]Data!$1:$150,9,FALSE)="全体",G219="敌方单体"),0,IF(I219="无效",0,IF(OR(H219="攻击力提升",H219="防御力下降"),1,IF(H219="Arts卡性能提升",21,IF(H219="Buster卡性能提升",22,IF(H219="Quick卡性能提升",23,IF(H219="宝具威力提升",3,IF(H219="伤害附加",4,5))))))))</f>
        <v>0</v>
      </c>
      <c r="L219" s="44">
        <f t="shared" si="7"/>
        <v>21</v>
      </c>
      <c r="M219" s="45" t="e">
        <f>INDEX($Q219:$AA219,1,IF($F219="宝具自带",2,IF($F219="宝具等级",VLOOKUP(C219,[2]Cal!$D$11:$AP$300,4,FALSE)*2,IF($F219="宝具OC",VLOOKUP(C219,[2]Cal!$D$11:$AP$300,14,FALSE)*2,1+IF($F219="技能1",VLOOKUP(VLOOKUP($D219,[2]Cal!$D$11:$AP$300,17,FALSE),[2]Para!$A$33:$B$43,2,FALSE),IF($F219="技能2",VLOOKUP(VLOOKUP($D219,[2]Cal!$D$11:$AP$300,18,FALSE),[2]Para!$A$33:$B$43,2,FALSE),VLOOKUP(VLOOKUP($D219,[2]Cal!$D$11:$AP$300,19,FALSE),[2]Para!$A$33:$B$43,2,FALSE)))))))</f>
        <v>#N/A</v>
      </c>
      <c r="N219" s="45" t="e">
        <f>INDEX($Q219:$AA219,1,IF($F219="宝具自带",2,IF($F219="宝具等级",VLOOKUP(#REF!,[2]Para!$A$33:$B$43,2,FALSE)*2,IF($F219="宝具OC",#REF!*2,1+VLOOKUP(#REF!,[2]Para!$A$33:$B$43,2,FALSE)))))</f>
        <v>#REF!</v>
      </c>
      <c r="O219" s="45" t="e">
        <f>INDEX($Q219:$AA219,1,IF($F219="宝具自带",2,IF($F219="宝具等级",VLOOKUP(#REF!,[2]Para!$A$33:$B$43,2,FALSE)*2,IF($F219="宝具OC",#REF!*2,1+VLOOKUP(#REF!,[2]Para!$A$33:$B$43,2,FALSE)))))</f>
        <v>#REF!</v>
      </c>
      <c r="P219" s="46"/>
      <c r="Q219" s="53">
        <v>0.3</v>
      </c>
      <c r="R219" s="54">
        <v>0.32</v>
      </c>
      <c r="S219" s="54">
        <v>0.34</v>
      </c>
      <c r="T219" s="54">
        <v>0.36</v>
      </c>
      <c r="U219" s="54">
        <v>0.38</v>
      </c>
      <c r="V219" s="54">
        <v>0.4</v>
      </c>
      <c r="W219" s="54">
        <v>0.42</v>
      </c>
      <c r="X219" s="54">
        <v>0.44</v>
      </c>
      <c r="Y219" s="54">
        <v>0.46</v>
      </c>
      <c r="Z219" s="55">
        <v>0.5</v>
      </c>
      <c r="AA219" s="88" t="s">
        <v>837</v>
      </c>
      <c r="AB219" s="89" t="str">
        <f t="shared" si="6"/>
        <v>两种Buff不能同时生效</v>
      </c>
    </row>
    <row r="220" spans="1:28" ht="15.6" x14ac:dyDescent="0.25">
      <c r="A220" s="83"/>
      <c r="B220" s="85"/>
      <c r="C220" s="30">
        <v>143</v>
      </c>
      <c r="D220" s="30" t="s">
        <v>456</v>
      </c>
      <c r="E220" s="40" t="s">
        <v>646</v>
      </c>
      <c r="F220" s="41" t="s">
        <v>836</v>
      </c>
      <c r="G220" s="42" t="s">
        <v>653</v>
      </c>
      <c r="H220" s="43" t="s">
        <v>669</v>
      </c>
      <c r="I220" s="40" t="s">
        <v>660</v>
      </c>
      <c r="J220" s="44"/>
      <c r="K220" s="44">
        <f>IF(AND(HLOOKUP(C220,[2]Data!$1:$150,9,FALSE)="全体",G220="敌方单体"),0,IF(I220="无效",0,IF(OR(H220="攻击力提升",H220="防御力下降"),1,IF(H220="Arts卡性能提升",21,IF(H220="Buster卡性能提升",22,IF(H220="Quick卡性能提升",23,IF(H220="宝具威力提升",3,IF(H220="伤害附加",4,5))))))))</f>
        <v>0</v>
      </c>
      <c r="L220" s="44">
        <f t="shared" si="7"/>
        <v>23</v>
      </c>
      <c r="M220" s="45" t="e">
        <f>INDEX($Q220:$AA220,1,IF($F220="宝具自带",2,IF($F220="宝具等级",VLOOKUP(C220,[2]Cal!$D$11:$AP$300,4,FALSE)*2,IF($F220="宝具OC",VLOOKUP(C220,[2]Cal!$D$11:$AP$300,14,FALSE)*2,1+IF($F220="技能1",VLOOKUP(VLOOKUP($D220,[2]Cal!$D$11:$AP$300,17,FALSE),[2]Para!$A$33:$B$43,2,FALSE),IF($F220="技能2",VLOOKUP(VLOOKUP($D220,[2]Cal!$D$11:$AP$300,18,FALSE),[2]Para!$A$33:$B$43,2,FALSE),VLOOKUP(VLOOKUP($D220,[2]Cal!$D$11:$AP$300,19,FALSE),[2]Para!$A$33:$B$43,2,FALSE)))))))</f>
        <v>#N/A</v>
      </c>
      <c r="N220" s="45" t="e">
        <f>INDEX($Q220:$AA220,1,IF($F220="宝具自带",2,IF($F220="宝具等级",VLOOKUP(#REF!,[2]Para!$A$33:$B$43,2,FALSE)*2,IF($F220="宝具OC",#REF!*2,1+VLOOKUP(#REF!,[2]Para!$A$33:$B$43,2,FALSE)))))</f>
        <v>#REF!</v>
      </c>
      <c r="O220" s="45" t="e">
        <f>INDEX($Q220:$AA220,1,IF($F220="宝具自带",2,IF($F220="宝具等级",VLOOKUP(#REF!,[2]Para!$A$33:$B$43,2,FALSE)*2,IF($F220="宝具OC",#REF!*2,1+VLOOKUP(#REF!,[2]Para!$A$33:$B$43,2,FALSE)))))</f>
        <v>#REF!</v>
      </c>
      <c r="P220" s="46"/>
      <c r="Q220" s="53">
        <v>0.3</v>
      </c>
      <c r="R220" s="54">
        <v>0.32</v>
      </c>
      <c r="S220" s="54">
        <v>0.34</v>
      </c>
      <c r="T220" s="54">
        <v>0.36</v>
      </c>
      <c r="U220" s="54">
        <v>0.38</v>
      </c>
      <c r="V220" s="54">
        <v>0.4</v>
      </c>
      <c r="W220" s="54">
        <v>0.42</v>
      </c>
      <c r="X220" s="54">
        <v>0.44</v>
      </c>
      <c r="Y220" s="54">
        <v>0.46</v>
      </c>
      <c r="Z220" s="55">
        <v>0.5</v>
      </c>
      <c r="AA220" s="88"/>
      <c r="AB220" s="89"/>
    </row>
    <row r="221" spans="1:28" ht="15.6" x14ac:dyDescent="0.25">
      <c r="A221" s="83"/>
      <c r="B221" s="85"/>
      <c r="C221" s="30">
        <v>143</v>
      </c>
      <c r="D221" s="30" t="s">
        <v>456</v>
      </c>
      <c r="E221" s="40" t="s">
        <v>657</v>
      </c>
      <c r="F221" s="41" t="s">
        <v>838</v>
      </c>
      <c r="G221" s="42" t="s">
        <v>675</v>
      </c>
      <c r="H221" s="43" t="s">
        <v>659</v>
      </c>
      <c r="I221" s="40" t="s">
        <v>648</v>
      </c>
      <c r="J221" s="44"/>
      <c r="K221" s="44">
        <f>IF(AND(HLOOKUP(C221,[2]Data!$1:$150,9,FALSE)="全体",G221="敌方单体"),0,IF(I221="无效",0,IF(OR(H221="攻击力提升",H221="防御力下降"),1,IF(H221="Arts卡性能提升",21,IF(H221="Buster卡性能提升",22,IF(H221="Quick卡性能提升",23,IF(H221="宝具威力提升",3,IF(H221="伤害附加",4,5))))))))</f>
        <v>1</v>
      </c>
      <c r="L221" s="44">
        <f t="shared" si="7"/>
        <v>1</v>
      </c>
      <c r="M221" s="45" t="e">
        <f>INDEX($Q221:$AA221,1,IF($F221="宝具自带",2,IF($F221="宝具等级",VLOOKUP(C221,[2]Cal!$D$11:$AP$300,4,FALSE)*2,IF($F221="宝具OC",VLOOKUP(C221,[2]Cal!$D$11:$AP$300,14,FALSE)*2,1+IF($F221="技能1",VLOOKUP(VLOOKUP($D221,[2]Cal!$D$11:$AP$300,17,FALSE),[2]Para!$A$33:$B$43,2,FALSE),IF($F221="技能2",VLOOKUP(VLOOKUP($D221,[2]Cal!$D$11:$AP$300,18,FALSE),[2]Para!$A$33:$B$43,2,FALSE),VLOOKUP(VLOOKUP($D221,[2]Cal!$D$11:$AP$300,19,FALSE),[2]Para!$A$33:$B$43,2,FALSE)))))))</f>
        <v>#N/A</v>
      </c>
      <c r="N221" s="45" t="e">
        <f>INDEX($Q221:$AA221,1,IF($F221="宝具自带",2,IF($F221="宝具等级",VLOOKUP(#REF!,[2]Para!$A$33:$B$43,2,FALSE)*2,IF($F221="宝具OC",#REF!*2,1+VLOOKUP(#REF!,[2]Para!$A$33:$B$43,2,FALSE)))))</f>
        <v>#REF!</v>
      </c>
      <c r="O221" s="45" t="e">
        <f>INDEX($Q221:$AA221,1,IF($F221="宝具自带",2,IF($F221="宝具等级",VLOOKUP(#REF!,[2]Para!$A$33:$B$43,2,FALSE)*2,IF($F221="宝具OC",#REF!*2,1+VLOOKUP(#REF!,[2]Para!$A$33:$B$43,2,FALSE)))))</f>
        <v>#REF!</v>
      </c>
      <c r="P221" s="46"/>
      <c r="Q221" s="87">
        <v>0.2</v>
      </c>
      <c r="R221" s="81">
        <v>0.2</v>
      </c>
      <c r="S221" s="81">
        <v>0.25</v>
      </c>
      <c r="T221" s="81">
        <v>0.25</v>
      </c>
      <c r="U221" s="81">
        <v>0.3</v>
      </c>
      <c r="V221" s="81">
        <v>0.3</v>
      </c>
      <c r="W221" s="81">
        <v>0.35</v>
      </c>
      <c r="X221" s="81">
        <v>0.35</v>
      </c>
      <c r="Y221" s="81">
        <v>0.4</v>
      </c>
      <c r="Z221" s="82">
        <v>0.4</v>
      </c>
      <c r="AA221" s="50"/>
      <c r="AB221" s="51" t="str">
        <f t="shared" si="6"/>
        <v/>
      </c>
    </row>
    <row r="222" spans="1:28" ht="15.6" x14ac:dyDescent="0.25">
      <c r="A222" s="83">
        <v>144</v>
      </c>
      <c r="B222" s="85" t="s">
        <v>458</v>
      </c>
      <c r="C222" s="30">
        <v>144</v>
      </c>
      <c r="D222" s="30" t="s">
        <v>458</v>
      </c>
      <c r="E222" s="40" t="s">
        <v>646</v>
      </c>
      <c r="F222" s="41" t="s">
        <v>671</v>
      </c>
      <c r="G222" s="42" t="s">
        <v>643</v>
      </c>
      <c r="H222" s="43" t="s">
        <v>644</v>
      </c>
      <c r="I222" s="40" t="s">
        <v>648</v>
      </c>
      <c r="J222" s="44"/>
      <c r="K222" s="44">
        <f>IF(AND(HLOOKUP(C222,[2]Data!$1:$150,9,FALSE)="全体",G222="敌方单体"),0,IF(I222="无效",0,IF(OR(H222="攻击力提升",H222="防御力下降"),1,IF(H222="Arts卡性能提升",21,IF(H222="Buster卡性能提升",22,IF(H222="Quick卡性能提升",23,IF(H222="宝具威力提升",3,IF(H222="伤害附加",4,5))))))))</f>
        <v>1</v>
      </c>
      <c r="L222" s="44">
        <f t="shared" si="7"/>
        <v>1</v>
      </c>
      <c r="M222" s="45" t="e">
        <f>INDEX($Q222:$AA222,1,IF($F222="宝具自带",2,IF($F222="宝具等级",VLOOKUP(C222,[2]Cal!$D$11:$AP$300,4,FALSE)*2,IF($F222="宝具OC",VLOOKUP(C222,[2]Cal!$D$11:$AP$300,14,FALSE)*2,1+IF($F222="技能1",VLOOKUP(VLOOKUP($D222,[2]Cal!$D$11:$AP$300,17,FALSE),[2]Para!$A$33:$B$43,2,FALSE),IF($F222="技能2",VLOOKUP(VLOOKUP($D222,[2]Cal!$D$11:$AP$300,18,FALSE),[2]Para!$A$33:$B$43,2,FALSE),VLOOKUP(VLOOKUP($D222,[2]Cal!$D$11:$AP$300,19,FALSE),[2]Para!$A$33:$B$43,2,FALSE)))))))</f>
        <v>#N/A</v>
      </c>
      <c r="N222" s="45" t="e">
        <f>INDEX($Q222:$AA222,1,IF($F222="宝具自带",2,IF($F222="宝具等级",VLOOKUP(#REF!,[2]Para!$A$33:$B$43,2,FALSE)*2,IF($F222="宝具OC",#REF!*2,1+VLOOKUP(#REF!,[2]Para!$A$33:$B$43,2,FALSE)))))</f>
        <v>#REF!</v>
      </c>
      <c r="O222" s="45" t="e">
        <f>INDEX($Q222:$AA222,1,IF($F222="宝具自带",2,IF($F222="宝具等级",VLOOKUP(#REF!,[2]Para!$A$33:$B$43,2,FALSE)*2,IF($F222="宝具OC",#REF!*2,1+VLOOKUP(#REF!,[2]Para!$A$33:$B$43,2,FALSE)))))</f>
        <v>#REF!</v>
      </c>
      <c r="P222" s="46"/>
      <c r="Q222" s="53">
        <v>0.105</v>
      </c>
      <c r="R222" s="54">
        <v>0.11600000000000001</v>
      </c>
      <c r="S222" s="54">
        <v>0.126</v>
      </c>
      <c r="T222" s="54">
        <v>0.13700000000000001</v>
      </c>
      <c r="U222" s="54">
        <v>0.14699999999999999</v>
      </c>
      <c r="V222" s="54">
        <v>0.158</v>
      </c>
      <c r="W222" s="54">
        <v>0.16800000000000001</v>
      </c>
      <c r="X222" s="54">
        <v>0.17899999999999999</v>
      </c>
      <c r="Y222" s="54">
        <v>0.189</v>
      </c>
      <c r="Z222" s="55">
        <v>0.21</v>
      </c>
      <c r="AA222" s="50"/>
      <c r="AB222" s="51" t="str">
        <f t="shared" si="6"/>
        <v/>
      </c>
    </row>
    <row r="223" spans="1:28" ht="15.6" x14ac:dyDescent="0.25">
      <c r="A223" s="83"/>
      <c r="B223" s="85"/>
      <c r="C223" s="30">
        <v>144</v>
      </c>
      <c r="D223" s="30" t="s">
        <v>458</v>
      </c>
      <c r="E223" s="40" t="s">
        <v>649</v>
      </c>
      <c r="F223" s="41" t="s">
        <v>839</v>
      </c>
      <c r="G223" s="42" t="s">
        <v>682</v>
      </c>
      <c r="H223" s="43" t="s">
        <v>652</v>
      </c>
      <c r="I223" s="40" t="s">
        <v>648</v>
      </c>
      <c r="J223" s="44"/>
      <c r="K223" s="44">
        <f>IF(AND(HLOOKUP(C223,[2]Data!$1:$150,9,FALSE)="全体",G223="敌方单体"),0,IF(I223="无效",0,IF(OR(H223="攻击力提升",H223="防御力下降"),1,IF(H223="Arts卡性能提升",21,IF(H223="Buster卡性能提升",22,IF(H223="Quick卡性能提升",23,IF(H223="宝具威力提升",3,IF(H223="伤害附加",4,5))))))))</f>
        <v>22</v>
      </c>
      <c r="L223" s="44">
        <f t="shared" si="7"/>
        <v>22</v>
      </c>
      <c r="M223" s="45" t="e">
        <f>INDEX($Q223:$AA223,1,IF($F223="宝具自带",2,IF($F223="宝具等级",VLOOKUP(C223,[2]Cal!$D$11:$AP$300,4,FALSE)*2,IF($F223="宝具OC",VLOOKUP(C223,[2]Cal!$D$11:$AP$300,14,FALSE)*2,1+IF($F223="技能1",VLOOKUP(VLOOKUP($D223,[2]Cal!$D$11:$AP$300,17,FALSE),[2]Para!$A$33:$B$43,2,FALSE),IF($F223="技能2",VLOOKUP(VLOOKUP($D223,[2]Cal!$D$11:$AP$300,18,FALSE),[2]Para!$A$33:$B$43,2,FALSE),VLOOKUP(VLOOKUP($D223,[2]Cal!$D$11:$AP$300,19,FALSE),[2]Para!$A$33:$B$43,2,FALSE)))))))</f>
        <v>#N/A</v>
      </c>
      <c r="N223" s="45" t="e">
        <f>INDEX($Q223:$AA223,1,IF($F223="宝具自带",2,IF($F223="宝具等级",VLOOKUP(#REF!,[2]Para!$A$33:$B$43,2,FALSE)*2,IF($F223="宝具OC",#REF!*2,1+VLOOKUP(#REF!,[2]Para!$A$33:$B$43,2,FALSE)))))</f>
        <v>#REF!</v>
      </c>
      <c r="O223" s="45" t="e">
        <f>INDEX($Q223:$AA223,1,IF($F223="宝具自带",2,IF($F223="宝具等级",VLOOKUP(#REF!,[2]Para!$A$33:$B$43,2,FALSE)*2,IF($F223="宝具OC",#REF!*2,1+VLOOKUP(#REF!,[2]Para!$A$33:$B$43,2,FALSE)))))</f>
        <v>#REF!</v>
      </c>
      <c r="P223" s="46"/>
      <c r="Q223" s="53">
        <v>0.2</v>
      </c>
      <c r="R223" s="54">
        <v>0.21</v>
      </c>
      <c r="S223" s="54">
        <v>0.22</v>
      </c>
      <c r="T223" s="54">
        <v>0.23</v>
      </c>
      <c r="U223" s="54">
        <v>0.24</v>
      </c>
      <c r="V223" s="54">
        <v>0.25</v>
      </c>
      <c r="W223" s="54">
        <v>0.26</v>
      </c>
      <c r="X223" s="54">
        <v>0.27</v>
      </c>
      <c r="Y223" s="54">
        <v>0.28000000000000003</v>
      </c>
      <c r="Z223" s="55">
        <v>0.3</v>
      </c>
      <c r="AA223" s="50"/>
      <c r="AB223" s="51" t="str">
        <f t="shared" si="6"/>
        <v/>
      </c>
    </row>
    <row r="224" spans="1:28" ht="15.6" x14ac:dyDescent="0.25">
      <c r="A224" s="83">
        <v>145</v>
      </c>
      <c r="B224" s="85" t="s">
        <v>154</v>
      </c>
      <c r="C224" s="30">
        <v>145</v>
      </c>
      <c r="D224" s="30" t="s">
        <v>154</v>
      </c>
      <c r="E224" s="40" t="s">
        <v>649</v>
      </c>
      <c r="F224" s="41" t="s">
        <v>671</v>
      </c>
      <c r="G224" s="42" t="s">
        <v>643</v>
      </c>
      <c r="H224" s="43" t="s">
        <v>644</v>
      </c>
      <c r="I224" s="40" t="s">
        <v>648</v>
      </c>
      <c r="J224" s="44"/>
      <c r="K224" s="44">
        <f>IF(AND(HLOOKUP(C224,[2]Data!$1:$150,9,FALSE)="全体",G224="敌方单体"),0,IF(I224="无效",0,IF(OR(H224="攻击力提升",H224="防御力下降"),1,IF(H224="Arts卡性能提升",21,IF(H224="Buster卡性能提升",22,IF(H224="Quick卡性能提升",23,IF(H224="宝具威力提升",3,IF(H224="伤害附加",4,5))))))))</f>
        <v>1</v>
      </c>
      <c r="L224" s="44">
        <f t="shared" si="7"/>
        <v>1</v>
      </c>
      <c r="M224" s="45" t="e">
        <f>INDEX($Q224:$AA224,1,IF($F224="宝具自带",2,IF($F224="宝具等级",VLOOKUP(C224,[2]Cal!$D$11:$AP$300,4,FALSE)*2,IF($F224="宝具OC",VLOOKUP(C224,[2]Cal!$D$11:$AP$300,14,FALSE)*2,1+IF($F224="技能1",VLOOKUP(VLOOKUP($D224,[2]Cal!$D$11:$AP$300,17,FALSE),[2]Para!$A$33:$B$43,2,FALSE),IF($F224="技能2",VLOOKUP(VLOOKUP($D224,[2]Cal!$D$11:$AP$300,18,FALSE),[2]Para!$A$33:$B$43,2,FALSE),VLOOKUP(VLOOKUP($D224,[2]Cal!$D$11:$AP$300,19,FALSE),[2]Para!$A$33:$B$43,2,FALSE)))))))</f>
        <v>#N/A</v>
      </c>
      <c r="N224" s="45" t="e">
        <f>INDEX($Q224:$AA224,1,IF($F224="宝具自带",2,IF($F224="宝具等级",VLOOKUP(#REF!,[2]Para!$A$33:$B$43,2,FALSE)*2,IF($F224="宝具OC",#REF!*2,1+VLOOKUP(#REF!,[2]Para!$A$33:$B$43,2,FALSE)))))</f>
        <v>#REF!</v>
      </c>
      <c r="O224" s="45" t="e">
        <f>INDEX($Q224:$AA224,1,IF($F224="宝具自带",2,IF($F224="宝具等级",VLOOKUP(#REF!,[2]Para!$A$33:$B$43,2,FALSE)*2,IF($F224="宝具OC",#REF!*2,1+VLOOKUP(#REF!,[2]Para!$A$33:$B$43,2,FALSE)))))</f>
        <v>#REF!</v>
      </c>
      <c r="P224" s="46"/>
      <c r="Q224" s="53">
        <v>0.105</v>
      </c>
      <c r="R224" s="54">
        <v>0.11600000000000001</v>
      </c>
      <c r="S224" s="54">
        <v>0.126</v>
      </c>
      <c r="T224" s="54">
        <v>0.13700000000000001</v>
      </c>
      <c r="U224" s="54">
        <v>0.14699999999999999</v>
      </c>
      <c r="V224" s="54">
        <v>0.158</v>
      </c>
      <c r="W224" s="54">
        <v>0.16800000000000001</v>
      </c>
      <c r="X224" s="54">
        <v>0.17899999999999999</v>
      </c>
      <c r="Y224" s="54">
        <v>0.189</v>
      </c>
      <c r="Z224" s="55">
        <v>0.21</v>
      </c>
      <c r="AA224" s="50"/>
      <c r="AB224" s="51" t="str">
        <f t="shared" si="6"/>
        <v/>
      </c>
    </row>
    <row r="225" spans="1:28" ht="15.6" x14ac:dyDescent="0.25">
      <c r="A225" s="83"/>
      <c r="B225" s="85"/>
      <c r="C225" s="30">
        <v>145</v>
      </c>
      <c r="D225" s="30" t="s">
        <v>154</v>
      </c>
      <c r="E225" s="40" t="s">
        <v>654</v>
      </c>
      <c r="F225" s="41" t="s">
        <v>840</v>
      </c>
      <c r="G225" s="42" t="s">
        <v>643</v>
      </c>
      <c r="H225" s="43" t="s">
        <v>668</v>
      </c>
      <c r="I225" s="40" t="s">
        <v>648</v>
      </c>
      <c r="J225" s="44"/>
      <c r="K225" s="44">
        <f>IF(AND(HLOOKUP(C225,[2]Data!$1:$150,9,FALSE)="全体",G225="敌方单体"),0,IF(I225="无效",0,IF(OR(H225="攻击力提升",H225="防御力下降"),1,IF(H225="Arts卡性能提升",21,IF(H225="Buster卡性能提升",22,IF(H225="Quick卡性能提升",23,IF(H225="宝具威力提升",3,IF(H225="伤害附加",4,5))))))))</f>
        <v>21</v>
      </c>
      <c r="L225" s="44">
        <f t="shared" si="7"/>
        <v>21</v>
      </c>
      <c r="M225" s="45" t="e">
        <f>INDEX($Q225:$AA225,1,IF($F225="宝具自带",2,IF($F225="宝具等级",VLOOKUP(C225,[2]Cal!$D$11:$AP$300,4,FALSE)*2,IF($F225="宝具OC",VLOOKUP(C225,[2]Cal!$D$11:$AP$300,14,FALSE)*2,1+IF($F225="技能1",VLOOKUP(VLOOKUP($D225,[2]Cal!$D$11:$AP$300,17,FALSE),[2]Para!$A$33:$B$43,2,FALSE),IF($F225="技能2",VLOOKUP(VLOOKUP($D225,[2]Cal!$D$11:$AP$300,18,FALSE),[2]Para!$A$33:$B$43,2,FALSE),VLOOKUP(VLOOKUP($D225,[2]Cal!$D$11:$AP$300,19,FALSE),[2]Para!$A$33:$B$43,2,FALSE)))))))</f>
        <v>#N/A</v>
      </c>
      <c r="N225" s="45" t="e">
        <f>INDEX($Q225:$AA225,1,IF($F225="宝具自带",2,IF($F225="宝具等级",VLOOKUP(#REF!,[2]Para!$A$33:$B$43,2,FALSE)*2,IF($F225="宝具OC",#REF!*2,1+VLOOKUP(#REF!,[2]Para!$A$33:$B$43,2,FALSE)))))</f>
        <v>#REF!</v>
      </c>
      <c r="O225" s="45" t="e">
        <f>INDEX($Q225:$AA225,1,IF($F225="宝具自带",2,IF($F225="宝具等级",VLOOKUP(#REF!,[2]Para!$A$33:$B$43,2,FALSE)*2,IF($F225="宝具OC",#REF!*2,1+VLOOKUP(#REF!,[2]Para!$A$33:$B$43,2,FALSE)))))</f>
        <v>#REF!</v>
      </c>
      <c r="P225" s="46"/>
      <c r="Q225" s="53">
        <v>0.2</v>
      </c>
      <c r="R225" s="54">
        <v>0.21</v>
      </c>
      <c r="S225" s="54">
        <v>0.22</v>
      </c>
      <c r="T225" s="54">
        <v>0.23</v>
      </c>
      <c r="U225" s="54">
        <v>0.24</v>
      </c>
      <c r="V225" s="54">
        <v>0.25</v>
      </c>
      <c r="W225" s="54">
        <v>0.26</v>
      </c>
      <c r="X225" s="54">
        <v>0.27</v>
      </c>
      <c r="Y225" s="54">
        <v>0.28000000000000003</v>
      </c>
      <c r="Z225" s="55">
        <v>0.3</v>
      </c>
      <c r="AA225" s="50"/>
      <c r="AB225" s="51" t="str">
        <f t="shared" si="6"/>
        <v/>
      </c>
    </row>
    <row r="226" spans="1:28" ht="15.6" x14ac:dyDescent="0.25">
      <c r="A226" s="83"/>
      <c r="B226" s="85"/>
      <c r="C226" s="30">
        <v>145</v>
      </c>
      <c r="D226" s="30" t="s">
        <v>154</v>
      </c>
      <c r="E226" s="40" t="s">
        <v>657</v>
      </c>
      <c r="F226" s="41" t="s">
        <v>841</v>
      </c>
      <c r="G226" s="42" t="s">
        <v>658</v>
      </c>
      <c r="H226" s="43" t="s">
        <v>659</v>
      </c>
      <c r="I226" s="40" t="s">
        <v>660</v>
      </c>
      <c r="J226" s="44"/>
      <c r="K226" s="44">
        <f>IF(AND(HLOOKUP(C226,[2]Data!$1:$150,9,FALSE)="全体",G226="敌方单体"),0,IF(I226="无效",0,IF(OR(H226="攻击力提升",H226="防御力下降"),1,IF(H226="Arts卡性能提升",21,IF(H226="Buster卡性能提升",22,IF(H226="Quick卡性能提升",23,IF(H226="宝具威力提升",3,IF(H226="伤害附加",4,5))))))))</f>
        <v>0</v>
      </c>
      <c r="L226" s="44">
        <f t="shared" si="7"/>
        <v>1</v>
      </c>
      <c r="M226" s="45" t="e">
        <f>INDEX($Q226:$AA226,1,IF($F226="宝具自带",2,IF($F226="宝具等级",VLOOKUP(C226,[2]Cal!$D$11:$AP$300,4,FALSE)*2,IF($F226="宝具OC",VLOOKUP(C226,[2]Cal!$D$11:$AP$300,14,FALSE)*2,1+IF($F226="技能1",VLOOKUP(VLOOKUP($D226,[2]Cal!$D$11:$AP$300,17,FALSE),[2]Para!$A$33:$B$43,2,FALSE),IF($F226="技能2",VLOOKUP(VLOOKUP($D226,[2]Cal!$D$11:$AP$300,18,FALSE),[2]Para!$A$33:$B$43,2,FALSE),VLOOKUP(VLOOKUP($D226,[2]Cal!$D$11:$AP$300,19,FALSE),[2]Para!$A$33:$B$43,2,FALSE)))))))</f>
        <v>#N/A</v>
      </c>
      <c r="N226" s="45" t="e">
        <f>INDEX($Q226:$AA226,1,IF($F226="宝具自带",2,IF($F226="宝具等级",VLOOKUP(#REF!,[2]Para!$A$33:$B$43,2,FALSE)*2,IF($F226="宝具OC",#REF!*2,1+VLOOKUP(#REF!,[2]Para!$A$33:$B$43,2,FALSE)))))</f>
        <v>#REF!</v>
      </c>
      <c r="O226" s="45" t="e">
        <f>INDEX($Q226:$AA226,1,IF($F226="宝具自带",2,IF($F226="宝具等级",VLOOKUP(#REF!,[2]Para!$A$33:$B$43,2,FALSE)*2,IF($F226="宝具OC",#REF!*2,1+VLOOKUP(#REF!,[2]Para!$A$33:$B$43,2,FALSE)))))</f>
        <v>#REF!</v>
      </c>
      <c r="P226" s="46"/>
      <c r="Q226" s="87">
        <v>0.2</v>
      </c>
      <c r="R226" s="81">
        <v>0.2</v>
      </c>
      <c r="S226" s="81">
        <v>0.25</v>
      </c>
      <c r="T226" s="81">
        <v>0.25</v>
      </c>
      <c r="U226" s="81">
        <v>0.3</v>
      </c>
      <c r="V226" s="81">
        <v>0.3</v>
      </c>
      <c r="W226" s="81">
        <v>0.35</v>
      </c>
      <c r="X226" s="81">
        <v>0.35</v>
      </c>
      <c r="Y226" s="81">
        <v>0.4</v>
      </c>
      <c r="Z226" s="82">
        <v>0.4</v>
      </c>
      <c r="AA226" s="50"/>
      <c r="AB226" s="51" t="str">
        <f t="shared" si="6"/>
        <v/>
      </c>
    </row>
    <row r="227" spans="1:28" ht="15.6" x14ac:dyDescent="0.25">
      <c r="A227" s="52">
        <v>146</v>
      </c>
      <c r="B227" s="41" t="s">
        <v>189</v>
      </c>
      <c r="C227" s="30">
        <v>146</v>
      </c>
      <c r="D227" s="30" t="s">
        <v>189</v>
      </c>
      <c r="E227" s="40" t="s">
        <v>649</v>
      </c>
      <c r="F227" s="41" t="s">
        <v>764</v>
      </c>
      <c r="G227" s="42" t="s">
        <v>653</v>
      </c>
      <c r="H227" s="43" t="s">
        <v>644</v>
      </c>
      <c r="I227" s="40" t="s">
        <v>648</v>
      </c>
      <c r="J227" s="44"/>
      <c r="K227" s="44">
        <f>IF(AND(HLOOKUP(C227,[2]Data!$1:$150,9,FALSE)="全体",G227="敌方单体"),0,IF(I227="无效",0,IF(OR(H227="攻击力提升",H227="防御力下降"),1,IF(H227="Arts卡性能提升",21,IF(H227="Buster卡性能提升",22,IF(H227="Quick卡性能提升",23,IF(H227="宝具威力提升",3,IF(H227="伤害附加",4,5))))))))</f>
        <v>1</v>
      </c>
      <c r="L227" s="44">
        <f t="shared" si="7"/>
        <v>1</v>
      </c>
      <c r="M227" s="45" t="e">
        <f>INDEX($Q227:$AA227,1,IF($F227="宝具自带",2,IF($F227="宝具等级",VLOOKUP(C227,[2]Cal!$D$11:$AP$300,4,FALSE)*2,IF($F227="宝具OC",VLOOKUP(C227,[2]Cal!$D$11:$AP$300,14,FALSE)*2,1+IF($F227="技能1",VLOOKUP(VLOOKUP($D227,[2]Cal!$D$11:$AP$300,17,FALSE),[2]Para!$A$33:$B$43,2,FALSE),IF($F227="技能2",VLOOKUP(VLOOKUP($D227,[2]Cal!$D$11:$AP$300,18,FALSE),[2]Para!$A$33:$B$43,2,FALSE),VLOOKUP(VLOOKUP($D227,[2]Cal!$D$11:$AP$300,19,FALSE),[2]Para!$A$33:$B$43,2,FALSE)))))))</f>
        <v>#N/A</v>
      </c>
      <c r="N227" s="45" t="e">
        <f>INDEX($Q227:$AA227,1,IF($F227="宝具自带",2,IF($F227="宝具等级",VLOOKUP(#REF!,[2]Para!$A$33:$B$43,2,FALSE)*2,IF($F227="宝具OC",#REF!*2,1+VLOOKUP(#REF!,[2]Para!$A$33:$B$43,2,FALSE)))))</f>
        <v>#REF!</v>
      </c>
      <c r="O227" s="45" t="e">
        <f>INDEX($Q227:$AA227,1,IF($F227="宝具自带",2,IF($F227="宝具等级",VLOOKUP(#REF!,[2]Para!$A$33:$B$43,2,FALSE)*2,IF($F227="宝具OC",#REF!*2,1+VLOOKUP(#REF!,[2]Para!$A$33:$B$43,2,FALSE)))))</f>
        <v>#REF!</v>
      </c>
      <c r="P227" s="46"/>
      <c r="Q227" s="53">
        <v>0.1</v>
      </c>
      <c r="R227" s="54">
        <v>0.12</v>
      </c>
      <c r="S227" s="54">
        <v>0.14000000000000001</v>
      </c>
      <c r="T227" s="54">
        <v>0.16</v>
      </c>
      <c r="U227" s="54">
        <v>0.18</v>
      </c>
      <c r="V227" s="54">
        <v>0.2</v>
      </c>
      <c r="W227" s="54">
        <v>0.22</v>
      </c>
      <c r="X227" s="54">
        <v>0.24</v>
      </c>
      <c r="Y227" s="54">
        <v>0.26</v>
      </c>
      <c r="Z227" s="55">
        <v>0.3</v>
      </c>
      <c r="AA227" s="50"/>
      <c r="AB227" s="51" t="str">
        <f t="shared" si="6"/>
        <v/>
      </c>
    </row>
    <row r="228" spans="1:28" ht="15.6" x14ac:dyDescent="0.25">
      <c r="A228" s="52">
        <v>147</v>
      </c>
      <c r="B228" s="41" t="s">
        <v>462</v>
      </c>
      <c r="C228" s="30">
        <v>147</v>
      </c>
      <c r="D228" s="30" t="s">
        <v>462</v>
      </c>
      <c r="E228" s="40" t="s">
        <v>646</v>
      </c>
      <c r="F228" s="41" t="s">
        <v>717</v>
      </c>
      <c r="G228" s="42" t="s">
        <v>653</v>
      </c>
      <c r="H228" s="43" t="s">
        <v>644</v>
      </c>
      <c r="I228" s="40" t="s">
        <v>648</v>
      </c>
      <c r="J228" s="44"/>
      <c r="K228" s="44">
        <f>IF(AND(HLOOKUP(C228,[2]Data!$1:$150,9,FALSE)="全体",G228="敌方单体"),0,IF(I228="无效",0,IF(OR(H228="攻击力提升",H228="防御力下降"),1,IF(H228="Arts卡性能提升",21,IF(H228="Buster卡性能提升",22,IF(H228="Quick卡性能提升",23,IF(H228="宝具威力提升",3,IF(H228="伤害附加",4,5))))))))</f>
        <v>1</v>
      </c>
      <c r="L228" s="44">
        <f t="shared" si="7"/>
        <v>1</v>
      </c>
      <c r="M228" s="45" t="e">
        <f>INDEX($Q228:$AA228,1,IF($F228="宝具自带",2,IF($F228="宝具等级",VLOOKUP(C228,[2]Cal!$D$11:$AP$300,4,FALSE)*2,IF($F228="宝具OC",VLOOKUP(C228,[2]Cal!$D$11:$AP$300,14,FALSE)*2,1+IF($F228="技能1",VLOOKUP(VLOOKUP($D228,[2]Cal!$D$11:$AP$300,17,FALSE),[2]Para!$A$33:$B$43,2,FALSE),IF($F228="技能2",VLOOKUP(VLOOKUP($D228,[2]Cal!$D$11:$AP$300,18,FALSE),[2]Para!$A$33:$B$43,2,FALSE),VLOOKUP(VLOOKUP($D228,[2]Cal!$D$11:$AP$300,19,FALSE),[2]Para!$A$33:$B$43,2,FALSE)))))))</f>
        <v>#N/A</v>
      </c>
      <c r="N228" s="45" t="e">
        <f>INDEX($Q228:$AA228,1,IF($F228="宝具自带",2,IF($F228="宝具等级",VLOOKUP(#REF!,[2]Para!$A$33:$B$43,2,FALSE)*2,IF($F228="宝具OC",#REF!*2,1+VLOOKUP(#REF!,[2]Para!$A$33:$B$43,2,FALSE)))))</f>
        <v>#REF!</v>
      </c>
      <c r="O228" s="45" t="e">
        <f>INDEX($Q228:$AA228,1,IF($F228="宝具自带",2,IF($F228="宝具等级",VLOOKUP(#REF!,[2]Para!$A$33:$B$43,2,FALSE)*2,IF($F228="宝具OC",#REF!*2,1+VLOOKUP(#REF!,[2]Para!$A$33:$B$43,2,FALSE)))))</f>
        <v>#REF!</v>
      </c>
      <c r="P228" s="46"/>
      <c r="Q228" s="53">
        <v>0.3</v>
      </c>
      <c r="R228" s="54">
        <v>0.32</v>
      </c>
      <c r="S228" s="54">
        <v>0.34</v>
      </c>
      <c r="T228" s="54">
        <v>0.36</v>
      </c>
      <c r="U228" s="54">
        <v>0.38</v>
      </c>
      <c r="V228" s="54">
        <v>0.4</v>
      </c>
      <c r="W228" s="54">
        <v>0.42</v>
      </c>
      <c r="X228" s="54">
        <v>0.44</v>
      </c>
      <c r="Y228" s="54">
        <v>0.46</v>
      </c>
      <c r="Z228" s="55">
        <v>0.5</v>
      </c>
      <c r="AA228" s="50"/>
      <c r="AB228" s="51" t="str">
        <f t="shared" si="6"/>
        <v/>
      </c>
    </row>
    <row r="229" spans="1:28" ht="15.6" x14ac:dyDescent="0.25">
      <c r="A229" s="83">
        <v>148</v>
      </c>
      <c r="B229" s="85" t="s">
        <v>464</v>
      </c>
      <c r="C229" s="30">
        <v>148</v>
      </c>
      <c r="D229" s="30" t="s">
        <v>464</v>
      </c>
      <c r="E229" s="40" t="s">
        <v>646</v>
      </c>
      <c r="F229" s="41" t="s">
        <v>842</v>
      </c>
      <c r="G229" s="42" t="s">
        <v>653</v>
      </c>
      <c r="H229" s="43" t="s">
        <v>652</v>
      </c>
      <c r="I229" s="40" t="s">
        <v>648</v>
      </c>
      <c r="J229" s="44"/>
      <c r="K229" s="44">
        <f>IF(AND(HLOOKUP(C229,[2]Data!$1:$150,9,FALSE)="全体",G229="敌方单体"),0,IF(I229="无效",0,IF(OR(H229="攻击力提升",H229="防御力下降"),1,IF(H229="Arts卡性能提升",21,IF(H229="Buster卡性能提升",22,IF(H229="Quick卡性能提升",23,IF(H229="宝具威力提升",3,IF(H229="伤害附加",4,5))))))))</f>
        <v>22</v>
      </c>
      <c r="L229" s="44">
        <f t="shared" si="7"/>
        <v>22</v>
      </c>
      <c r="M229" s="45" t="e">
        <f>INDEX($Q229:$AA229,1,IF($F229="宝具自带",2,IF($F229="宝具等级",VLOOKUP(C229,[2]Cal!$D$11:$AP$300,4,FALSE)*2,IF($F229="宝具OC",VLOOKUP(C229,[2]Cal!$D$11:$AP$300,14,FALSE)*2,1+IF($F229="技能1",VLOOKUP(VLOOKUP($D229,[2]Cal!$D$11:$AP$300,17,FALSE),[2]Para!$A$33:$B$43,2,FALSE),IF($F229="技能2",VLOOKUP(VLOOKUP($D229,[2]Cal!$D$11:$AP$300,18,FALSE),[2]Para!$A$33:$B$43,2,FALSE),VLOOKUP(VLOOKUP($D229,[2]Cal!$D$11:$AP$300,19,FALSE),[2]Para!$A$33:$B$43,2,FALSE)))))))</f>
        <v>#N/A</v>
      </c>
      <c r="N229" s="45" t="e">
        <f>INDEX($Q229:$AA229,1,IF($F229="宝具自带",2,IF($F229="宝具等级",VLOOKUP(#REF!,[2]Para!$A$33:$B$43,2,FALSE)*2,IF($F229="宝具OC",#REF!*2,1+VLOOKUP(#REF!,[2]Para!$A$33:$B$43,2,FALSE)))))</f>
        <v>#REF!</v>
      </c>
      <c r="O229" s="45" t="e">
        <f>INDEX($Q229:$AA229,1,IF($F229="宝具自带",2,IF($F229="宝具等级",VLOOKUP(#REF!,[2]Para!$A$33:$B$43,2,FALSE)*2,IF($F229="宝具OC",#REF!*2,1+VLOOKUP(#REF!,[2]Para!$A$33:$B$43,2,FALSE)))))</f>
        <v>#REF!</v>
      </c>
      <c r="P229" s="46"/>
      <c r="Q229" s="53">
        <v>0.1</v>
      </c>
      <c r="R229" s="54">
        <v>0.12</v>
      </c>
      <c r="S229" s="54">
        <v>0.14000000000000001</v>
      </c>
      <c r="T229" s="54">
        <v>0.16</v>
      </c>
      <c r="U229" s="54">
        <v>0.18</v>
      </c>
      <c r="V229" s="54">
        <v>0.2</v>
      </c>
      <c r="W229" s="54">
        <v>0.22</v>
      </c>
      <c r="X229" s="54">
        <v>0.24</v>
      </c>
      <c r="Y229" s="54">
        <v>0.26</v>
      </c>
      <c r="Z229" s="55">
        <v>0.3</v>
      </c>
      <c r="AA229" s="50"/>
      <c r="AB229" s="51" t="str">
        <f t="shared" si="6"/>
        <v/>
      </c>
    </row>
    <row r="230" spans="1:28" ht="15.6" x14ac:dyDescent="0.25">
      <c r="A230" s="83"/>
      <c r="B230" s="85"/>
      <c r="C230" s="30">
        <v>148</v>
      </c>
      <c r="D230" s="30" t="s">
        <v>464</v>
      </c>
      <c r="E230" s="40" t="s">
        <v>649</v>
      </c>
      <c r="F230" s="41" t="s">
        <v>843</v>
      </c>
      <c r="G230" s="42" t="s">
        <v>653</v>
      </c>
      <c r="H230" s="43" t="s">
        <v>644</v>
      </c>
      <c r="I230" s="40" t="s">
        <v>648</v>
      </c>
      <c r="J230" s="44"/>
      <c r="K230" s="44">
        <f>IF(AND(HLOOKUP(C230,[2]Data!$1:$150,9,FALSE)="全体",G230="敌方单体"),0,IF(I230="无效",0,IF(OR(H230="攻击力提升",H230="防御力下降"),1,IF(H230="Arts卡性能提升",21,IF(H230="Buster卡性能提升",22,IF(H230="Quick卡性能提升",23,IF(H230="宝具威力提升",3,IF(H230="伤害附加",4,5))))))))</f>
        <v>1</v>
      </c>
      <c r="L230" s="44">
        <f t="shared" si="7"/>
        <v>1</v>
      </c>
      <c r="M230" s="45" t="e">
        <f>INDEX($Q230:$AA230,1,IF($F230="宝具自带",2,IF($F230="宝具等级",VLOOKUP(C230,[2]Cal!$D$11:$AP$300,4,FALSE)*2,IF($F230="宝具OC",VLOOKUP(C230,[2]Cal!$D$11:$AP$300,14,FALSE)*2,1+IF($F230="技能1",VLOOKUP(VLOOKUP($D230,[2]Cal!$D$11:$AP$300,17,FALSE),[2]Para!$A$33:$B$43,2,FALSE),IF($F230="技能2",VLOOKUP(VLOOKUP($D230,[2]Cal!$D$11:$AP$300,18,FALSE),[2]Para!$A$33:$B$43,2,FALSE),VLOOKUP(VLOOKUP($D230,[2]Cal!$D$11:$AP$300,19,FALSE),[2]Para!$A$33:$B$43,2,FALSE)))))))</f>
        <v>#N/A</v>
      </c>
      <c r="N230" s="45" t="e">
        <f>INDEX($Q230:$AA230,1,IF($F230="宝具自带",2,IF($F230="宝具等级",VLOOKUP(#REF!,[2]Para!$A$33:$B$43,2,FALSE)*2,IF($F230="宝具OC",#REF!*2,1+VLOOKUP(#REF!,[2]Para!$A$33:$B$43,2,FALSE)))))</f>
        <v>#REF!</v>
      </c>
      <c r="O230" s="45" t="e">
        <f>INDEX($Q230:$AA230,1,IF($F230="宝具自带",2,IF($F230="宝具等级",VLOOKUP(#REF!,[2]Para!$A$33:$B$43,2,FALSE)*2,IF($F230="宝具OC",#REF!*2,1+VLOOKUP(#REF!,[2]Para!$A$33:$B$43,2,FALSE)))))</f>
        <v>#REF!</v>
      </c>
      <c r="P230" s="46"/>
      <c r="Q230" s="53">
        <v>0.1</v>
      </c>
      <c r="R230" s="54">
        <v>0.12</v>
      </c>
      <c r="S230" s="54">
        <v>0.14000000000000001</v>
      </c>
      <c r="T230" s="54">
        <v>0.16</v>
      </c>
      <c r="U230" s="54">
        <v>0.18</v>
      </c>
      <c r="V230" s="54">
        <v>0.2</v>
      </c>
      <c r="W230" s="54">
        <v>0.22</v>
      </c>
      <c r="X230" s="54">
        <v>0.24</v>
      </c>
      <c r="Y230" s="54">
        <v>0.26</v>
      </c>
      <c r="Z230" s="55">
        <v>0.3</v>
      </c>
      <c r="AA230" s="50"/>
      <c r="AB230" s="51" t="str">
        <f t="shared" si="6"/>
        <v/>
      </c>
    </row>
    <row r="231" spans="1:28" ht="15.6" x14ac:dyDescent="0.25">
      <c r="A231" s="83">
        <v>150</v>
      </c>
      <c r="B231" s="85" t="s">
        <v>469</v>
      </c>
      <c r="C231" s="30">
        <v>150</v>
      </c>
      <c r="D231" s="30" t="s">
        <v>469</v>
      </c>
      <c r="E231" s="40" t="s">
        <v>646</v>
      </c>
      <c r="F231" s="41" t="s">
        <v>844</v>
      </c>
      <c r="G231" s="42" t="s">
        <v>643</v>
      </c>
      <c r="H231" s="43" t="s">
        <v>644</v>
      </c>
      <c r="I231" s="40" t="s">
        <v>648</v>
      </c>
      <c r="J231" s="44"/>
      <c r="K231" s="44">
        <f>IF(AND(HLOOKUP(C231,[2]Data!$1:$150,9,FALSE)="全体",G231="敌方单体"),0,IF(I231="无效",0,IF(OR(H231="攻击力提升",H231="防御力下降"),1,IF(H231="Arts卡性能提升",21,IF(H231="Buster卡性能提升",22,IF(H231="Quick卡性能提升",23,IF(H231="宝具威力提升",3,IF(H231="伤害附加",4,5))))))))</f>
        <v>1</v>
      </c>
      <c r="L231" s="44">
        <f t="shared" si="7"/>
        <v>1</v>
      </c>
      <c r="M231" s="45" t="e">
        <f>INDEX($Q231:$AA231,1,IF($F231="宝具自带",2,IF($F231="宝具等级",VLOOKUP(C231,[2]Cal!$D$11:$AP$300,4,FALSE)*2,IF($F231="宝具OC",VLOOKUP(C231,[2]Cal!$D$11:$AP$300,14,FALSE)*2,1+IF($F231="技能1",VLOOKUP(VLOOKUP($D231,[2]Cal!$D$11:$AP$300,17,FALSE),[2]Para!$A$33:$B$43,2,FALSE),IF($F231="技能2",VLOOKUP(VLOOKUP($D231,[2]Cal!$D$11:$AP$300,18,FALSE),[2]Para!$A$33:$B$43,2,FALSE),VLOOKUP(VLOOKUP($D231,[2]Cal!$D$11:$AP$300,19,FALSE),[2]Para!$A$33:$B$43,2,FALSE)))))))</f>
        <v>#N/A</v>
      </c>
      <c r="N231" s="45" t="e">
        <f>INDEX($Q231:$AA231,1,IF($F231="宝具自带",2,IF($F231="宝具等级",VLOOKUP(#REF!,[2]Para!$A$33:$B$43,2,FALSE)*2,IF($F231="宝具OC",#REF!*2,1+VLOOKUP(#REF!,[2]Para!$A$33:$B$43,2,FALSE)))))</f>
        <v>#REF!</v>
      </c>
      <c r="O231" s="45" t="e">
        <f>INDEX($Q231:$AA231,1,IF($F231="宝具自带",2,IF($F231="宝具等级",VLOOKUP(#REF!,[2]Para!$A$33:$B$43,2,FALSE)*2,IF($F231="宝具OC",#REF!*2,1+VLOOKUP(#REF!,[2]Para!$A$33:$B$43,2,FALSE)))))</f>
        <v>#REF!</v>
      </c>
      <c r="P231" s="46"/>
      <c r="Q231" s="53">
        <v>0.1</v>
      </c>
      <c r="R231" s="54">
        <v>0.11</v>
      </c>
      <c r="S231" s="54">
        <v>0.12</v>
      </c>
      <c r="T231" s="54">
        <v>0.13</v>
      </c>
      <c r="U231" s="54">
        <v>0.14000000000000001</v>
      </c>
      <c r="V231" s="54">
        <v>0.15</v>
      </c>
      <c r="W231" s="54">
        <v>0.16</v>
      </c>
      <c r="X231" s="54">
        <v>0.17</v>
      </c>
      <c r="Y231" s="54">
        <v>0.18</v>
      </c>
      <c r="Z231" s="55">
        <v>0.2</v>
      </c>
      <c r="AA231" s="50"/>
      <c r="AB231" s="51" t="str">
        <f t="shared" si="6"/>
        <v/>
      </c>
    </row>
    <row r="232" spans="1:28" ht="15.6" x14ac:dyDescent="0.25">
      <c r="A232" s="83"/>
      <c r="B232" s="85"/>
      <c r="C232" s="30">
        <v>150</v>
      </c>
      <c r="D232" s="30" t="s">
        <v>469</v>
      </c>
      <c r="E232" s="40" t="s">
        <v>654</v>
      </c>
      <c r="F232" s="41" t="s">
        <v>845</v>
      </c>
      <c r="G232" s="42" t="s">
        <v>682</v>
      </c>
      <c r="H232" s="43" t="s">
        <v>652</v>
      </c>
      <c r="I232" s="40" t="s">
        <v>660</v>
      </c>
      <c r="J232" s="44"/>
      <c r="K232" s="44">
        <f>IF(AND(HLOOKUP(C232,[2]Data!$1:$150,9,FALSE)="全体",G232="敌方单体"),0,IF(I232="无效",0,IF(OR(H232="攻击力提升",H232="防御力下降"),1,IF(H232="Arts卡性能提升",21,IF(H232="Buster卡性能提升",22,IF(H232="Quick卡性能提升",23,IF(H232="宝具威力提升",3,IF(H232="伤害附加",4,5))))))))</f>
        <v>0</v>
      </c>
      <c r="L232" s="44">
        <f t="shared" si="7"/>
        <v>22</v>
      </c>
      <c r="M232" s="45" t="e">
        <f>INDEX($Q232:$AA232,1,IF($F232="宝具自带",2,IF($F232="宝具等级",VLOOKUP(C232,[2]Cal!$D$11:$AP$300,4,FALSE)*2,IF($F232="宝具OC",VLOOKUP(C232,[2]Cal!$D$11:$AP$300,14,FALSE)*2,1+IF($F232="技能1",VLOOKUP(VLOOKUP($D232,[2]Cal!$D$11:$AP$300,17,FALSE),[2]Para!$A$33:$B$43,2,FALSE),IF($F232="技能2",VLOOKUP(VLOOKUP($D232,[2]Cal!$D$11:$AP$300,18,FALSE),[2]Para!$A$33:$B$43,2,FALSE),VLOOKUP(VLOOKUP($D232,[2]Cal!$D$11:$AP$300,19,FALSE),[2]Para!$A$33:$B$43,2,FALSE)))))))</f>
        <v>#N/A</v>
      </c>
      <c r="N232" s="45" t="e">
        <f>INDEX($Q232:$AA232,1,IF($F232="宝具自带",2,IF($F232="宝具等级",VLOOKUP(#REF!,[2]Para!$A$33:$B$43,2,FALSE)*2,IF($F232="宝具OC",#REF!*2,1+VLOOKUP(#REF!,[2]Para!$A$33:$B$43,2,FALSE)))))</f>
        <v>#REF!</v>
      </c>
      <c r="O232" s="45" t="e">
        <f>INDEX($Q232:$AA232,1,IF($F232="宝具自带",2,IF($F232="宝具等级",VLOOKUP(#REF!,[2]Para!$A$33:$B$43,2,FALSE)*2,IF($F232="宝具OC",#REF!*2,1+VLOOKUP(#REF!,[2]Para!$A$33:$B$43,2,FALSE)))))</f>
        <v>#REF!</v>
      </c>
      <c r="P232" s="46"/>
      <c r="Q232" s="53">
        <v>0.3</v>
      </c>
      <c r="R232" s="54">
        <v>0.32</v>
      </c>
      <c r="S232" s="54">
        <v>0.34</v>
      </c>
      <c r="T232" s="54">
        <v>0.36</v>
      </c>
      <c r="U232" s="54">
        <v>0.38</v>
      </c>
      <c r="V232" s="54">
        <v>0.4</v>
      </c>
      <c r="W232" s="54">
        <v>0.42</v>
      </c>
      <c r="X232" s="54">
        <v>0.44</v>
      </c>
      <c r="Y232" s="54">
        <v>0.46</v>
      </c>
      <c r="Z232" s="55">
        <v>0.5</v>
      </c>
      <c r="AA232" s="50"/>
      <c r="AB232" s="51" t="str">
        <f t="shared" si="6"/>
        <v/>
      </c>
    </row>
    <row r="233" spans="1:28" ht="15.6" x14ac:dyDescent="0.25">
      <c r="A233" s="83">
        <v>153</v>
      </c>
      <c r="B233" s="85" t="s">
        <v>473</v>
      </c>
      <c r="C233" s="30">
        <v>153</v>
      </c>
      <c r="D233" s="30" t="s">
        <v>473</v>
      </c>
      <c r="E233" s="40" t="s">
        <v>649</v>
      </c>
      <c r="F233" s="41" t="s">
        <v>846</v>
      </c>
      <c r="G233" s="42" t="s">
        <v>653</v>
      </c>
      <c r="H233" s="43" t="s">
        <v>652</v>
      </c>
      <c r="I233" s="40" t="s">
        <v>648</v>
      </c>
      <c r="J233" s="44"/>
      <c r="K233" s="44">
        <f>IF(AND(HLOOKUP(C233,[2]Data!$1:$150,9,FALSE)="全体",G233="敌方单体"),0,IF(I233="无效",0,IF(OR(H233="攻击力提升",H233="防御力下降"),1,IF(H233="Arts卡性能提升",21,IF(H233="Buster卡性能提升",22,IF(H233="Quick卡性能提升",23,IF(H233="宝具威力提升",3,IF(H233="伤害附加",4,5))))))))</f>
        <v>22</v>
      </c>
      <c r="L233" s="44">
        <f t="shared" si="7"/>
        <v>22</v>
      </c>
      <c r="M233" s="45" t="e">
        <f>INDEX($Q233:$AA233,1,IF($F233="宝具自带",2,IF($F233="宝具等级",VLOOKUP(C233,[2]Cal!$D$11:$AP$300,4,FALSE)*2,IF($F233="宝具OC",VLOOKUP(C233,[2]Cal!$D$11:$AP$300,14,FALSE)*2,1+IF($F233="技能1",VLOOKUP(VLOOKUP($D233,[2]Cal!$D$11:$AP$300,17,FALSE),[2]Para!$A$33:$B$43,2,FALSE),IF($F233="技能2",VLOOKUP(VLOOKUP($D233,[2]Cal!$D$11:$AP$300,18,FALSE),[2]Para!$A$33:$B$43,2,FALSE),VLOOKUP(VLOOKUP($D233,[2]Cal!$D$11:$AP$300,19,FALSE),[2]Para!$A$33:$B$43,2,FALSE)))))))</f>
        <v>#N/A</v>
      </c>
      <c r="N233" s="45" t="e">
        <f>INDEX($Q233:$AA233,1,IF($F233="宝具自带",2,IF($F233="宝具等级",VLOOKUP(#REF!,[2]Para!$A$33:$B$43,2,FALSE)*2,IF($F233="宝具OC",#REF!*2,1+VLOOKUP(#REF!,[2]Para!$A$33:$B$43,2,FALSE)))))</f>
        <v>#REF!</v>
      </c>
      <c r="O233" s="45" t="e">
        <f>INDEX($Q233:$AA233,1,IF($F233="宝具自带",2,IF($F233="宝具等级",VLOOKUP(#REF!,[2]Para!$A$33:$B$43,2,FALSE)*2,IF($F233="宝具OC",#REF!*2,1+VLOOKUP(#REF!,[2]Para!$A$33:$B$43,2,FALSE)))))</f>
        <v>#REF!</v>
      </c>
      <c r="P233" s="46"/>
      <c r="Q233" s="53">
        <v>0.3</v>
      </c>
      <c r="R233" s="54">
        <v>0.32</v>
      </c>
      <c r="S233" s="54">
        <v>0.34</v>
      </c>
      <c r="T233" s="54">
        <v>0.36</v>
      </c>
      <c r="U233" s="54">
        <v>0.38</v>
      </c>
      <c r="V233" s="54">
        <v>0.4</v>
      </c>
      <c r="W233" s="54">
        <v>0.42</v>
      </c>
      <c r="X233" s="54">
        <v>0.44</v>
      </c>
      <c r="Y233" s="54">
        <v>0.46</v>
      </c>
      <c r="Z233" s="55">
        <v>0.5</v>
      </c>
      <c r="AA233" s="50"/>
      <c r="AB233" s="51" t="str">
        <f t="shared" si="6"/>
        <v/>
      </c>
    </row>
    <row r="234" spans="1:28" ht="15.6" x14ac:dyDescent="0.25">
      <c r="A234" s="83"/>
      <c r="B234" s="85"/>
      <c r="C234" s="30">
        <v>153</v>
      </c>
      <c r="D234" s="30" t="s">
        <v>473</v>
      </c>
      <c r="E234" s="40" t="s">
        <v>657</v>
      </c>
      <c r="F234" s="41" t="s">
        <v>474</v>
      </c>
      <c r="G234" s="42" t="s">
        <v>653</v>
      </c>
      <c r="H234" s="43" t="s">
        <v>662</v>
      </c>
      <c r="I234" s="40" t="s">
        <v>648</v>
      </c>
      <c r="J234" s="44"/>
      <c r="K234" s="44">
        <f>IF(AND(HLOOKUP(C234,[2]Data!$1:$150,9,FALSE)="全体",G234="敌方单体"),0,IF(I234="无效",0,IF(OR(H234="攻击力提升",H234="防御力下降"),1,IF(H234="Arts卡性能提升",21,IF(H234="Buster卡性能提升",22,IF(H234="Quick卡性能提升",23,IF(H234="宝具威力提升",3,IF(H234="伤害附加",4,5))))))))</f>
        <v>3</v>
      </c>
      <c r="L234" s="44">
        <f t="shared" si="7"/>
        <v>3</v>
      </c>
      <c r="M234" s="45" t="e">
        <f>INDEX($Q234:$AA234,1,IF($F234="宝具自带",2,IF($F234="宝具等级",VLOOKUP(C234,[2]Cal!$D$11:$AP$300,4,FALSE)*2,IF($F234="宝具OC",VLOOKUP(C234,[2]Cal!$D$11:$AP$300,14,FALSE)*2,1+IF($F234="技能1",VLOOKUP(VLOOKUP($D234,[2]Cal!$D$11:$AP$300,17,FALSE),[2]Para!$A$33:$B$43,2,FALSE),IF($F234="技能2",VLOOKUP(VLOOKUP($D234,[2]Cal!$D$11:$AP$300,18,FALSE),[2]Para!$A$33:$B$43,2,FALSE),VLOOKUP(VLOOKUP($D234,[2]Cal!$D$11:$AP$300,19,FALSE),[2]Para!$A$33:$B$43,2,FALSE)))))))</f>
        <v>#N/A</v>
      </c>
      <c r="N234" s="45" t="e">
        <f>INDEX($Q234:$AA234,1,IF($F234="宝具自带",2,IF($F234="宝具等级",VLOOKUP(#REF!,[2]Para!$A$33:$B$43,2,FALSE)*2,IF($F234="宝具OC",#REF!*2,1+VLOOKUP(#REF!,[2]Para!$A$33:$B$43,2,FALSE)))))</f>
        <v>#REF!</v>
      </c>
      <c r="O234" s="45" t="e">
        <f>INDEX($Q234:$AA234,1,IF($F234="宝具自带",2,IF($F234="宝具等级",VLOOKUP(#REF!,[2]Para!$A$33:$B$43,2,FALSE)*2,IF($F234="宝具OC",#REF!*2,1+VLOOKUP(#REF!,[2]Para!$A$33:$B$43,2,FALSE)))))</f>
        <v>#REF!</v>
      </c>
      <c r="P234" s="46"/>
      <c r="Q234" s="87">
        <v>0.2</v>
      </c>
      <c r="R234" s="81">
        <v>0.2</v>
      </c>
      <c r="S234" s="81">
        <v>0.3</v>
      </c>
      <c r="T234" s="81">
        <v>0.3</v>
      </c>
      <c r="U234" s="81">
        <v>0.4</v>
      </c>
      <c r="V234" s="81">
        <v>0.4</v>
      </c>
      <c r="W234" s="81">
        <v>0.5</v>
      </c>
      <c r="X234" s="81">
        <v>0.5</v>
      </c>
      <c r="Y234" s="81">
        <v>0.6</v>
      </c>
      <c r="Z234" s="82">
        <v>0.6</v>
      </c>
      <c r="AA234" s="50"/>
      <c r="AB234" s="51" t="str">
        <f t="shared" si="6"/>
        <v/>
      </c>
    </row>
    <row r="235" spans="1:28" ht="15.6" x14ac:dyDescent="0.25">
      <c r="A235" s="83">
        <v>154</v>
      </c>
      <c r="B235" s="85" t="s">
        <v>475</v>
      </c>
      <c r="C235" s="30">
        <v>154</v>
      </c>
      <c r="D235" s="30" t="s">
        <v>475</v>
      </c>
      <c r="E235" s="40" t="s">
        <v>649</v>
      </c>
      <c r="F235" s="41" t="s">
        <v>828</v>
      </c>
      <c r="G235" s="42" t="s">
        <v>653</v>
      </c>
      <c r="H235" s="43" t="s">
        <v>644</v>
      </c>
      <c r="I235" s="40" t="s">
        <v>648</v>
      </c>
      <c r="J235" s="44"/>
      <c r="K235" s="44">
        <f>IF(AND(HLOOKUP(C235,[2]Data!$1:$150,9,FALSE)="全体",G235="敌方单体"),0,IF(I235="无效",0,IF(OR(H235="攻击力提升",H235="防御力下降"),1,IF(H235="Arts卡性能提升",21,IF(H235="Buster卡性能提升",22,IF(H235="Quick卡性能提升",23,IF(H235="宝具威力提升",3,IF(H235="伤害附加",4,5))))))))</f>
        <v>1</v>
      </c>
      <c r="L235" s="44">
        <f t="shared" si="7"/>
        <v>1</v>
      </c>
      <c r="M235" s="45" t="e">
        <f>INDEX($Q235:$AA235,1,IF($F235="宝具自带",2,IF($F235="宝具等级",VLOOKUP(C235,[2]Cal!$D$11:$AP$300,4,FALSE)*2,IF($F235="宝具OC",VLOOKUP(C235,[2]Cal!$D$11:$AP$300,14,FALSE)*2,1+IF($F235="技能1",VLOOKUP(VLOOKUP($D235,[2]Cal!$D$11:$AP$300,17,FALSE),[2]Para!$A$33:$B$43,2,FALSE),IF($F235="技能2",VLOOKUP(VLOOKUP($D235,[2]Cal!$D$11:$AP$300,18,FALSE),[2]Para!$A$33:$B$43,2,FALSE),VLOOKUP(VLOOKUP($D235,[2]Cal!$D$11:$AP$300,19,FALSE),[2]Para!$A$33:$B$43,2,FALSE)))))))</f>
        <v>#N/A</v>
      </c>
      <c r="N235" s="45" t="e">
        <f>INDEX($Q235:$AA235,1,IF($F235="宝具自带",2,IF($F235="宝具等级",VLOOKUP(#REF!,[2]Para!$A$33:$B$43,2,FALSE)*2,IF($F235="宝具OC",#REF!*2,1+VLOOKUP(#REF!,[2]Para!$A$33:$B$43,2,FALSE)))))</f>
        <v>#REF!</v>
      </c>
      <c r="O235" s="45" t="e">
        <f>INDEX($Q235:$AA235,1,IF($F235="宝具自带",2,IF($F235="宝具等级",VLOOKUP(#REF!,[2]Para!$A$33:$B$43,2,FALSE)*2,IF($F235="宝具OC",#REF!*2,1+VLOOKUP(#REF!,[2]Para!$A$33:$B$43,2,FALSE)))))</f>
        <v>#REF!</v>
      </c>
      <c r="P235" s="46"/>
      <c r="Q235" s="53">
        <v>0.1</v>
      </c>
      <c r="R235" s="54">
        <v>0.11</v>
      </c>
      <c r="S235" s="54">
        <v>0.12</v>
      </c>
      <c r="T235" s="54">
        <v>0.13</v>
      </c>
      <c r="U235" s="54">
        <v>0.14000000000000001</v>
      </c>
      <c r="V235" s="54">
        <v>0.15</v>
      </c>
      <c r="W235" s="54">
        <v>0.16</v>
      </c>
      <c r="X235" s="54">
        <v>0.17</v>
      </c>
      <c r="Y235" s="54">
        <v>0.18</v>
      </c>
      <c r="Z235" s="55">
        <v>0.2</v>
      </c>
      <c r="AA235" s="50"/>
      <c r="AB235" s="51" t="str">
        <f t="shared" si="6"/>
        <v/>
      </c>
    </row>
    <row r="236" spans="1:28" ht="16.2" thickBot="1" x14ac:dyDescent="0.3">
      <c r="A236" s="84"/>
      <c r="B236" s="86"/>
      <c r="C236" s="30">
        <v>154</v>
      </c>
      <c r="D236" s="30" t="s">
        <v>475</v>
      </c>
      <c r="E236" s="61" t="s">
        <v>654</v>
      </c>
      <c r="F236" s="62" t="s">
        <v>847</v>
      </c>
      <c r="G236" s="63" t="s">
        <v>653</v>
      </c>
      <c r="H236" s="64" t="s">
        <v>652</v>
      </c>
      <c r="I236" s="61" t="s">
        <v>648</v>
      </c>
      <c r="J236" s="65"/>
      <c r="K236" s="65">
        <f>IF(AND(HLOOKUP(C236,[2]Data!$1:$150,9,FALSE)="全体",G236="敌方单体"),0,IF(I236="无效",0,IF(OR(H236="攻击力提升",H236="防御力下降"),1,IF(H236="Arts卡性能提升",21,IF(H236="Buster卡性能提升",22,IF(H236="Quick卡性能提升",23,IF(H236="宝具威力提升",3,IF(H236="伤害附加",4,5))))))))</f>
        <v>22</v>
      </c>
      <c r="L236" s="65">
        <f t="shared" si="7"/>
        <v>22</v>
      </c>
      <c r="M236" s="66" t="e">
        <f>INDEX($Q236:$AA236,1,IF($F236="宝具自带",2,IF($F236="宝具等级",VLOOKUP(C236,[2]Cal!$D$11:$AP$300,4,FALSE)*2,IF($F236="宝具OC",VLOOKUP(C236,[2]Cal!$D$11:$AP$300,14,FALSE)*2,1+IF($F236="技能1",VLOOKUP(VLOOKUP($D236,[2]Cal!$D$11:$AP$300,17,FALSE),[2]Para!$A$33:$B$43,2,FALSE),IF($F236="技能2",VLOOKUP(VLOOKUP($D236,[2]Cal!$D$11:$AP$300,18,FALSE),[2]Para!$A$33:$B$43,2,FALSE),VLOOKUP(VLOOKUP($D236,[2]Cal!$D$11:$AP$300,19,FALSE),[2]Para!$A$33:$B$43,2,FALSE)))))))</f>
        <v>#N/A</v>
      </c>
      <c r="N236" s="66" t="e">
        <f>INDEX($Q236:$AA236,1,IF($F236="宝具自带",2,IF($F236="宝具等级",VLOOKUP(#REF!,[2]Para!$A$33:$B$43,2,FALSE)*2,IF($F236="宝具OC",#REF!*2,1+VLOOKUP(#REF!,[2]Para!$A$33:$B$43,2,FALSE)))))</f>
        <v>#REF!</v>
      </c>
      <c r="O236" s="66" t="e">
        <f>INDEX($Q236:$AA236,1,IF($F236="宝具自带",2,IF($F236="宝具等级",VLOOKUP(#REF!,[2]Para!$A$33:$B$43,2,FALSE)*2,IF($F236="宝具OC",#REF!*2,1+VLOOKUP(#REF!,[2]Para!$A$33:$B$43,2,FALSE)))))</f>
        <v>#REF!</v>
      </c>
      <c r="P236" s="67"/>
      <c r="Q236" s="68">
        <v>0.3</v>
      </c>
      <c r="R236" s="69">
        <v>0.32</v>
      </c>
      <c r="S236" s="69">
        <v>0.34</v>
      </c>
      <c r="T236" s="69">
        <v>0.36</v>
      </c>
      <c r="U236" s="69">
        <v>0.38</v>
      </c>
      <c r="V236" s="69">
        <v>0.4</v>
      </c>
      <c r="W236" s="69">
        <v>0.42</v>
      </c>
      <c r="X236" s="69">
        <v>0.44</v>
      </c>
      <c r="Y236" s="69">
        <v>0.46</v>
      </c>
      <c r="Z236" s="70">
        <v>0.5</v>
      </c>
      <c r="AA236" s="71"/>
      <c r="AB236" s="72" t="str">
        <f t="shared" si="6"/>
        <v/>
      </c>
    </row>
    <row r="237" spans="1:28" ht="15" thickTop="1" x14ac:dyDescent="0.25"/>
  </sheetData>
  <mergeCells count="399">
    <mergeCell ref="A1:A3"/>
    <mergeCell ref="B1:B3"/>
    <mergeCell ref="E1:E3"/>
    <mergeCell ref="F1:F3"/>
    <mergeCell ref="G1:H2"/>
    <mergeCell ref="I1:I3"/>
    <mergeCell ref="J1:P2"/>
    <mergeCell ref="Q1:Z1"/>
    <mergeCell ref="AB1:AB3"/>
    <mergeCell ref="Q2:R2"/>
    <mergeCell ref="S2:T2"/>
    <mergeCell ref="U2:V2"/>
    <mergeCell ref="W2:X2"/>
    <mergeCell ref="Y2:Z2"/>
    <mergeCell ref="N3:O3"/>
    <mergeCell ref="Q4:Z4"/>
    <mergeCell ref="A5:A6"/>
    <mergeCell ref="B5:B6"/>
    <mergeCell ref="A7:A8"/>
    <mergeCell ref="B7:B8"/>
    <mergeCell ref="A10:A11"/>
    <mergeCell ref="B10:B11"/>
    <mergeCell ref="Q11:R11"/>
    <mergeCell ref="S11:T11"/>
    <mergeCell ref="U11:V11"/>
    <mergeCell ref="W11:X11"/>
    <mergeCell ref="Y11:Z11"/>
    <mergeCell ref="A13:A14"/>
    <mergeCell ref="B13:B14"/>
    <mergeCell ref="A15:A17"/>
    <mergeCell ref="B15:B17"/>
    <mergeCell ref="Q17:R17"/>
    <mergeCell ref="S17:T17"/>
    <mergeCell ref="U17:V17"/>
    <mergeCell ref="W17:X17"/>
    <mergeCell ref="A20:A23"/>
    <mergeCell ref="B20:B23"/>
    <mergeCell ref="AB20:AB22"/>
    <mergeCell ref="Q23:R23"/>
    <mergeCell ref="S23:T23"/>
    <mergeCell ref="U23:V23"/>
    <mergeCell ref="W23:X23"/>
    <mergeCell ref="Y23:Z23"/>
    <mergeCell ref="Y17:Z17"/>
    <mergeCell ref="Q19:R19"/>
    <mergeCell ref="S19:T19"/>
    <mergeCell ref="U19:V19"/>
    <mergeCell ref="W19:X19"/>
    <mergeCell ref="Y19:Z19"/>
    <mergeCell ref="A29:A31"/>
    <mergeCell ref="B29:B31"/>
    <mergeCell ref="Q32:R32"/>
    <mergeCell ref="S32:T32"/>
    <mergeCell ref="U32:V32"/>
    <mergeCell ref="W32:X32"/>
    <mergeCell ref="A24:A25"/>
    <mergeCell ref="B24:B25"/>
    <mergeCell ref="Q25:Z25"/>
    <mergeCell ref="Q28:R28"/>
    <mergeCell ref="S28:T28"/>
    <mergeCell ref="U28:V28"/>
    <mergeCell ref="W28:X28"/>
    <mergeCell ref="Y28:Z28"/>
    <mergeCell ref="A38:A40"/>
    <mergeCell ref="B38:B40"/>
    <mergeCell ref="A43:A44"/>
    <mergeCell ref="B43:B44"/>
    <mergeCell ref="A45:A46"/>
    <mergeCell ref="B45:B46"/>
    <mergeCell ref="Y32:Z32"/>
    <mergeCell ref="A34:A36"/>
    <mergeCell ref="B34:B36"/>
    <mergeCell ref="Q36:R36"/>
    <mergeCell ref="S36:T36"/>
    <mergeCell ref="U36:V36"/>
    <mergeCell ref="W36:X36"/>
    <mergeCell ref="Y36:Z36"/>
    <mergeCell ref="Q46:R46"/>
    <mergeCell ref="S46:T46"/>
    <mergeCell ref="U46:V46"/>
    <mergeCell ref="W46:X46"/>
    <mergeCell ref="Y46:Z46"/>
    <mergeCell ref="Q47:R47"/>
    <mergeCell ref="S47:T47"/>
    <mergeCell ref="U47:V47"/>
    <mergeCell ref="W47:X47"/>
    <mergeCell ref="Y47:Z47"/>
    <mergeCell ref="Q48:R48"/>
    <mergeCell ref="S48:T48"/>
    <mergeCell ref="U48:V48"/>
    <mergeCell ref="W48:X48"/>
    <mergeCell ref="Y48:Z48"/>
    <mergeCell ref="A50:A51"/>
    <mergeCell ref="B50:B51"/>
    <mergeCell ref="Q51:R51"/>
    <mergeCell ref="S51:T51"/>
    <mergeCell ref="U51:V51"/>
    <mergeCell ref="Q55:R55"/>
    <mergeCell ref="S55:T55"/>
    <mergeCell ref="U55:V55"/>
    <mergeCell ref="W55:X55"/>
    <mergeCell ref="Y55:Z55"/>
    <mergeCell ref="A56:A58"/>
    <mergeCell ref="B56:B58"/>
    <mergeCell ref="W51:X51"/>
    <mergeCell ref="Y51:Z51"/>
    <mergeCell ref="A52:A54"/>
    <mergeCell ref="B52:B54"/>
    <mergeCell ref="Q54:R54"/>
    <mergeCell ref="S54:T54"/>
    <mergeCell ref="U54:V54"/>
    <mergeCell ref="W54:X54"/>
    <mergeCell ref="Y54:Z54"/>
    <mergeCell ref="Q60:R60"/>
    <mergeCell ref="S60:T60"/>
    <mergeCell ref="U60:V60"/>
    <mergeCell ref="W60:X60"/>
    <mergeCell ref="Y60:Z60"/>
    <mergeCell ref="A61:A63"/>
    <mergeCell ref="B61:B63"/>
    <mergeCell ref="Q63:R63"/>
    <mergeCell ref="S63:T63"/>
    <mergeCell ref="U63:V63"/>
    <mergeCell ref="W63:X63"/>
    <mergeCell ref="Y63:Z63"/>
    <mergeCell ref="A64:A65"/>
    <mergeCell ref="B64:B65"/>
    <mergeCell ref="Q65:Z65"/>
    <mergeCell ref="A66:A67"/>
    <mergeCell ref="B66:B67"/>
    <mergeCell ref="Q67:R67"/>
    <mergeCell ref="S67:T67"/>
    <mergeCell ref="U67:V67"/>
    <mergeCell ref="A69:A70"/>
    <mergeCell ref="B69:B70"/>
    <mergeCell ref="A73:A75"/>
    <mergeCell ref="B73:B75"/>
    <mergeCell ref="Q75:R75"/>
    <mergeCell ref="S75:T75"/>
    <mergeCell ref="W67:X67"/>
    <mergeCell ref="Y67:Z67"/>
    <mergeCell ref="Q68:R68"/>
    <mergeCell ref="S68:T68"/>
    <mergeCell ref="U68:V68"/>
    <mergeCell ref="W68:X68"/>
    <mergeCell ref="Y68:Z68"/>
    <mergeCell ref="A80:A81"/>
    <mergeCell ref="B80:B81"/>
    <mergeCell ref="A82:A83"/>
    <mergeCell ref="B82:B83"/>
    <mergeCell ref="Q83:R83"/>
    <mergeCell ref="S83:T83"/>
    <mergeCell ref="U75:V75"/>
    <mergeCell ref="W75:X75"/>
    <mergeCell ref="Y75:Z75"/>
    <mergeCell ref="A76:A78"/>
    <mergeCell ref="B76:B78"/>
    <mergeCell ref="Q79:R79"/>
    <mergeCell ref="S79:T79"/>
    <mergeCell ref="U79:V79"/>
    <mergeCell ref="W79:X79"/>
    <mergeCell ref="Y79:Z79"/>
    <mergeCell ref="U83:V83"/>
    <mergeCell ref="W83:X83"/>
    <mergeCell ref="Y83:Z83"/>
    <mergeCell ref="Q85:Z85"/>
    <mergeCell ref="A89:A90"/>
    <mergeCell ref="B89:B90"/>
    <mergeCell ref="Q90:R90"/>
    <mergeCell ref="S90:T90"/>
    <mergeCell ref="U90:V90"/>
    <mergeCell ref="W90:X90"/>
    <mergeCell ref="A97:A98"/>
    <mergeCell ref="B97:B98"/>
    <mergeCell ref="Q98:Z98"/>
    <mergeCell ref="Q100:Z100"/>
    <mergeCell ref="A104:A105"/>
    <mergeCell ref="B104:B105"/>
    <mergeCell ref="Y90:Z90"/>
    <mergeCell ref="A91:A92"/>
    <mergeCell ref="B91:B92"/>
    <mergeCell ref="A94:A95"/>
    <mergeCell ref="B94:B95"/>
    <mergeCell ref="Q95:R95"/>
    <mergeCell ref="S95:T95"/>
    <mergeCell ref="U95:V95"/>
    <mergeCell ref="W95:X95"/>
    <mergeCell ref="Y95:Z95"/>
    <mergeCell ref="Y109:Z109"/>
    <mergeCell ref="A110:A111"/>
    <mergeCell ref="B110:B111"/>
    <mergeCell ref="Q111:R111"/>
    <mergeCell ref="S111:T111"/>
    <mergeCell ref="U111:V111"/>
    <mergeCell ref="W111:X111"/>
    <mergeCell ref="Y111:Z111"/>
    <mergeCell ref="A107:A109"/>
    <mergeCell ref="B107:B109"/>
    <mergeCell ref="Q109:R109"/>
    <mergeCell ref="S109:T109"/>
    <mergeCell ref="U109:V109"/>
    <mergeCell ref="W109:X109"/>
    <mergeCell ref="U117:V117"/>
    <mergeCell ref="W117:X117"/>
    <mergeCell ref="Y117:Z117"/>
    <mergeCell ref="A118:A119"/>
    <mergeCell ref="B118:B119"/>
    <mergeCell ref="A121:A122"/>
    <mergeCell ref="B121:B122"/>
    <mergeCell ref="A113:A114"/>
    <mergeCell ref="B113:B114"/>
    <mergeCell ref="A115:A117"/>
    <mergeCell ref="B115:B117"/>
    <mergeCell ref="Q117:R117"/>
    <mergeCell ref="S117:T117"/>
    <mergeCell ref="A127:A128"/>
    <mergeCell ref="B127:B128"/>
    <mergeCell ref="A132:A133"/>
    <mergeCell ref="B132:B133"/>
    <mergeCell ref="Q133:R133"/>
    <mergeCell ref="S133:T133"/>
    <mergeCell ref="U133:V133"/>
    <mergeCell ref="A123:A124"/>
    <mergeCell ref="B123:B124"/>
    <mergeCell ref="A125:A126"/>
    <mergeCell ref="B125:B126"/>
    <mergeCell ref="Q126:R126"/>
    <mergeCell ref="S126:T126"/>
    <mergeCell ref="W133:X133"/>
    <mergeCell ref="Y133:Z133"/>
    <mergeCell ref="Q135:R135"/>
    <mergeCell ref="S135:T135"/>
    <mergeCell ref="U135:V135"/>
    <mergeCell ref="W135:X135"/>
    <mergeCell ref="Y135:Z135"/>
    <mergeCell ref="U126:V126"/>
    <mergeCell ref="W126:X126"/>
    <mergeCell ref="Y126:Z126"/>
    <mergeCell ref="A144:A145"/>
    <mergeCell ref="B144:B145"/>
    <mergeCell ref="Q145:Z145"/>
    <mergeCell ref="Q146:Z146"/>
    <mergeCell ref="A147:A149"/>
    <mergeCell ref="B147:B149"/>
    <mergeCell ref="A136:A137"/>
    <mergeCell ref="B136:B137"/>
    <mergeCell ref="A138:A142"/>
    <mergeCell ref="B138:B142"/>
    <mergeCell ref="Q138:Z138"/>
    <mergeCell ref="Q142:R142"/>
    <mergeCell ref="S142:T142"/>
    <mergeCell ref="U142:V142"/>
    <mergeCell ref="W142:X142"/>
    <mergeCell ref="Y142:Z142"/>
    <mergeCell ref="U157:V157"/>
    <mergeCell ref="W157:X157"/>
    <mergeCell ref="Y157:Z157"/>
    <mergeCell ref="A159:A161"/>
    <mergeCell ref="B159:B161"/>
    <mergeCell ref="Q159:Z159"/>
    <mergeCell ref="Q160:Z160"/>
    <mergeCell ref="Q161:Z161"/>
    <mergeCell ref="A150:A152"/>
    <mergeCell ref="B150:B152"/>
    <mergeCell ref="A154:A157"/>
    <mergeCell ref="B154:B157"/>
    <mergeCell ref="Q157:R157"/>
    <mergeCell ref="S157:T157"/>
    <mergeCell ref="A162:A165"/>
    <mergeCell ref="B162:B165"/>
    <mergeCell ref="Q165:Z165"/>
    <mergeCell ref="A168:A169"/>
    <mergeCell ref="B168:B169"/>
    <mergeCell ref="Q169:R169"/>
    <mergeCell ref="S169:T169"/>
    <mergeCell ref="U169:V169"/>
    <mergeCell ref="W169:X169"/>
    <mergeCell ref="Y169:Z169"/>
    <mergeCell ref="A176:A177"/>
    <mergeCell ref="B176:B177"/>
    <mergeCell ref="Q178:Z178"/>
    <mergeCell ref="A179:A181"/>
    <mergeCell ref="B179:B181"/>
    <mergeCell ref="Q179:Z179"/>
    <mergeCell ref="Y172:Z172"/>
    <mergeCell ref="A173:A175"/>
    <mergeCell ref="B173:B175"/>
    <mergeCell ref="Q175:R175"/>
    <mergeCell ref="S175:T175"/>
    <mergeCell ref="U175:V175"/>
    <mergeCell ref="W175:X175"/>
    <mergeCell ref="Y175:Z175"/>
    <mergeCell ref="A170:A172"/>
    <mergeCell ref="B170:B172"/>
    <mergeCell ref="Q172:R172"/>
    <mergeCell ref="S172:T172"/>
    <mergeCell ref="U172:V172"/>
    <mergeCell ref="W172:X172"/>
    <mergeCell ref="Y184:Z184"/>
    <mergeCell ref="A185:A186"/>
    <mergeCell ref="B185:B186"/>
    <mergeCell ref="Q186:R186"/>
    <mergeCell ref="S186:T186"/>
    <mergeCell ref="U186:V186"/>
    <mergeCell ref="W186:X186"/>
    <mergeCell ref="Y186:Z186"/>
    <mergeCell ref="A183:A184"/>
    <mergeCell ref="B183:B184"/>
    <mergeCell ref="Q184:R184"/>
    <mergeCell ref="S184:T184"/>
    <mergeCell ref="U184:V184"/>
    <mergeCell ref="W184:X184"/>
    <mergeCell ref="Q194:R194"/>
    <mergeCell ref="S194:T194"/>
    <mergeCell ref="U194:V194"/>
    <mergeCell ref="W194:X194"/>
    <mergeCell ref="Y194:Z194"/>
    <mergeCell ref="A197:A198"/>
    <mergeCell ref="B197:B198"/>
    <mergeCell ref="A187:A188"/>
    <mergeCell ref="B187:B188"/>
    <mergeCell ref="A189:A190"/>
    <mergeCell ref="B189:B190"/>
    <mergeCell ref="A192:A194"/>
    <mergeCell ref="B192:B194"/>
    <mergeCell ref="A203:A205"/>
    <mergeCell ref="B203:B205"/>
    <mergeCell ref="A206:A208"/>
    <mergeCell ref="B206:B208"/>
    <mergeCell ref="AA207:AA208"/>
    <mergeCell ref="AB207:AB208"/>
    <mergeCell ref="Y200:Z200"/>
    <mergeCell ref="A201:A202"/>
    <mergeCell ref="B201:B202"/>
    <mergeCell ref="Q202:R202"/>
    <mergeCell ref="S202:T202"/>
    <mergeCell ref="U202:V202"/>
    <mergeCell ref="W202:X202"/>
    <mergeCell ref="Y202:Z202"/>
    <mergeCell ref="A199:A200"/>
    <mergeCell ref="B199:B200"/>
    <mergeCell ref="Q200:R200"/>
    <mergeCell ref="S200:T200"/>
    <mergeCell ref="U200:V200"/>
    <mergeCell ref="W200:X200"/>
    <mergeCell ref="Y210:Z210"/>
    <mergeCell ref="A211:A212"/>
    <mergeCell ref="B211:B212"/>
    <mergeCell ref="A213:A214"/>
    <mergeCell ref="B213:B214"/>
    <mergeCell ref="Q214:R214"/>
    <mergeCell ref="S214:T214"/>
    <mergeCell ref="U214:V214"/>
    <mergeCell ref="W214:X214"/>
    <mergeCell ref="Y214:Z214"/>
    <mergeCell ref="A209:A210"/>
    <mergeCell ref="B209:B210"/>
    <mergeCell ref="Q210:R210"/>
    <mergeCell ref="S210:T210"/>
    <mergeCell ref="U210:V210"/>
    <mergeCell ref="W210:X210"/>
    <mergeCell ref="Y217:Z217"/>
    <mergeCell ref="A218:A221"/>
    <mergeCell ref="B218:B221"/>
    <mergeCell ref="AA219:AA220"/>
    <mergeCell ref="AB219:AB220"/>
    <mergeCell ref="Q221:R221"/>
    <mergeCell ref="S221:T221"/>
    <mergeCell ref="U221:V221"/>
    <mergeCell ref="W221:X221"/>
    <mergeCell ref="Y221:Z221"/>
    <mergeCell ref="A215:A217"/>
    <mergeCell ref="B215:B217"/>
    <mergeCell ref="Q217:R217"/>
    <mergeCell ref="S217:T217"/>
    <mergeCell ref="U217:V217"/>
    <mergeCell ref="W217:X217"/>
    <mergeCell ref="U226:V226"/>
    <mergeCell ref="W226:X226"/>
    <mergeCell ref="Y226:Z226"/>
    <mergeCell ref="A229:A230"/>
    <mergeCell ref="B229:B230"/>
    <mergeCell ref="A231:A232"/>
    <mergeCell ref="B231:B232"/>
    <mergeCell ref="A222:A223"/>
    <mergeCell ref="B222:B223"/>
    <mergeCell ref="A224:A226"/>
    <mergeCell ref="B224:B226"/>
    <mergeCell ref="Q226:R226"/>
    <mergeCell ref="S226:T226"/>
    <mergeCell ref="Y234:Z234"/>
    <mergeCell ref="A235:A236"/>
    <mergeCell ref="B235:B236"/>
    <mergeCell ref="A233:A234"/>
    <mergeCell ref="B233:B234"/>
    <mergeCell ref="Q234:R234"/>
    <mergeCell ref="S234:T234"/>
    <mergeCell ref="U234:V234"/>
    <mergeCell ref="W234:X234"/>
  </mergeCells>
  <phoneticPr fontId="6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58AD04E-D289-4B72-B9EA-C6FB30EFC0CF}">
            <xm:f>$D4='D:\downloads\[FGO 国服&amp;日服宝具伤害计算器 V1.4.0.xlsm]Main'!#REF!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theme="7" tint="-0.24994659260841701"/>
                </left>
                <right style="thin">
                  <color theme="7" tint="-0.24994659260841701"/>
                </right>
                <top style="thin">
                  <color theme="7" tint="-0.24994659260841701"/>
                </top>
                <bottom style="thin">
                  <color theme="7" tint="-0.24994659260841701"/>
                </bottom>
              </border>
            </x14:dxf>
          </x14:cfRule>
          <xm:sqref>A4:AB236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96"/>
  <sheetViews>
    <sheetView topLeftCell="BG1" workbookViewId="0">
      <selection activeCell="DK15" sqref="DK15"/>
    </sheetView>
  </sheetViews>
  <sheetFormatPr defaultRowHeight="14.4" x14ac:dyDescent="0.25"/>
  <cols>
    <col min="2" max="2" width="23" customWidth="1"/>
    <col min="3" max="3" width="14.21875" customWidth="1"/>
    <col min="6" max="6" width="18.5546875" customWidth="1"/>
    <col min="7" max="7" width="15.6640625" customWidth="1"/>
    <col min="8" max="8" width="11" customWidth="1"/>
    <col min="9" max="9" width="13.21875" customWidth="1"/>
    <col min="20" max="20" width="12.77734375" customWidth="1"/>
    <col min="22" max="22" width="16.77734375" customWidth="1"/>
    <col min="113" max="113" width="20.109375" customWidth="1"/>
    <col min="114" max="114" width="44.44140625" customWidth="1"/>
    <col min="115" max="115" width="56.77734375" customWidth="1"/>
    <col min="119" max="119" width="68.88671875" customWidth="1"/>
  </cols>
  <sheetData>
    <row r="1" spans="1:125" ht="15.6" customHeight="1" thickBot="1" x14ac:dyDescent="0.3">
      <c r="A1" s="129" t="s">
        <v>0</v>
      </c>
      <c r="B1" s="130"/>
      <c r="C1" s="127" t="s">
        <v>1</v>
      </c>
      <c r="D1" s="127"/>
      <c r="E1" s="127"/>
      <c r="F1" s="127"/>
      <c r="G1" s="127"/>
      <c r="H1" s="127"/>
      <c r="I1" s="127"/>
      <c r="J1" s="127" t="s">
        <v>2</v>
      </c>
      <c r="K1" s="127"/>
      <c r="L1" s="127"/>
      <c r="M1" s="127"/>
      <c r="N1" s="127"/>
      <c r="O1" s="127"/>
      <c r="P1" s="127"/>
      <c r="Q1" s="127"/>
      <c r="R1" s="127"/>
      <c r="S1" s="127"/>
      <c r="T1" s="14"/>
      <c r="U1" s="3" t="s">
        <v>4</v>
      </c>
      <c r="V1" s="126" t="s">
        <v>5</v>
      </c>
      <c r="W1" s="127" t="s">
        <v>6</v>
      </c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 t="s">
        <v>7</v>
      </c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 t="s">
        <v>8</v>
      </c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6" t="s">
        <v>9</v>
      </c>
      <c r="DD1" s="126"/>
      <c r="DE1" s="126"/>
      <c r="DF1" s="126"/>
      <c r="DG1" s="126"/>
      <c r="DH1" s="126"/>
      <c r="DI1" s="126"/>
      <c r="DJ1" s="126"/>
      <c r="DK1" s="126"/>
      <c r="DL1" s="126"/>
      <c r="DM1" s="126"/>
      <c r="DN1" s="126" t="s">
        <v>10</v>
      </c>
      <c r="DO1" s="126"/>
      <c r="DP1" s="126"/>
      <c r="DQ1" s="128" t="s">
        <v>11</v>
      </c>
      <c r="DR1" s="128"/>
      <c r="DS1" s="128"/>
      <c r="DT1" s="128"/>
      <c r="DU1" s="128"/>
    </row>
    <row r="2" spans="1:125" ht="15.6" customHeight="1" x14ac:dyDescent="0.2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125" t="s">
        <v>21</v>
      </c>
      <c r="K2" s="125"/>
      <c r="L2" s="125"/>
      <c r="M2" s="125"/>
      <c r="N2" s="125"/>
      <c r="O2" s="127" t="s">
        <v>22</v>
      </c>
      <c r="P2" s="127"/>
      <c r="Q2" s="127"/>
      <c r="R2" s="127"/>
      <c r="S2" s="127"/>
      <c r="T2" s="127" t="s">
        <v>23</v>
      </c>
      <c r="U2" s="127" t="s">
        <v>24</v>
      </c>
      <c r="V2" s="126"/>
      <c r="W2" s="127" t="s">
        <v>25</v>
      </c>
      <c r="X2" s="127" t="s">
        <v>26</v>
      </c>
      <c r="Y2" s="127" t="s">
        <v>27</v>
      </c>
      <c r="Z2" s="127"/>
      <c r="AA2" s="127"/>
      <c r="AB2" s="127"/>
      <c r="AC2" s="127"/>
      <c r="AD2" s="127"/>
      <c r="AE2" s="127"/>
      <c r="AF2" s="127"/>
      <c r="AG2" s="127"/>
      <c r="AH2" s="127"/>
      <c r="AI2" s="127" t="s">
        <v>28</v>
      </c>
      <c r="AJ2" s="127"/>
      <c r="AK2" s="127"/>
      <c r="AL2" s="127"/>
      <c r="AM2" s="127"/>
      <c r="AN2" s="125" t="s">
        <v>29</v>
      </c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7" t="s">
        <v>25</v>
      </c>
      <c r="AZ2" s="127" t="s">
        <v>26</v>
      </c>
      <c r="BA2" s="127" t="s">
        <v>27</v>
      </c>
      <c r="BB2" s="127"/>
      <c r="BC2" s="127"/>
      <c r="BD2" s="127"/>
      <c r="BE2" s="127"/>
      <c r="BF2" s="127"/>
      <c r="BG2" s="127"/>
      <c r="BH2" s="127"/>
      <c r="BI2" s="127"/>
      <c r="BJ2" s="127"/>
      <c r="BK2" s="127" t="s">
        <v>28</v>
      </c>
      <c r="BL2" s="127"/>
      <c r="BM2" s="127"/>
      <c r="BN2" s="127"/>
      <c r="BO2" s="127"/>
      <c r="BP2" s="127" t="s">
        <v>29</v>
      </c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 t="s">
        <v>25</v>
      </c>
      <c r="CB2" s="127" t="s">
        <v>26</v>
      </c>
      <c r="CC2" s="127" t="s">
        <v>27</v>
      </c>
      <c r="CD2" s="127"/>
      <c r="CE2" s="127"/>
      <c r="CF2" s="127"/>
      <c r="CG2" s="127"/>
      <c r="CH2" s="127"/>
      <c r="CI2" s="127"/>
      <c r="CJ2" s="127"/>
      <c r="CK2" s="127"/>
      <c r="CL2" s="127"/>
      <c r="CM2" s="127" t="s">
        <v>28</v>
      </c>
      <c r="CN2" s="127"/>
      <c r="CO2" s="127"/>
      <c r="CP2" s="127"/>
      <c r="CQ2" s="127"/>
      <c r="CR2" s="127" t="s">
        <v>29</v>
      </c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6" t="s">
        <v>30</v>
      </c>
      <c r="DD2" s="126"/>
      <c r="DE2" s="126" t="s">
        <v>31</v>
      </c>
      <c r="DF2" s="126" t="s">
        <v>32</v>
      </c>
      <c r="DG2" s="126"/>
      <c r="DH2" s="126"/>
      <c r="DI2" s="126"/>
      <c r="DJ2" s="126"/>
      <c r="DK2" s="126"/>
      <c r="DL2" s="126"/>
      <c r="DM2" s="126"/>
      <c r="DN2" s="3" t="s">
        <v>33</v>
      </c>
      <c r="DO2" s="14"/>
      <c r="DP2" s="127" t="s">
        <v>34</v>
      </c>
      <c r="DQ2" s="127" t="s">
        <v>35</v>
      </c>
      <c r="DR2" s="127" t="s">
        <v>36</v>
      </c>
      <c r="DS2" s="125" t="s">
        <v>37</v>
      </c>
      <c r="DT2" s="125" t="s">
        <v>38</v>
      </c>
      <c r="DU2" s="125" t="s">
        <v>39</v>
      </c>
    </row>
    <row r="3" spans="1:125" ht="15.6" customHeight="1" x14ac:dyDescent="0.25">
      <c r="A3" s="3"/>
      <c r="B3" s="3"/>
      <c r="C3" s="3"/>
      <c r="D3" s="3"/>
      <c r="E3" s="3"/>
      <c r="F3" s="3"/>
      <c r="G3" s="3"/>
      <c r="H3" s="3"/>
      <c r="I3" s="3"/>
      <c r="J3" s="11" t="s">
        <v>40</v>
      </c>
      <c r="K3" s="11" t="s">
        <v>41</v>
      </c>
      <c r="L3" s="11" t="s">
        <v>42</v>
      </c>
      <c r="M3" s="11" t="s">
        <v>43</v>
      </c>
      <c r="N3" s="11" t="s">
        <v>44</v>
      </c>
      <c r="O3" s="11">
        <v>1</v>
      </c>
      <c r="P3" s="11">
        <v>2</v>
      </c>
      <c r="Q3" s="11">
        <v>3</v>
      </c>
      <c r="R3" s="11">
        <v>4</v>
      </c>
      <c r="S3" s="11">
        <v>5</v>
      </c>
      <c r="T3" s="127"/>
      <c r="U3" s="127"/>
      <c r="V3" s="126"/>
      <c r="W3" s="127"/>
      <c r="X3" s="127"/>
      <c r="Y3" s="11" t="s">
        <v>45</v>
      </c>
      <c r="Z3" s="11" t="s">
        <v>46</v>
      </c>
      <c r="AA3" s="11" t="s">
        <v>47</v>
      </c>
      <c r="AB3" s="11" t="s">
        <v>48</v>
      </c>
      <c r="AC3" s="11" t="s">
        <v>49</v>
      </c>
      <c r="AD3" s="11" t="s">
        <v>50</v>
      </c>
      <c r="AE3" s="11" t="s">
        <v>51</v>
      </c>
      <c r="AF3" s="11" t="s">
        <v>52</v>
      </c>
      <c r="AG3" s="11" t="s">
        <v>53</v>
      </c>
      <c r="AH3" s="11" t="s">
        <v>54</v>
      </c>
      <c r="AI3" s="11" t="s">
        <v>40</v>
      </c>
      <c r="AJ3" s="11" t="s">
        <v>41</v>
      </c>
      <c r="AK3" s="11" t="s">
        <v>42</v>
      </c>
      <c r="AL3" s="11" t="s">
        <v>43</v>
      </c>
      <c r="AM3" s="11" t="s">
        <v>44</v>
      </c>
      <c r="AN3" s="11" t="s">
        <v>55</v>
      </c>
      <c r="AO3" s="11" t="s">
        <v>40</v>
      </c>
      <c r="AP3" s="11" t="s">
        <v>56</v>
      </c>
      <c r="AQ3" s="11" t="s">
        <v>57</v>
      </c>
      <c r="AR3" s="11" t="s">
        <v>58</v>
      </c>
      <c r="AS3" s="11" t="s">
        <v>59</v>
      </c>
      <c r="AT3" s="11" t="s">
        <v>60</v>
      </c>
      <c r="AU3" s="11" t="s">
        <v>61</v>
      </c>
      <c r="AV3" s="11" t="s">
        <v>62</v>
      </c>
      <c r="AW3" s="11" t="s">
        <v>63</v>
      </c>
      <c r="AX3" s="11" t="s">
        <v>64</v>
      </c>
      <c r="AY3" s="127"/>
      <c r="AZ3" s="127"/>
      <c r="BA3" s="11" t="s">
        <v>45</v>
      </c>
      <c r="BB3" s="11" t="s">
        <v>46</v>
      </c>
      <c r="BC3" s="11" t="s">
        <v>47</v>
      </c>
      <c r="BD3" s="11" t="s">
        <v>48</v>
      </c>
      <c r="BE3" s="11" t="s">
        <v>49</v>
      </c>
      <c r="BF3" s="11" t="s">
        <v>50</v>
      </c>
      <c r="BG3" s="11" t="s">
        <v>51</v>
      </c>
      <c r="BH3" s="11" t="s">
        <v>52</v>
      </c>
      <c r="BI3" s="11" t="s">
        <v>53</v>
      </c>
      <c r="BJ3" s="11" t="s">
        <v>54</v>
      </c>
      <c r="BK3" s="11" t="s">
        <v>40</v>
      </c>
      <c r="BL3" s="11" t="s">
        <v>41</v>
      </c>
      <c r="BM3" s="11" t="s">
        <v>42</v>
      </c>
      <c r="BN3" s="11" t="s">
        <v>43</v>
      </c>
      <c r="BO3" s="11" t="s">
        <v>44</v>
      </c>
      <c r="BP3" s="3" t="s">
        <v>55</v>
      </c>
      <c r="BQ3" s="3" t="s">
        <v>40</v>
      </c>
      <c r="BR3" s="3" t="s">
        <v>56</v>
      </c>
      <c r="BS3" s="3" t="s">
        <v>57</v>
      </c>
      <c r="BT3" s="3" t="s">
        <v>58</v>
      </c>
      <c r="BU3" s="3" t="s">
        <v>59</v>
      </c>
      <c r="BV3" s="3" t="s">
        <v>60</v>
      </c>
      <c r="BW3" s="3" t="s">
        <v>61</v>
      </c>
      <c r="BX3" s="3" t="s">
        <v>62</v>
      </c>
      <c r="BY3" s="3" t="s">
        <v>63</v>
      </c>
      <c r="BZ3" s="3" t="s">
        <v>64</v>
      </c>
      <c r="CA3" s="127"/>
      <c r="CB3" s="127"/>
      <c r="CC3" s="11" t="s">
        <v>45</v>
      </c>
      <c r="CD3" s="11" t="s">
        <v>46</v>
      </c>
      <c r="CE3" s="11" t="s">
        <v>47</v>
      </c>
      <c r="CF3" s="11" t="s">
        <v>48</v>
      </c>
      <c r="CG3" s="11" t="s">
        <v>49</v>
      </c>
      <c r="CH3" s="11" t="s">
        <v>50</v>
      </c>
      <c r="CI3" s="11" t="s">
        <v>51</v>
      </c>
      <c r="CJ3" s="11" t="s">
        <v>52</v>
      </c>
      <c r="CK3" s="11" t="s">
        <v>53</v>
      </c>
      <c r="CL3" s="11" t="s">
        <v>54</v>
      </c>
      <c r="CM3" s="11" t="s">
        <v>40</v>
      </c>
      <c r="CN3" s="11" t="s">
        <v>41</v>
      </c>
      <c r="CO3" s="11" t="s">
        <v>42</v>
      </c>
      <c r="CP3" s="11" t="s">
        <v>43</v>
      </c>
      <c r="CQ3" s="11" t="s">
        <v>44</v>
      </c>
      <c r="CR3" s="3" t="s">
        <v>55</v>
      </c>
      <c r="CS3" s="3" t="s">
        <v>40</v>
      </c>
      <c r="CT3" s="3" t="s">
        <v>56</v>
      </c>
      <c r="CU3" s="3" t="s">
        <v>57</v>
      </c>
      <c r="CV3" s="3" t="s">
        <v>58</v>
      </c>
      <c r="CW3" s="3" t="s">
        <v>59</v>
      </c>
      <c r="CX3" s="3" t="s">
        <v>60</v>
      </c>
      <c r="CY3" s="3" t="s">
        <v>61</v>
      </c>
      <c r="CZ3" s="3" t="s">
        <v>62</v>
      </c>
      <c r="DA3" s="3" t="s">
        <v>63</v>
      </c>
      <c r="DB3" s="3" t="s">
        <v>64</v>
      </c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3"/>
      <c r="DO3" s="14"/>
      <c r="DP3" s="127"/>
      <c r="DQ3" s="127"/>
      <c r="DR3" s="127"/>
      <c r="DS3" s="125"/>
      <c r="DT3" s="125"/>
      <c r="DU3" s="125"/>
    </row>
    <row r="4" spans="1:125" ht="15.6" customHeight="1" x14ac:dyDescent="0.25">
      <c r="A4" s="3">
        <v>-1</v>
      </c>
      <c r="B4" s="3" t="s">
        <v>65</v>
      </c>
      <c r="C4" s="11" t="str">
        <f>[1]Main!K8</f>
        <v>礼装ATK加成</v>
      </c>
      <c r="D4" s="3"/>
      <c r="E4" s="3">
        <f>[1]Main!K10</f>
        <v>0</v>
      </c>
      <c r="F4" s="3"/>
      <c r="G4" s="3"/>
      <c r="H4" s="3"/>
      <c r="I4" s="3"/>
      <c r="J4" s="11"/>
      <c r="K4" s="11"/>
      <c r="L4" s="11"/>
      <c r="M4" s="11"/>
      <c r="N4" s="11"/>
      <c r="O4" s="11"/>
      <c r="P4" s="11"/>
      <c r="Q4" s="11"/>
      <c r="R4" s="11"/>
      <c r="S4" s="11"/>
      <c r="T4" s="3"/>
      <c r="U4" s="3"/>
      <c r="V4" s="3"/>
      <c r="W4" s="3"/>
      <c r="X4" s="3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3"/>
      <c r="AZ4" s="10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10" t="s">
        <v>66</v>
      </c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4">
        <v>0</v>
      </c>
      <c r="DO4" s="14"/>
      <c r="DP4" s="3"/>
      <c r="DQ4" s="3"/>
      <c r="DR4" s="11"/>
      <c r="DS4" s="11"/>
      <c r="DT4" s="11"/>
      <c r="DU4" s="11"/>
    </row>
    <row r="5" spans="1:125" ht="15.6" customHeight="1" x14ac:dyDescent="0.25">
      <c r="A5" s="15" t="s">
        <v>67</v>
      </c>
      <c r="B5" s="3" t="s">
        <v>68</v>
      </c>
      <c r="C5" s="3" t="s">
        <v>69</v>
      </c>
      <c r="D5" s="3"/>
      <c r="E5" s="3" t="s">
        <v>70</v>
      </c>
      <c r="F5" s="3"/>
      <c r="G5" s="3"/>
      <c r="H5" s="3"/>
      <c r="I5" s="3"/>
      <c r="J5" s="11"/>
      <c r="K5" s="11"/>
      <c r="L5" s="11"/>
      <c r="M5" s="11"/>
      <c r="N5" s="11"/>
      <c r="O5" s="11"/>
      <c r="P5" s="11"/>
      <c r="Q5" s="11"/>
      <c r="R5" s="11"/>
      <c r="S5" s="11"/>
      <c r="T5" s="3"/>
      <c r="U5" s="3"/>
      <c r="V5" s="3"/>
      <c r="W5" s="3"/>
      <c r="X5" s="3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3"/>
      <c r="AZ5" s="10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10" t="s">
        <v>71</v>
      </c>
      <c r="DD5" s="10" t="s">
        <v>72</v>
      </c>
      <c r="DE5" s="10" t="s">
        <v>73</v>
      </c>
      <c r="DF5" s="10" t="s">
        <v>74</v>
      </c>
      <c r="DG5" s="10" t="s">
        <v>75</v>
      </c>
      <c r="DH5" s="10" t="s">
        <v>76</v>
      </c>
      <c r="DI5" s="10"/>
      <c r="DJ5" s="10"/>
      <c r="DK5" s="10"/>
      <c r="DL5" s="10"/>
      <c r="DM5" s="10"/>
      <c r="DN5" s="14">
        <v>0</v>
      </c>
      <c r="DO5" s="14"/>
      <c r="DP5" s="3"/>
      <c r="DQ5" s="3"/>
      <c r="DR5" s="11"/>
      <c r="DS5" s="11"/>
      <c r="DT5" s="11"/>
      <c r="DU5" s="11"/>
    </row>
    <row r="6" spans="1:125" ht="15.6" customHeight="1" x14ac:dyDescent="0.25">
      <c r="A6" s="15" t="s">
        <v>77</v>
      </c>
      <c r="B6" s="3" t="s">
        <v>78</v>
      </c>
      <c r="C6" s="3" t="s">
        <v>79</v>
      </c>
      <c r="D6" s="3"/>
      <c r="E6" s="3" t="s">
        <v>80</v>
      </c>
      <c r="F6" s="3"/>
      <c r="G6" s="3"/>
      <c r="H6" s="3"/>
      <c r="I6" s="3"/>
      <c r="J6" s="11"/>
      <c r="K6" s="11"/>
      <c r="L6" s="11"/>
      <c r="M6" s="11"/>
      <c r="N6" s="11"/>
      <c r="O6" s="11"/>
      <c r="P6" s="11"/>
      <c r="Q6" s="11"/>
      <c r="R6" s="11"/>
      <c r="S6" s="11"/>
      <c r="T6" s="3"/>
      <c r="U6" s="3"/>
      <c r="V6" s="3"/>
      <c r="W6" s="3"/>
      <c r="X6" s="3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3"/>
      <c r="AZ6" s="10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10" t="s">
        <v>81</v>
      </c>
      <c r="DD6" s="10" t="s">
        <v>82</v>
      </c>
      <c r="DE6" s="10" t="s">
        <v>83</v>
      </c>
      <c r="DF6" s="10" t="s">
        <v>84</v>
      </c>
      <c r="DG6" s="10" t="s">
        <v>85</v>
      </c>
      <c r="DH6" s="10" t="s">
        <v>86</v>
      </c>
      <c r="DI6" s="10" t="s">
        <v>87</v>
      </c>
      <c r="DJ6" s="10" t="s">
        <v>88</v>
      </c>
      <c r="DK6" s="10"/>
      <c r="DL6" s="10"/>
      <c r="DM6" s="10"/>
      <c r="DN6" s="14">
        <v>1</v>
      </c>
      <c r="DO6" s="14"/>
      <c r="DP6" s="3"/>
      <c r="DQ6" s="3"/>
      <c r="DR6" s="11"/>
      <c r="DS6" s="11"/>
      <c r="DT6" s="11"/>
      <c r="DU6" s="11"/>
    </row>
    <row r="7" spans="1:125" ht="15.6" customHeight="1" x14ac:dyDescent="0.25">
      <c r="A7" s="15" t="s">
        <v>89</v>
      </c>
      <c r="B7" s="3" t="s">
        <v>90</v>
      </c>
      <c r="C7" s="3" t="s">
        <v>91</v>
      </c>
      <c r="D7" s="3"/>
      <c r="E7" s="3" t="s">
        <v>92</v>
      </c>
      <c r="F7" s="3"/>
      <c r="G7" s="3"/>
      <c r="H7" s="3"/>
      <c r="I7" s="3"/>
      <c r="J7" s="11"/>
      <c r="K7" s="11"/>
      <c r="L7" s="11"/>
      <c r="M7" s="11"/>
      <c r="N7" s="11"/>
      <c r="O7" s="11"/>
      <c r="P7" s="11"/>
      <c r="Q7" s="11"/>
      <c r="R7" s="11"/>
      <c r="S7" s="11"/>
      <c r="T7" s="3"/>
      <c r="U7" s="3"/>
      <c r="V7" s="3"/>
      <c r="W7" s="3"/>
      <c r="X7" s="3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3"/>
      <c r="AZ7" s="10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10" t="s">
        <v>71</v>
      </c>
      <c r="DD7" s="10" t="s">
        <v>93</v>
      </c>
      <c r="DE7" s="10" t="s">
        <v>73</v>
      </c>
      <c r="DF7" s="10" t="s">
        <v>74</v>
      </c>
      <c r="DG7" s="10" t="s">
        <v>94</v>
      </c>
      <c r="DH7" s="10" t="s">
        <v>95</v>
      </c>
      <c r="DI7" s="10" t="s">
        <v>96</v>
      </c>
      <c r="DJ7" s="10"/>
      <c r="DK7" s="10"/>
      <c r="DL7" s="10"/>
      <c r="DM7" s="10"/>
      <c r="DN7" s="14"/>
      <c r="DO7" s="14"/>
      <c r="DP7" s="3"/>
      <c r="DQ7" s="3"/>
      <c r="DR7" s="11"/>
      <c r="DS7" s="11"/>
      <c r="DT7" s="11"/>
      <c r="DU7" s="11"/>
    </row>
    <row r="8" spans="1:125" ht="15.6" customHeight="1" x14ac:dyDescent="0.25">
      <c r="A8" s="15" t="s">
        <v>97</v>
      </c>
      <c r="B8" s="3" t="s">
        <v>98</v>
      </c>
      <c r="C8" s="3" t="s">
        <v>99</v>
      </c>
      <c r="D8" s="3"/>
      <c r="E8" s="3" t="s">
        <v>100</v>
      </c>
      <c r="F8" s="3"/>
      <c r="G8" s="3"/>
      <c r="H8" s="3"/>
      <c r="I8" s="3"/>
      <c r="J8" s="11"/>
      <c r="K8" s="11"/>
      <c r="L8" s="11"/>
      <c r="M8" s="11"/>
      <c r="N8" s="11"/>
      <c r="O8" s="11"/>
      <c r="P8" s="11"/>
      <c r="Q8" s="11"/>
      <c r="R8" s="11"/>
      <c r="S8" s="11"/>
      <c r="T8" s="3"/>
      <c r="U8" s="3"/>
      <c r="V8" s="3"/>
      <c r="W8" s="3"/>
      <c r="X8" s="3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3"/>
      <c r="AZ8" s="10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10" t="s">
        <v>71</v>
      </c>
      <c r="DD8" s="10" t="s">
        <v>72</v>
      </c>
      <c r="DE8" s="10" t="s">
        <v>73</v>
      </c>
      <c r="DF8" s="10" t="s">
        <v>101</v>
      </c>
      <c r="DG8" s="10" t="s">
        <v>102</v>
      </c>
      <c r="DH8" s="10" t="s">
        <v>94</v>
      </c>
      <c r="DI8" s="10" t="s">
        <v>95</v>
      </c>
      <c r="DJ8" s="10" t="s">
        <v>103</v>
      </c>
      <c r="DK8" s="10"/>
      <c r="DL8" s="10"/>
      <c r="DM8" s="10"/>
      <c r="DN8" s="14"/>
      <c r="DO8" s="14"/>
      <c r="DP8" s="3"/>
      <c r="DQ8" s="3"/>
      <c r="DR8" s="11"/>
      <c r="DS8" s="11"/>
      <c r="DT8" s="11"/>
      <c r="DU8" s="11"/>
    </row>
    <row r="9" spans="1:125" ht="15.6" customHeight="1" x14ac:dyDescent="0.25">
      <c r="A9" s="15" t="s">
        <v>104</v>
      </c>
      <c r="B9" s="3" t="s">
        <v>105</v>
      </c>
      <c r="C9" s="3" t="s">
        <v>99</v>
      </c>
      <c r="D9" s="3"/>
      <c r="E9" s="3" t="s">
        <v>92</v>
      </c>
      <c r="F9" s="3"/>
      <c r="G9" s="3"/>
      <c r="H9" s="3"/>
      <c r="I9" s="3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3"/>
      <c r="V9" s="3"/>
      <c r="W9" s="3"/>
      <c r="X9" s="3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3"/>
      <c r="AZ9" s="10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10" t="s">
        <v>71</v>
      </c>
      <c r="DD9" s="10" t="s">
        <v>93</v>
      </c>
      <c r="DE9" s="10" t="s">
        <v>73</v>
      </c>
      <c r="DF9" s="10" t="s">
        <v>84</v>
      </c>
      <c r="DG9" s="10" t="s">
        <v>85</v>
      </c>
      <c r="DH9" s="10" t="s">
        <v>106</v>
      </c>
      <c r="DI9" s="10" t="s">
        <v>102</v>
      </c>
      <c r="DJ9" s="10" t="s">
        <v>94</v>
      </c>
      <c r="DK9" s="10" t="s">
        <v>615</v>
      </c>
      <c r="DL9" s="10" t="s">
        <v>96</v>
      </c>
      <c r="DM9" s="10"/>
      <c r="DN9" s="14"/>
      <c r="DO9" s="14"/>
      <c r="DP9" s="3"/>
      <c r="DQ9" s="3"/>
      <c r="DR9" s="11"/>
      <c r="DS9" s="11"/>
      <c r="DT9" s="11"/>
      <c r="DU9" s="11"/>
    </row>
    <row r="10" spans="1:125" ht="15.6" customHeight="1" x14ac:dyDescent="0.25">
      <c r="A10" s="3">
        <v>1</v>
      </c>
      <c r="B10" s="3" t="s">
        <v>107</v>
      </c>
      <c r="C10" s="3" t="s">
        <v>108</v>
      </c>
      <c r="D10" s="3">
        <v>3</v>
      </c>
      <c r="E10" s="3" t="s">
        <v>100</v>
      </c>
      <c r="F10" s="3">
        <v>0</v>
      </c>
      <c r="G10" s="3" t="str">
        <f>IF([1]Cal!$J$3&lt;17,"假象宝具 拟拟展开/人理之础","いまは遙か理想の城")</f>
        <v>假象宝具 拟拟展开/人理之础</v>
      </c>
      <c r="H10" s="3" t="s">
        <v>109</v>
      </c>
      <c r="I10" s="3" t="s">
        <v>110</v>
      </c>
      <c r="J10" s="11"/>
      <c r="K10" s="11"/>
      <c r="L10" s="11"/>
      <c r="M10" s="11"/>
      <c r="N10" s="11"/>
      <c r="O10" s="3"/>
      <c r="P10" s="3"/>
      <c r="Q10" s="3"/>
      <c r="R10" s="3"/>
      <c r="S10" s="3"/>
      <c r="T10" s="3"/>
      <c r="U10" s="3"/>
      <c r="V10" s="3">
        <v>0</v>
      </c>
      <c r="W10" s="11" t="s">
        <v>111</v>
      </c>
      <c r="X10" s="10"/>
      <c r="Y10" s="11">
        <v>1</v>
      </c>
      <c r="Z10" s="11">
        <v>1</v>
      </c>
      <c r="AA10" s="11">
        <v>1</v>
      </c>
      <c r="AB10" s="11">
        <v>1</v>
      </c>
      <c r="AC10" s="11">
        <v>1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1</v>
      </c>
      <c r="AJ10" s="11">
        <v>1</v>
      </c>
      <c r="AK10" s="11">
        <v>1</v>
      </c>
      <c r="AL10" s="11">
        <v>1</v>
      </c>
      <c r="AM10" s="11">
        <v>1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 t="s">
        <v>111</v>
      </c>
      <c r="AZ10" s="10"/>
      <c r="BA10" s="11">
        <v>1</v>
      </c>
      <c r="BB10" s="11">
        <v>1</v>
      </c>
      <c r="BC10" s="11">
        <v>1</v>
      </c>
      <c r="BD10" s="11">
        <v>1</v>
      </c>
      <c r="BE10" s="11">
        <v>1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1</v>
      </c>
      <c r="BL10" s="11">
        <v>1</v>
      </c>
      <c r="BM10" s="11">
        <v>1</v>
      </c>
      <c r="BN10" s="11">
        <v>1</v>
      </c>
      <c r="BO10" s="11">
        <v>1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 t="s">
        <v>111</v>
      </c>
      <c r="CB10" s="10"/>
      <c r="CC10" s="11">
        <v>1</v>
      </c>
      <c r="CD10" s="11">
        <v>1</v>
      </c>
      <c r="CE10" s="11">
        <v>1</v>
      </c>
      <c r="CF10" s="11">
        <v>1</v>
      </c>
      <c r="CG10" s="11">
        <v>1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1</v>
      </c>
      <c r="CN10" s="11">
        <v>1</v>
      </c>
      <c r="CO10" s="11">
        <v>1</v>
      </c>
      <c r="CP10" s="11">
        <v>1</v>
      </c>
      <c r="CQ10" s="11">
        <v>1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0" t="s">
        <v>112</v>
      </c>
      <c r="DD10" s="10" t="s">
        <v>113</v>
      </c>
      <c r="DE10" s="10" t="s">
        <v>83</v>
      </c>
      <c r="DF10" s="10" t="s">
        <v>84</v>
      </c>
      <c r="DG10" s="10" t="s">
        <v>101</v>
      </c>
      <c r="DH10" s="10" t="s">
        <v>76</v>
      </c>
      <c r="DI10" s="10" t="s">
        <v>95</v>
      </c>
      <c r="DJ10" s="10" t="s">
        <v>114</v>
      </c>
      <c r="DK10" s="10"/>
      <c r="DL10" s="10"/>
      <c r="DM10" s="10"/>
      <c r="DN10" s="14">
        <v>0</v>
      </c>
      <c r="DO10" s="14"/>
      <c r="DP10" s="3"/>
      <c r="DQ10" s="3"/>
      <c r="DR10" s="11"/>
      <c r="DS10" s="11"/>
      <c r="DT10" s="11">
        <v>1</v>
      </c>
      <c r="DU10" s="11"/>
    </row>
    <row r="11" spans="1:125" ht="15.6" customHeight="1" x14ac:dyDescent="0.25">
      <c r="A11" s="3">
        <v>2</v>
      </c>
      <c r="B11" s="3" t="s">
        <v>115</v>
      </c>
      <c r="C11" s="3" t="s">
        <v>116</v>
      </c>
      <c r="D11" s="3">
        <v>5</v>
      </c>
      <c r="E11" s="3" t="s">
        <v>100</v>
      </c>
      <c r="F11" s="3">
        <v>0</v>
      </c>
      <c r="G11" s="3" t="s">
        <v>117</v>
      </c>
      <c r="H11" s="3" t="s">
        <v>118</v>
      </c>
      <c r="I11" s="3" t="s">
        <v>119</v>
      </c>
      <c r="J11" s="11">
        <v>4</v>
      </c>
      <c r="K11" s="11">
        <v>5</v>
      </c>
      <c r="L11" s="11">
        <v>5.5</v>
      </c>
      <c r="M11" s="11">
        <v>5.75</v>
      </c>
      <c r="N11" s="11">
        <v>6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0">
        <v>0</v>
      </c>
      <c r="V11" s="3">
        <v>0</v>
      </c>
      <c r="W11" s="11" t="s">
        <v>111</v>
      </c>
      <c r="X11" s="10"/>
      <c r="Y11" s="11">
        <v>1</v>
      </c>
      <c r="Z11" s="11">
        <v>1</v>
      </c>
      <c r="AA11" s="11">
        <v>1</v>
      </c>
      <c r="AB11" s="11">
        <v>1</v>
      </c>
      <c r="AC11" s="11">
        <v>1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1</v>
      </c>
      <c r="AJ11" s="11">
        <v>1</v>
      </c>
      <c r="AK11" s="11">
        <v>1</v>
      </c>
      <c r="AL11" s="11">
        <v>1</v>
      </c>
      <c r="AM11" s="11">
        <v>1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 t="s">
        <v>111</v>
      </c>
      <c r="AZ11" s="10"/>
      <c r="BA11" s="11">
        <v>1</v>
      </c>
      <c r="BB11" s="11">
        <v>1</v>
      </c>
      <c r="BC11" s="11">
        <v>1</v>
      </c>
      <c r="BD11" s="11">
        <v>1</v>
      </c>
      <c r="BE11" s="11">
        <v>1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1</v>
      </c>
      <c r="BL11" s="11">
        <v>1</v>
      </c>
      <c r="BM11" s="11">
        <v>1</v>
      </c>
      <c r="BN11" s="11">
        <v>1</v>
      </c>
      <c r="BO11" s="11">
        <v>1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 t="s">
        <v>111</v>
      </c>
      <c r="CB11" s="10"/>
      <c r="CC11" s="11">
        <v>1</v>
      </c>
      <c r="CD11" s="11">
        <v>1</v>
      </c>
      <c r="CE11" s="11">
        <v>1</v>
      </c>
      <c r="CF11" s="11">
        <v>1</v>
      </c>
      <c r="CG11" s="11">
        <v>1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11">
        <v>1</v>
      </c>
      <c r="CN11" s="11">
        <v>1</v>
      </c>
      <c r="CO11" s="11">
        <v>1</v>
      </c>
      <c r="CP11" s="11">
        <v>1</v>
      </c>
      <c r="CQ11" s="11">
        <v>1</v>
      </c>
      <c r="CR11" s="11">
        <v>0</v>
      </c>
      <c r="CS11" s="11">
        <v>0</v>
      </c>
      <c r="CT11" s="11">
        <v>0</v>
      </c>
      <c r="CU11" s="11">
        <v>0</v>
      </c>
      <c r="CV11" s="11">
        <v>0</v>
      </c>
      <c r="CW11" s="11">
        <v>0</v>
      </c>
      <c r="CX11" s="11">
        <v>0</v>
      </c>
      <c r="CY11" s="11">
        <v>0</v>
      </c>
      <c r="CZ11" s="11">
        <v>0</v>
      </c>
      <c r="DA11" s="11">
        <v>0</v>
      </c>
      <c r="DB11" s="11">
        <v>0</v>
      </c>
      <c r="DC11" s="10" t="s">
        <v>112</v>
      </c>
      <c r="DD11" s="10" t="s">
        <v>113</v>
      </c>
      <c r="DE11" s="10" t="s">
        <v>83</v>
      </c>
      <c r="DF11" s="10" t="s">
        <v>84</v>
      </c>
      <c r="DG11" s="10" t="s">
        <v>85</v>
      </c>
      <c r="DH11" s="10" t="s">
        <v>120</v>
      </c>
      <c r="DI11" s="10" t="s">
        <v>75</v>
      </c>
      <c r="DJ11" s="10" t="s">
        <v>94</v>
      </c>
      <c r="DK11" s="10" t="s">
        <v>95</v>
      </c>
      <c r="DL11" s="10" t="s">
        <v>96</v>
      </c>
      <c r="DM11" s="10" t="s">
        <v>121</v>
      </c>
      <c r="DN11" s="14">
        <v>0</v>
      </c>
      <c r="DO11" s="16" t="s">
        <v>111</v>
      </c>
      <c r="DP11" s="3"/>
      <c r="DQ11" s="3"/>
      <c r="DR11" s="11">
        <v>0.6</v>
      </c>
      <c r="DS11" s="11"/>
      <c r="DT11" s="11"/>
      <c r="DU11" s="11"/>
    </row>
    <row r="12" spans="1:125" ht="15.6" customHeight="1" x14ac:dyDescent="0.25">
      <c r="A12" s="3">
        <v>3</v>
      </c>
      <c r="B12" s="3" t="s">
        <v>122</v>
      </c>
      <c r="C12" s="3" t="s">
        <v>116</v>
      </c>
      <c r="D12" s="3">
        <v>4</v>
      </c>
      <c r="E12" s="3" t="s">
        <v>70</v>
      </c>
      <c r="F12" s="3">
        <v>0</v>
      </c>
      <c r="G12" s="3" t="s">
        <v>117</v>
      </c>
      <c r="H12" s="3" t="s">
        <v>118</v>
      </c>
      <c r="I12" s="3" t="s">
        <v>119</v>
      </c>
      <c r="J12" s="11">
        <v>4.5</v>
      </c>
      <c r="K12" s="11">
        <v>5.5</v>
      </c>
      <c r="L12" s="11">
        <v>6</v>
      </c>
      <c r="M12" s="11">
        <v>6.25</v>
      </c>
      <c r="N12" s="11">
        <v>6.5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0">
        <v>0</v>
      </c>
      <c r="V12" s="3">
        <v>0</v>
      </c>
      <c r="W12" s="11" t="s">
        <v>111</v>
      </c>
      <c r="X12" s="10"/>
      <c r="Y12" s="11">
        <v>1</v>
      </c>
      <c r="Z12" s="11">
        <v>1</v>
      </c>
      <c r="AA12" s="11">
        <v>1</v>
      </c>
      <c r="AB12" s="11">
        <v>1</v>
      </c>
      <c r="AC12" s="11">
        <v>1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 t="s">
        <v>111</v>
      </c>
      <c r="AZ12" s="10"/>
      <c r="BA12" s="11">
        <v>1</v>
      </c>
      <c r="BB12" s="11">
        <v>1</v>
      </c>
      <c r="BC12" s="11">
        <v>1</v>
      </c>
      <c r="BD12" s="11">
        <v>1</v>
      </c>
      <c r="BE12" s="11">
        <v>1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1</v>
      </c>
      <c r="BL12" s="11">
        <v>1</v>
      </c>
      <c r="BM12" s="11">
        <v>1</v>
      </c>
      <c r="BN12" s="11">
        <v>1</v>
      </c>
      <c r="BO12" s="11">
        <v>1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 t="s">
        <v>111</v>
      </c>
      <c r="CB12" s="10"/>
      <c r="CC12" s="11">
        <v>1</v>
      </c>
      <c r="CD12" s="11">
        <v>1</v>
      </c>
      <c r="CE12" s="11">
        <v>1</v>
      </c>
      <c r="CF12" s="11">
        <v>1</v>
      </c>
      <c r="CG12" s="11">
        <v>1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1</v>
      </c>
      <c r="CN12" s="11">
        <v>1</v>
      </c>
      <c r="CO12" s="11">
        <v>1</v>
      </c>
      <c r="CP12" s="11">
        <v>1</v>
      </c>
      <c r="CQ12" s="11">
        <v>1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0" t="s">
        <v>112</v>
      </c>
      <c r="DD12" s="10" t="s">
        <v>123</v>
      </c>
      <c r="DE12" s="10" t="s">
        <v>83</v>
      </c>
      <c r="DF12" s="10" t="s">
        <v>85</v>
      </c>
      <c r="DG12" s="10" t="s">
        <v>120</v>
      </c>
      <c r="DH12" s="10" t="s">
        <v>75</v>
      </c>
      <c r="DI12" s="10" t="s">
        <v>94</v>
      </c>
      <c r="DJ12" s="10" t="s">
        <v>121</v>
      </c>
      <c r="DK12" s="10"/>
      <c r="DL12" s="10"/>
      <c r="DM12" s="10"/>
      <c r="DN12" s="14">
        <v>0</v>
      </c>
      <c r="DO12" s="16" t="s">
        <v>111</v>
      </c>
      <c r="DP12" s="3"/>
      <c r="DQ12" s="3"/>
      <c r="DR12" s="11">
        <v>0.8</v>
      </c>
      <c r="DS12" s="11"/>
      <c r="DT12" s="11"/>
      <c r="DU12" s="11"/>
    </row>
    <row r="13" spans="1:125" ht="15.6" customHeight="1" x14ac:dyDescent="0.25">
      <c r="A13" s="3">
        <v>4</v>
      </c>
      <c r="B13" s="3" t="s">
        <v>124</v>
      </c>
      <c r="C13" s="3" t="s">
        <v>116</v>
      </c>
      <c r="D13" s="3">
        <v>4</v>
      </c>
      <c r="E13" s="3" t="s">
        <v>100</v>
      </c>
      <c r="F13" s="3">
        <v>1</v>
      </c>
      <c r="G13" s="3" t="s">
        <v>610</v>
      </c>
      <c r="H13" s="3" t="s">
        <v>118</v>
      </c>
      <c r="I13" s="3" t="s">
        <v>119</v>
      </c>
      <c r="J13" s="11">
        <v>3</v>
      </c>
      <c r="K13" s="11">
        <v>4.5</v>
      </c>
      <c r="L13" s="11">
        <v>5.25</v>
      </c>
      <c r="M13" s="11">
        <v>5.625</v>
      </c>
      <c r="N13" s="11">
        <v>6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0">
        <v>0</v>
      </c>
      <c r="V13" s="3">
        <v>0</v>
      </c>
      <c r="W13" s="11" t="s">
        <v>111</v>
      </c>
      <c r="X13" s="10"/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 t="s">
        <v>111</v>
      </c>
      <c r="AZ13" s="10"/>
      <c r="BA13" s="11">
        <v>1</v>
      </c>
      <c r="BB13" s="11">
        <v>1</v>
      </c>
      <c r="BC13" s="11">
        <v>1</v>
      </c>
      <c r="BD13" s="11">
        <v>1</v>
      </c>
      <c r="BE13" s="11">
        <v>1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1</v>
      </c>
      <c r="BL13" s="11">
        <v>1</v>
      </c>
      <c r="BM13" s="11">
        <v>1</v>
      </c>
      <c r="BN13" s="11">
        <v>1</v>
      </c>
      <c r="BO13" s="11">
        <v>1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 t="s">
        <v>111</v>
      </c>
      <c r="CB13" s="10"/>
      <c r="CC13" s="11">
        <v>1</v>
      </c>
      <c r="CD13" s="11">
        <v>1</v>
      </c>
      <c r="CE13" s="11">
        <v>1</v>
      </c>
      <c r="CF13" s="11">
        <v>1</v>
      </c>
      <c r="CG13" s="11">
        <v>1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1</v>
      </c>
      <c r="CN13" s="11">
        <v>1</v>
      </c>
      <c r="CO13" s="11">
        <v>1</v>
      </c>
      <c r="CP13" s="11">
        <v>1</v>
      </c>
      <c r="CQ13" s="11">
        <v>1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0" t="s">
        <v>112</v>
      </c>
      <c r="DD13" s="10" t="s">
        <v>113</v>
      </c>
      <c r="DE13" s="10" t="s">
        <v>83</v>
      </c>
      <c r="DF13" s="10" t="s">
        <v>84</v>
      </c>
      <c r="DG13" s="10" t="s">
        <v>85</v>
      </c>
      <c r="DH13" s="10" t="s">
        <v>120</v>
      </c>
      <c r="DI13" s="10" t="s">
        <v>75</v>
      </c>
      <c r="DJ13" s="10" t="s">
        <v>94</v>
      </c>
      <c r="DK13" s="10" t="s">
        <v>95</v>
      </c>
      <c r="DL13" s="10" t="s">
        <v>96</v>
      </c>
      <c r="DM13" s="10" t="s">
        <v>121</v>
      </c>
      <c r="DN13" s="14">
        <v>0</v>
      </c>
      <c r="DO13" s="16" t="s">
        <v>125</v>
      </c>
      <c r="DP13" s="3"/>
      <c r="DQ13" s="3"/>
      <c r="DR13" s="11">
        <v>1</v>
      </c>
      <c r="DS13" s="11"/>
      <c r="DT13" s="11"/>
      <c r="DU13" s="11"/>
    </row>
    <row r="14" spans="1:125" ht="15.6" customHeight="1" x14ac:dyDescent="0.25">
      <c r="A14" s="3">
        <v>5</v>
      </c>
      <c r="B14" s="3" t="s">
        <v>612</v>
      </c>
      <c r="C14" s="3" t="s">
        <v>116</v>
      </c>
      <c r="D14" s="3">
        <v>4</v>
      </c>
      <c r="E14" s="3" t="s">
        <v>70</v>
      </c>
      <c r="F14" s="3">
        <v>0</v>
      </c>
      <c r="G14" s="3" t="s">
        <v>127</v>
      </c>
      <c r="H14" s="3" t="s">
        <v>109</v>
      </c>
      <c r="I14" s="3" t="s">
        <v>119</v>
      </c>
      <c r="J14" s="11">
        <v>6</v>
      </c>
      <c r="K14" s="11">
        <v>7.5</v>
      </c>
      <c r="L14" s="11">
        <v>8.25</v>
      </c>
      <c r="M14" s="11">
        <v>8.6259999999999994</v>
      </c>
      <c r="N14" s="11">
        <v>9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0">
        <v>0</v>
      </c>
      <c r="V14" s="3">
        <v>0</v>
      </c>
      <c r="W14" s="11" t="s">
        <v>111</v>
      </c>
      <c r="X14" s="10"/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 t="s">
        <v>111</v>
      </c>
      <c r="AZ14" s="10"/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1</v>
      </c>
      <c r="BL14" s="11">
        <v>1</v>
      </c>
      <c r="BM14" s="11">
        <v>1</v>
      </c>
      <c r="BN14" s="11">
        <v>1</v>
      </c>
      <c r="BO14" s="11">
        <v>1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 t="s">
        <v>111</v>
      </c>
      <c r="CB14" s="10"/>
      <c r="CC14" s="11">
        <v>1</v>
      </c>
      <c r="CD14" s="11">
        <v>1</v>
      </c>
      <c r="CE14" s="11">
        <v>1</v>
      </c>
      <c r="CF14" s="11">
        <v>1</v>
      </c>
      <c r="CG14" s="11">
        <v>1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1</v>
      </c>
      <c r="CN14" s="11">
        <v>1</v>
      </c>
      <c r="CO14" s="11">
        <v>1</v>
      </c>
      <c r="CP14" s="11">
        <v>1</v>
      </c>
      <c r="CQ14" s="11">
        <v>1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0" t="s">
        <v>81</v>
      </c>
      <c r="DD14" s="10" t="s">
        <v>113</v>
      </c>
      <c r="DE14" s="10" t="s">
        <v>83</v>
      </c>
      <c r="DF14" s="10" t="s">
        <v>84</v>
      </c>
      <c r="DG14" s="10" t="s">
        <v>85</v>
      </c>
      <c r="DH14" s="10" t="s">
        <v>128</v>
      </c>
      <c r="DI14" s="10" t="s">
        <v>75</v>
      </c>
      <c r="DJ14" s="10" t="s">
        <v>94</v>
      </c>
      <c r="DK14" s="10"/>
      <c r="DL14" s="10"/>
      <c r="DM14" s="10"/>
      <c r="DN14" s="14">
        <v>0</v>
      </c>
      <c r="DO14" s="16" t="s">
        <v>111</v>
      </c>
      <c r="DP14" s="3"/>
      <c r="DQ14" s="3"/>
      <c r="DR14" s="11">
        <v>0.8</v>
      </c>
      <c r="DS14" s="11"/>
      <c r="DT14" s="11"/>
      <c r="DU14" s="11"/>
    </row>
    <row r="15" spans="1:125" ht="15.6" customHeight="1" x14ac:dyDescent="0.25">
      <c r="A15" s="3">
        <v>6</v>
      </c>
      <c r="B15" s="3" t="s">
        <v>611</v>
      </c>
      <c r="C15" s="3" t="s">
        <v>116</v>
      </c>
      <c r="D15" s="3">
        <v>4</v>
      </c>
      <c r="E15" s="3" t="s">
        <v>100</v>
      </c>
      <c r="F15" s="3">
        <v>0</v>
      </c>
      <c r="G15" s="3" t="s">
        <v>130</v>
      </c>
      <c r="H15" s="3" t="s">
        <v>118</v>
      </c>
      <c r="I15" s="3" t="s">
        <v>119</v>
      </c>
      <c r="J15" s="11">
        <v>3</v>
      </c>
      <c r="K15" s="11">
        <v>4</v>
      </c>
      <c r="L15" s="11">
        <v>4.5</v>
      </c>
      <c r="M15" s="11">
        <v>4.75</v>
      </c>
      <c r="N15" s="11">
        <v>5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0">
        <v>0</v>
      </c>
      <c r="V15" s="3">
        <v>0</v>
      </c>
      <c r="W15" s="11" t="s">
        <v>86</v>
      </c>
      <c r="X15" s="10">
        <v>3</v>
      </c>
      <c r="Y15" s="11">
        <v>1.5</v>
      </c>
      <c r="Z15" s="11">
        <v>1.625</v>
      </c>
      <c r="AA15" s="11">
        <v>1.75</v>
      </c>
      <c r="AB15" s="11">
        <v>1.875</v>
      </c>
      <c r="AC15" s="11">
        <v>2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0</v>
      </c>
      <c r="AO15" s="11">
        <v>0.5</v>
      </c>
      <c r="AP15" s="11">
        <v>0.53</v>
      </c>
      <c r="AQ15" s="11">
        <v>0.56000000000000005</v>
      </c>
      <c r="AR15" s="11">
        <v>0.59</v>
      </c>
      <c r="AS15" s="11">
        <v>0.62</v>
      </c>
      <c r="AT15" s="11">
        <v>0.65</v>
      </c>
      <c r="AU15" s="11">
        <v>0.68</v>
      </c>
      <c r="AV15" s="11">
        <v>0.71</v>
      </c>
      <c r="AW15" s="11">
        <v>0.74</v>
      </c>
      <c r="AX15" s="11">
        <v>0.8</v>
      </c>
      <c r="AY15" s="11" t="s">
        <v>111</v>
      </c>
      <c r="AZ15" s="10"/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1</v>
      </c>
      <c r="BL15" s="11">
        <v>1</v>
      </c>
      <c r="BM15" s="11">
        <v>1</v>
      </c>
      <c r="BN15" s="11">
        <v>1</v>
      </c>
      <c r="BO15" s="11">
        <v>1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 t="s">
        <v>111</v>
      </c>
      <c r="CB15" s="10"/>
      <c r="CC15" s="11">
        <v>1</v>
      </c>
      <c r="CD15" s="11">
        <v>1</v>
      </c>
      <c r="CE15" s="11">
        <v>1</v>
      </c>
      <c r="CF15" s="11">
        <v>1</v>
      </c>
      <c r="CG15" s="11">
        <v>1</v>
      </c>
      <c r="CH15" s="11">
        <v>0</v>
      </c>
      <c r="CI15" s="11">
        <v>0</v>
      </c>
      <c r="CJ15" s="11">
        <v>0</v>
      </c>
      <c r="CK15" s="11">
        <v>0</v>
      </c>
      <c r="CL15" s="11">
        <v>0</v>
      </c>
      <c r="CM15" s="11">
        <v>1</v>
      </c>
      <c r="CN15" s="11">
        <v>1</v>
      </c>
      <c r="CO15" s="11">
        <v>1</v>
      </c>
      <c r="CP15" s="11">
        <v>1</v>
      </c>
      <c r="CQ15" s="11">
        <v>1</v>
      </c>
      <c r="CR15" s="11">
        <v>0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0</v>
      </c>
      <c r="CY15" s="11">
        <v>0</v>
      </c>
      <c r="CZ15" s="11">
        <v>0</v>
      </c>
      <c r="DA15" s="11">
        <v>0</v>
      </c>
      <c r="DB15" s="11">
        <v>0</v>
      </c>
      <c r="DC15" s="10" t="s">
        <v>81</v>
      </c>
      <c r="DD15" s="10" t="s">
        <v>113</v>
      </c>
      <c r="DE15" s="10" t="s">
        <v>131</v>
      </c>
      <c r="DF15" s="10" t="s">
        <v>84</v>
      </c>
      <c r="DG15" s="10" t="s">
        <v>85</v>
      </c>
      <c r="DH15" s="10" t="s">
        <v>120</v>
      </c>
      <c r="DI15" s="10" t="s">
        <v>94</v>
      </c>
      <c r="DJ15" s="10" t="s">
        <v>132</v>
      </c>
      <c r="DK15" s="10" t="s">
        <v>96</v>
      </c>
      <c r="DL15" s="10" t="s">
        <v>133</v>
      </c>
      <c r="DM15" s="10"/>
      <c r="DN15" s="14">
        <v>0</v>
      </c>
      <c r="DO15" s="14" t="s">
        <v>134</v>
      </c>
      <c r="DP15" s="3" t="str">
        <f>IF([1]Cal!$J$3&lt;21,"","（该强化已纳入计算）")</f>
        <v/>
      </c>
      <c r="DQ15" s="3"/>
      <c r="DR15" s="11">
        <v>0.6</v>
      </c>
      <c r="DS15" s="11"/>
      <c r="DT15" s="11"/>
      <c r="DU15" s="11"/>
    </row>
    <row r="16" spans="1:125" ht="15.6" customHeight="1" x14ac:dyDescent="0.25">
      <c r="A16" s="3">
        <v>7</v>
      </c>
      <c r="B16" s="3" t="s">
        <v>135</v>
      </c>
      <c r="C16" s="3" t="s">
        <v>116</v>
      </c>
      <c r="D16" s="3">
        <v>3</v>
      </c>
      <c r="E16" s="3" t="s">
        <v>70</v>
      </c>
      <c r="F16" s="3">
        <v>1</v>
      </c>
      <c r="G16" s="3" t="s">
        <v>136</v>
      </c>
      <c r="H16" s="3" t="s">
        <v>137</v>
      </c>
      <c r="I16" s="3" t="s">
        <v>138</v>
      </c>
      <c r="J16" s="11">
        <v>12</v>
      </c>
      <c r="K16" s="11">
        <v>16</v>
      </c>
      <c r="L16" s="11">
        <v>18</v>
      </c>
      <c r="M16" s="11">
        <v>19</v>
      </c>
      <c r="N16" s="11">
        <v>20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0.08</v>
      </c>
      <c r="U16" s="10">
        <v>125</v>
      </c>
      <c r="V16" s="3">
        <v>0</v>
      </c>
      <c r="W16" s="11" t="s">
        <v>111</v>
      </c>
      <c r="X16" s="10"/>
      <c r="Y16" s="11">
        <v>1</v>
      </c>
      <c r="Z16" s="11">
        <v>1</v>
      </c>
      <c r="AA16" s="11">
        <v>1</v>
      </c>
      <c r="AB16" s="11">
        <v>1</v>
      </c>
      <c r="AC16" s="11">
        <v>1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 t="s">
        <v>111</v>
      </c>
      <c r="AZ16" s="10"/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1</v>
      </c>
      <c r="BL16" s="11">
        <v>1</v>
      </c>
      <c r="BM16" s="11">
        <v>1</v>
      </c>
      <c r="BN16" s="11">
        <v>1</v>
      </c>
      <c r="BO16" s="11">
        <v>1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 t="s">
        <v>111</v>
      </c>
      <c r="CB16" s="10"/>
      <c r="CC16" s="11">
        <v>1</v>
      </c>
      <c r="CD16" s="11">
        <v>1</v>
      </c>
      <c r="CE16" s="11">
        <v>1</v>
      </c>
      <c r="CF16" s="11">
        <v>1</v>
      </c>
      <c r="CG16" s="11">
        <v>1</v>
      </c>
      <c r="CH16" s="11">
        <v>0</v>
      </c>
      <c r="CI16" s="11">
        <v>0</v>
      </c>
      <c r="CJ16" s="11">
        <v>0</v>
      </c>
      <c r="CK16" s="11">
        <v>0</v>
      </c>
      <c r="CL16" s="11">
        <v>0</v>
      </c>
      <c r="CM16" s="11">
        <v>1</v>
      </c>
      <c r="CN16" s="11">
        <v>1</v>
      </c>
      <c r="CO16" s="11">
        <v>1</v>
      </c>
      <c r="CP16" s="11">
        <v>1</v>
      </c>
      <c r="CQ16" s="11">
        <v>1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0" t="s">
        <v>139</v>
      </c>
      <c r="DD16" s="10" t="s">
        <v>82</v>
      </c>
      <c r="DE16" s="10" t="s">
        <v>131</v>
      </c>
      <c r="DF16" s="10" t="s">
        <v>84</v>
      </c>
      <c r="DG16" s="10" t="s">
        <v>85</v>
      </c>
      <c r="DH16" s="10" t="s">
        <v>106</v>
      </c>
      <c r="DI16" s="10" t="s">
        <v>128</v>
      </c>
      <c r="DJ16" s="10" t="s">
        <v>94</v>
      </c>
      <c r="DK16" s="10" t="s">
        <v>133</v>
      </c>
      <c r="DL16" s="10"/>
      <c r="DM16" s="10"/>
      <c r="DN16" s="14">
        <v>0</v>
      </c>
      <c r="DO16" s="16" t="s">
        <v>111</v>
      </c>
      <c r="DP16" s="3"/>
      <c r="DQ16" s="3"/>
      <c r="DR16" s="11">
        <v>0.4</v>
      </c>
      <c r="DS16" s="11"/>
      <c r="DT16" s="11"/>
      <c r="DU16" s="11"/>
    </row>
    <row r="17" spans="1:125" ht="15.6" customHeight="1" x14ac:dyDescent="0.25">
      <c r="A17" s="3">
        <v>8</v>
      </c>
      <c r="B17" s="3" t="s">
        <v>140</v>
      </c>
      <c r="C17" s="3" t="s">
        <v>116</v>
      </c>
      <c r="D17" s="3">
        <v>5</v>
      </c>
      <c r="E17" s="3" t="s">
        <v>70</v>
      </c>
      <c r="F17" s="3">
        <v>0</v>
      </c>
      <c r="G17" s="3" t="s">
        <v>141</v>
      </c>
      <c r="H17" s="3" t="s">
        <v>118</v>
      </c>
      <c r="I17" s="3" t="s">
        <v>119</v>
      </c>
      <c r="J17" s="11">
        <f>IF([1]Cal!$J$3&lt;2,3,4)</f>
        <v>3</v>
      </c>
      <c r="K17" s="11">
        <f>IF([1]Cal!$J$3&lt;2,4,5)</f>
        <v>4</v>
      </c>
      <c r="L17" s="11">
        <f>IF([1]Cal!$J$3&lt;2,4.5,5.5)</f>
        <v>4.5</v>
      </c>
      <c r="M17" s="11">
        <f>IF([1]Cal!$J$3&lt;2,4.75,5.75)</f>
        <v>4.75</v>
      </c>
      <c r="N17" s="11">
        <f>IF([1]Cal!$J$3&lt;2,5,6)</f>
        <v>5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0">
        <v>175</v>
      </c>
      <c r="V17" s="3">
        <v>0</v>
      </c>
      <c r="W17" s="11" t="s">
        <v>111</v>
      </c>
      <c r="X17" s="10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 t="s">
        <v>111</v>
      </c>
      <c r="AZ17" s="10"/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1</v>
      </c>
      <c r="BL17" s="11">
        <v>1</v>
      </c>
      <c r="BM17" s="11">
        <v>1</v>
      </c>
      <c r="BN17" s="11">
        <v>1</v>
      </c>
      <c r="BO17" s="11">
        <v>1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 t="s">
        <v>111</v>
      </c>
      <c r="CB17" s="10"/>
      <c r="CC17" s="11">
        <v>1</v>
      </c>
      <c r="CD17" s="11">
        <v>1</v>
      </c>
      <c r="CE17" s="11">
        <v>1</v>
      </c>
      <c r="CF17" s="11">
        <v>1</v>
      </c>
      <c r="CG17" s="11">
        <v>1</v>
      </c>
      <c r="CH17" s="11">
        <v>0</v>
      </c>
      <c r="CI17" s="11">
        <v>0</v>
      </c>
      <c r="CJ17" s="11">
        <v>0</v>
      </c>
      <c r="CK17" s="11">
        <v>0</v>
      </c>
      <c r="CL17" s="11">
        <v>0</v>
      </c>
      <c r="CM17" s="11">
        <v>1</v>
      </c>
      <c r="CN17" s="11">
        <v>1</v>
      </c>
      <c r="CO17" s="11">
        <v>1</v>
      </c>
      <c r="CP17" s="11">
        <v>1</v>
      </c>
      <c r="CQ17" s="11">
        <v>1</v>
      </c>
      <c r="CR17" s="11">
        <v>0</v>
      </c>
      <c r="CS17" s="11">
        <v>0</v>
      </c>
      <c r="CT17" s="11">
        <v>0</v>
      </c>
      <c r="CU17" s="11">
        <v>0</v>
      </c>
      <c r="CV17" s="11">
        <v>0</v>
      </c>
      <c r="CW17" s="11">
        <v>0</v>
      </c>
      <c r="CX17" s="11">
        <v>0</v>
      </c>
      <c r="CY17" s="11">
        <v>0</v>
      </c>
      <c r="CZ17" s="11">
        <v>0</v>
      </c>
      <c r="DA17" s="11">
        <v>0</v>
      </c>
      <c r="DB17" s="11">
        <v>0</v>
      </c>
      <c r="DC17" s="10" t="s">
        <v>81</v>
      </c>
      <c r="DD17" s="10" t="s">
        <v>113</v>
      </c>
      <c r="DE17" s="10" t="s">
        <v>83</v>
      </c>
      <c r="DF17" s="10" t="s">
        <v>84</v>
      </c>
      <c r="DG17" s="10" t="s">
        <v>85</v>
      </c>
      <c r="DH17" s="10" t="s">
        <v>106</v>
      </c>
      <c r="DI17" s="10" t="s">
        <v>94</v>
      </c>
      <c r="DJ17" s="10"/>
      <c r="DK17" s="10"/>
      <c r="DL17" s="10"/>
      <c r="DM17" s="10"/>
      <c r="DN17" s="14">
        <v>0</v>
      </c>
      <c r="DO17" s="14" t="s">
        <v>142</v>
      </c>
      <c r="DP17" s="3" t="str">
        <f>IF([1]Cal!$J$3&lt;2,"","（该强化已纳入计算）")</f>
        <v/>
      </c>
      <c r="DQ17" s="3"/>
      <c r="DR17" s="11">
        <v>0.6</v>
      </c>
      <c r="DS17" s="11"/>
      <c r="DT17" s="11"/>
      <c r="DU17" s="11"/>
    </row>
    <row r="18" spans="1:125" ht="15.6" customHeight="1" x14ac:dyDescent="0.25">
      <c r="A18" s="3">
        <v>9</v>
      </c>
      <c r="B18" s="3" t="s">
        <v>143</v>
      </c>
      <c r="C18" s="3" t="s">
        <v>116</v>
      </c>
      <c r="D18" s="3">
        <v>3</v>
      </c>
      <c r="E18" s="3" t="s">
        <v>70</v>
      </c>
      <c r="F18" s="3">
        <v>1</v>
      </c>
      <c r="G18" s="3" t="s">
        <v>144</v>
      </c>
      <c r="H18" s="3" t="s">
        <v>109</v>
      </c>
      <c r="I18" s="3" t="s">
        <v>145</v>
      </c>
      <c r="J18" s="11"/>
      <c r="K18" s="11"/>
      <c r="L18" s="11"/>
      <c r="M18" s="11"/>
      <c r="N18" s="11"/>
      <c r="O18" s="3"/>
      <c r="P18" s="3"/>
      <c r="Q18" s="3"/>
      <c r="R18" s="3"/>
      <c r="S18" s="3"/>
      <c r="T18" s="3"/>
      <c r="U18" s="3"/>
      <c r="V18" s="3">
        <v>0</v>
      </c>
      <c r="W18" s="11" t="s">
        <v>111</v>
      </c>
      <c r="X18" s="10"/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 t="s">
        <v>111</v>
      </c>
      <c r="AZ18" s="10"/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1</v>
      </c>
      <c r="BL18" s="11">
        <v>1</v>
      </c>
      <c r="BM18" s="11">
        <v>1</v>
      </c>
      <c r="BN18" s="11">
        <v>1</v>
      </c>
      <c r="BO18" s="11">
        <v>1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 t="s">
        <v>111</v>
      </c>
      <c r="CB18" s="10"/>
      <c r="CC18" s="11">
        <v>1</v>
      </c>
      <c r="CD18" s="11">
        <v>1</v>
      </c>
      <c r="CE18" s="11">
        <v>1</v>
      </c>
      <c r="CF18" s="11">
        <v>1</v>
      </c>
      <c r="CG18" s="11">
        <v>1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1</v>
      </c>
      <c r="CN18" s="11">
        <v>1</v>
      </c>
      <c r="CO18" s="11">
        <v>1</v>
      </c>
      <c r="CP18" s="11">
        <v>1</v>
      </c>
      <c r="CQ18" s="11">
        <v>1</v>
      </c>
      <c r="CR18" s="11">
        <v>0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>
        <v>0</v>
      </c>
      <c r="CY18" s="11">
        <v>0</v>
      </c>
      <c r="CZ18" s="11">
        <v>0</v>
      </c>
      <c r="DA18" s="11">
        <v>0</v>
      </c>
      <c r="DB18" s="11">
        <v>0</v>
      </c>
      <c r="DC18" s="10" t="s">
        <v>112</v>
      </c>
      <c r="DD18" s="10" t="s">
        <v>113</v>
      </c>
      <c r="DE18" s="10" t="s">
        <v>131</v>
      </c>
      <c r="DF18" s="10" t="s">
        <v>84</v>
      </c>
      <c r="DG18" s="10" t="s">
        <v>85</v>
      </c>
      <c r="DH18" s="10" t="s">
        <v>94</v>
      </c>
      <c r="DI18" s="10" t="s">
        <v>133</v>
      </c>
      <c r="DJ18" s="10"/>
      <c r="DK18" s="10"/>
      <c r="DL18" s="10"/>
      <c r="DM18" s="10"/>
      <c r="DN18" s="14">
        <v>0</v>
      </c>
      <c r="DO18" s="14"/>
      <c r="DP18" s="3"/>
      <c r="DQ18" s="3"/>
      <c r="DR18" s="11">
        <v>0.4</v>
      </c>
      <c r="DS18" s="11"/>
      <c r="DT18" s="11"/>
      <c r="DU18" s="11"/>
    </row>
    <row r="19" spans="1:125" ht="15.6" customHeight="1" x14ac:dyDescent="0.25">
      <c r="A19" s="3">
        <v>10</v>
      </c>
      <c r="B19" s="3" t="s">
        <v>146</v>
      </c>
      <c r="C19" s="3" t="s">
        <v>116</v>
      </c>
      <c r="D19" s="3">
        <v>4</v>
      </c>
      <c r="E19" s="3" t="s">
        <v>70</v>
      </c>
      <c r="F19" s="3">
        <v>0</v>
      </c>
      <c r="G19" s="3" t="s">
        <v>147</v>
      </c>
      <c r="H19" s="3" t="s">
        <v>109</v>
      </c>
      <c r="I19" s="3" t="s">
        <v>110</v>
      </c>
      <c r="J19" s="11"/>
      <c r="K19" s="11"/>
      <c r="L19" s="11"/>
      <c r="M19" s="11"/>
      <c r="N19" s="11"/>
      <c r="O19" s="3"/>
      <c r="P19" s="3"/>
      <c r="Q19" s="3"/>
      <c r="R19" s="3"/>
      <c r="S19" s="3"/>
      <c r="T19" s="3"/>
      <c r="U19" s="3"/>
      <c r="V19" s="3">
        <v>0</v>
      </c>
      <c r="W19" s="11" t="s">
        <v>111</v>
      </c>
      <c r="X19" s="10"/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 t="s">
        <v>111</v>
      </c>
      <c r="AZ19" s="10"/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1</v>
      </c>
      <c r="BL19" s="11">
        <v>1</v>
      </c>
      <c r="BM19" s="11">
        <v>1</v>
      </c>
      <c r="BN19" s="11">
        <v>1</v>
      </c>
      <c r="BO19" s="11">
        <v>1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 t="s">
        <v>111</v>
      </c>
      <c r="CB19" s="10"/>
      <c r="CC19" s="11">
        <v>1</v>
      </c>
      <c r="CD19" s="11">
        <v>1</v>
      </c>
      <c r="CE19" s="11">
        <v>1</v>
      </c>
      <c r="CF19" s="11">
        <v>1</v>
      </c>
      <c r="CG19" s="11">
        <v>1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1</v>
      </c>
      <c r="CN19" s="11">
        <v>1</v>
      </c>
      <c r="CO19" s="11">
        <v>1</v>
      </c>
      <c r="CP19" s="11">
        <v>1</v>
      </c>
      <c r="CQ19" s="11">
        <v>1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0" t="s">
        <v>139</v>
      </c>
      <c r="DD19" s="10" t="s">
        <v>148</v>
      </c>
      <c r="DE19" s="10" t="s">
        <v>149</v>
      </c>
      <c r="DF19" s="10" t="s">
        <v>84</v>
      </c>
      <c r="DG19" s="10" t="s">
        <v>85</v>
      </c>
      <c r="DH19" s="10" t="s">
        <v>94</v>
      </c>
      <c r="DI19" s="10"/>
      <c r="DJ19" s="10"/>
      <c r="DK19" s="10"/>
      <c r="DL19" s="10"/>
      <c r="DM19" s="10"/>
      <c r="DN19" s="14">
        <v>0</v>
      </c>
      <c r="DO19" s="14"/>
      <c r="DP19" s="3"/>
      <c r="DQ19" s="3"/>
      <c r="DR19" s="11">
        <v>0.6</v>
      </c>
      <c r="DS19" s="11"/>
      <c r="DT19" s="11"/>
      <c r="DU19" s="11"/>
    </row>
    <row r="20" spans="1:125" ht="15.6" customHeight="1" x14ac:dyDescent="0.25">
      <c r="A20" s="3">
        <v>11</v>
      </c>
      <c r="B20" s="3" t="s">
        <v>150</v>
      </c>
      <c r="C20" s="3" t="s">
        <v>151</v>
      </c>
      <c r="D20" s="3">
        <v>4</v>
      </c>
      <c r="E20" s="3" t="s">
        <v>70</v>
      </c>
      <c r="F20" s="3">
        <v>0</v>
      </c>
      <c r="G20" s="3" t="s">
        <v>152</v>
      </c>
      <c r="H20" s="3" t="s">
        <v>118</v>
      </c>
      <c r="I20" s="3" t="s">
        <v>119</v>
      </c>
      <c r="J20" s="11">
        <v>4</v>
      </c>
      <c r="K20" s="11">
        <v>5</v>
      </c>
      <c r="L20" s="11">
        <v>5.5</v>
      </c>
      <c r="M20" s="11">
        <v>5.75</v>
      </c>
      <c r="N20" s="11">
        <v>6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0">
        <v>0</v>
      </c>
      <c r="V20" s="3">
        <v>0</v>
      </c>
      <c r="W20" s="11" t="s">
        <v>111</v>
      </c>
      <c r="X20" s="10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1</v>
      </c>
      <c r="AJ20" s="11">
        <v>1</v>
      </c>
      <c r="AK20" s="11">
        <v>1</v>
      </c>
      <c r="AL20" s="11">
        <v>1</v>
      </c>
      <c r="AM20" s="11">
        <v>1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 t="s">
        <v>111</v>
      </c>
      <c r="AZ20" s="10"/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1</v>
      </c>
      <c r="BL20" s="11">
        <v>1</v>
      </c>
      <c r="BM20" s="11">
        <v>1</v>
      </c>
      <c r="BN20" s="11">
        <v>1</v>
      </c>
      <c r="BO20" s="11">
        <v>1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 t="s">
        <v>111</v>
      </c>
      <c r="CB20" s="10"/>
      <c r="CC20" s="11">
        <v>1</v>
      </c>
      <c r="CD20" s="11">
        <v>1</v>
      </c>
      <c r="CE20" s="11">
        <v>1</v>
      </c>
      <c r="CF20" s="11">
        <v>1</v>
      </c>
      <c r="CG20" s="11">
        <v>1</v>
      </c>
      <c r="CH20" s="11">
        <v>0</v>
      </c>
      <c r="CI20" s="11">
        <v>0</v>
      </c>
      <c r="CJ20" s="11">
        <v>0</v>
      </c>
      <c r="CK20" s="11">
        <v>0</v>
      </c>
      <c r="CL20" s="11">
        <v>0</v>
      </c>
      <c r="CM20" s="11">
        <v>1</v>
      </c>
      <c r="CN20" s="11">
        <v>1</v>
      </c>
      <c r="CO20" s="11">
        <v>1</v>
      </c>
      <c r="CP20" s="11">
        <v>1</v>
      </c>
      <c r="CQ20" s="11">
        <v>1</v>
      </c>
      <c r="CR20" s="11">
        <v>0</v>
      </c>
      <c r="CS20" s="11">
        <v>0</v>
      </c>
      <c r="CT20" s="11">
        <v>0</v>
      </c>
      <c r="CU20" s="11">
        <v>0</v>
      </c>
      <c r="CV20" s="11">
        <v>0</v>
      </c>
      <c r="CW20" s="11">
        <v>0</v>
      </c>
      <c r="CX20" s="11">
        <v>0</v>
      </c>
      <c r="CY20" s="11">
        <v>0</v>
      </c>
      <c r="CZ20" s="11">
        <v>0</v>
      </c>
      <c r="DA20" s="11">
        <v>0</v>
      </c>
      <c r="DB20" s="11">
        <v>0</v>
      </c>
      <c r="DC20" s="10" t="s">
        <v>139</v>
      </c>
      <c r="DD20" s="10" t="s">
        <v>148</v>
      </c>
      <c r="DE20" s="10" t="s">
        <v>131</v>
      </c>
      <c r="DF20" s="10" t="s">
        <v>85</v>
      </c>
      <c r="DG20" s="10" t="s">
        <v>94</v>
      </c>
      <c r="DH20" s="10" t="s">
        <v>133</v>
      </c>
      <c r="DI20" s="10"/>
      <c r="DJ20" s="10"/>
      <c r="DK20" s="10"/>
      <c r="DL20" s="10"/>
      <c r="DM20" s="10"/>
      <c r="DN20" s="14">
        <v>0</v>
      </c>
      <c r="DO20" s="14" t="s">
        <v>153</v>
      </c>
      <c r="DP20" s="3" t="str">
        <f>IF([1]Cal!$J$3&lt;18,"","（该强化已纳入计算）")</f>
        <v/>
      </c>
      <c r="DQ20" s="3"/>
      <c r="DR20" s="11"/>
      <c r="DS20" s="11">
        <v>0.6</v>
      </c>
      <c r="DT20" s="11"/>
      <c r="DU20" s="11"/>
    </row>
    <row r="21" spans="1:125" ht="15.6" customHeight="1" x14ac:dyDescent="0.25">
      <c r="A21" s="3">
        <v>12</v>
      </c>
      <c r="B21" s="3" t="s">
        <v>154</v>
      </c>
      <c r="C21" s="3" t="s">
        <v>151</v>
      </c>
      <c r="D21" s="3">
        <v>5</v>
      </c>
      <c r="E21" s="3" t="s">
        <v>92</v>
      </c>
      <c r="F21" s="3">
        <v>0</v>
      </c>
      <c r="G21" s="3" t="s">
        <v>155</v>
      </c>
      <c r="H21" s="3" t="s">
        <v>118</v>
      </c>
      <c r="I21" s="3" t="s">
        <v>119</v>
      </c>
      <c r="J21" s="11">
        <f>IF([1]Cal!$J$3&lt;10,3,4)</f>
        <v>3</v>
      </c>
      <c r="K21" s="11">
        <f>IF([1]Cal!$J$3&lt;10,4,5)</f>
        <v>4</v>
      </c>
      <c r="L21" s="11">
        <f>IF([1]Cal!$J$3&lt;10,4.5,5.5)</f>
        <v>4.5</v>
      </c>
      <c r="M21" s="11">
        <f>IF([1]Cal!$J$3&lt;10,4.75,5.75)</f>
        <v>4.75</v>
      </c>
      <c r="N21" s="11">
        <f>IF([1]Cal!$J$3&lt;10,5,6)</f>
        <v>5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0">
        <v>175</v>
      </c>
      <c r="V21" s="3">
        <v>0</v>
      </c>
      <c r="W21" s="11" t="s">
        <v>76</v>
      </c>
      <c r="X21" s="10"/>
      <c r="Y21" s="11">
        <v>1.5</v>
      </c>
      <c r="Z21" s="11">
        <v>1.625</v>
      </c>
      <c r="AA21" s="11">
        <v>1.75</v>
      </c>
      <c r="AB21" s="11">
        <v>1.875</v>
      </c>
      <c r="AC21" s="11">
        <v>2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1</v>
      </c>
      <c r="AJ21" s="11">
        <v>1</v>
      </c>
      <c r="AK21" s="11">
        <v>1</v>
      </c>
      <c r="AL21" s="11">
        <v>1</v>
      </c>
      <c r="AM21" s="11">
        <v>1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 t="s">
        <v>111</v>
      </c>
      <c r="AZ21" s="10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1</v>
      </c>
      <c r="BL21" s="11">
        <v>1</v>
      </c>
      <c r="BM21" s="11">
        <v>1</v>
      </c>
      <c r="BN21" s="11">
        <v>1</v>
      </c>
      <c r="BO21" s="11">
        <v>1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 t="s">
        <v>111</v>
      </c>
      <c r="CB21" s="10"/>
      <c r="CC21" s="11">
        <v>1</v>
      </c>
      <c r="CD21" s="11">
        <v>1</v>
      </c>
      <c r="CE21" s="11">
        <v>1</v>
      </c>
      <c r="CF21" s="11">
        <v>1</v>
      </c>
      <c r="CG21" s="11">
        <v>1</v>
      </c>
      <c r="CH21" s="11">
        <v>0</v>
      </c>
      <c r="CI21" s="11">
        <v>0</v>
      </c>
      <c r="CJ21" s="11">
        <v>0</v>
      </c>
      <c r="CK21" s="11">
        <v>0</v>
      </c>
      <c r="CL21" s="11">
        <v>0</v>
      </c>
      <c r="CM21" s="11">
        <v>1</v>
      </c>
      <c r="CN21" s="11">
        <v>1</v>
      </c>
      <c r="CO21" s="11">
        <v>1</v>
      </c>
      <c r="CP21" s="11">
        <v>1</v>
      </c>
      <c r="CQ21" s="11">
        <v>1</v>
      </c>
      <c r="CR21" s="11">
        <v>0</v>
      </c>
      <c r="CS21" s="11">
        <v>0</v>
      </c>
      <c r="CT21" s="11">
        <v>0</v>
      </c>
      <c r="CU21" s="11">
        <v>0</v>
      </c>
      <c r="CV21" s="11">
        <v>0</v>
      </c>
      <c r="CW21" s="11">
        <v>0</v>
      </c>
      <c r="CX21" s="11">
        <v>0</v>
      </c>
      <c r="CY21" s="11">
        <v>0</v>
      </c>
      <c r="CZ21" s="11">
        <v>0</v>
      </c>
      <c r="DA21" s="11">
        <v>0</v>
      </c>
      <c r="DB21" s="11">
        <v>0</v>
      </c>
      <c r="DC21" s="10" t="s">
        <v>81</v>
      </c>
      <c r="DD21" s="10" t="s">
        <v>113</v>
      </c>
      <c r="DE21" s="10" t="s">
        <v>131</v>
      </c>
      <c r="DF21" s="10" t="s">
        <v>85</v>
      </c>
      <c r="DG21" s="10" t="s">
        <v>106</v>
      </c>
      <c r="DH21" s="10" t="s">
        <v>94</v>
      </c>
      <c r="DI21" s="10" t="s">
        <v>95</v>
      </c>
      <c r="DJ21" s="10" t="s">
        <v>96</v>
      </c>
      <c r="DK21" s="10"/>
      <c r="DL21" s="10"/>
      <c r="DM21" s="10"/>
      <c r="DN21" s="14">
        <v>0</v>
      </c>
      <c r="DO21" s="14" t="s">
        <v>156</v>
      </c>
      <c r="DP21" s="3" t="str">
        <f>IF([1]Cal!$J$3&lt;10,"","（该强化已纳入计算）")</f>
        <v/>
      </c>
      <c r="DQ21" s="3"/>
      <c r="DR21" s="11"/>
      <c r="DS21" s="11"/>
      <c r="DT21" s="11"/>
      <c r="DU21" s="11"/>
    </row>
    <row r="22" spans="1:125" ht="15.6" customHeight="1" x14ac:dyDescent="0.25">
      <c r="A22" s="3">
        <v>13</v>
      </c>
      <c r="B22" s="3" t="s">
        <v>157</v>
      </c>
      <c r="C22" s="3" t="s">
        <v>151</v>
      </c>
      <c r="D22" s="3">
        <v>3</v>
      </c>
      <c r="E22" s="3" t="s">
        <v>70</v>
      </c>
      <c r="F22" s="3">
        <v>1</v>
      </c>
      <c r="G22" s="3" t="s">
        <v>158</v>
      </c>
      <c r="H22" s="3" t="s">
        <v>109</v>
      </c>
      <c r="I22" s="3" t="s">
        <v>138</v>
      </c>
      <c r="J22" s="11">
        <v>9</v>
      </c>
      <c r="K22" s="11">
        <v>12</v>
      </c>
      <c r="L22" s="11">
        <v>13.5</v>
      </c>
      <c r="M22" s="11">
        <v>14.25</v>
      </c>
      <c r="N22" s="11">
        <v>15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0">
        <v>0</v>
      </c>
      <c r="V22" s="3">
        <v>0</v>
      </c>
      <c r="W22" s="11" t="s">
        <v>159</v>
      </c>
      <c r="X22" s="10"/>
      <c r="Y22" s="11">
        <v>2</v>
      </c>
      <c r="Z22" s="11">
        <v>2.125</v>
      </c>
      <c r="AA22" s="11">
        <v>2.25</v>
      </c>
      <c r="AB22" s="11">
        <v>2.375</v>
      </c>
      <c r="AC22" s="11">
        <v>2.5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1</v>
      </c>
      <c r="AJ22" s="11">
        <v>1</v>
      </c>
      <c r="AK22" s="11">
        <v>1</v>
      </c>
      <c r="AL22" s="11">
        <v>1</v>
      </c>
      <c r="AM22" s="11">
        <v>1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 t="s">
        <v>111</v>
      </c>
      <c r="AZ22" s="10"/>
      <c r="BA22" s="11">
        <v>1</v>
      </c>
      <c r="BB22" s="11">
        <v>1</v>
      </c>
      <c r="BC22" s="11">
        <v>1</v>
      </c>
      <c r="BD22" s="11">
        <v>1</v>
      </c>
      <c r="BE22" s="11">
        <v>1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1</v>
      </c>
      <c r="BL22" s="11">
        <v>1</v>
      </c>
      <c r="BM22" s="11">
        <v>1</v>
      </c>
      <c r="BN22" s="11">
        <v>1</v>
      </c>
      <c r="BO22" s="11">
        <v>1</v>
      </c>
      <c r="BP22" s="11">
        <v>0</v>
      </c>
      <c r="BQ22" s="11">
        <v>0</v>
      </c>
      <c r="BR22" s="11">
        <v>0</v>
      </c>
      <c r="BS22" s="11">
        <v>0</v>
      </c>
      <c r="BT22" s="11">
        <v>0</v>
      </c>
      <c r="BU22" s="11">
        <v>0</v>
      </c>
      <c r="BV22" s="11">
        <v>0</v>
      </c>
      <c r="BW22" s="11">
        <v>0</v>
      </c>
      <c r="BX22" s="11">
        <v>0</v>
      </c>
      <c r="BY22" s="11">
        <v>0</v>
      </c>
      <c r="BZ22" s="11">
        <v>0</v>
      </c>
      <c r="CA22" s="11" t="s">
        <v>111</v>
      </c>
      <c r="CB22" s="10"/>
      <c r="CC22" s="11">
        <v>1</v>
      </c>
      <c r="CD22" s="11">
        <v>1</v>
      </c>
      <c r="CE22" s="11">
        <v>1</v>
      </c>
      <c r="CF22" s="11">
        <v>1</v>
      </c>
      <c r="CG22" s="11">
        <v>1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1</v>
      </c>
      <c r="CN22" s="11">
        <v>1</v>
      </c>
      <c r="CO22" s="11">
        <v>1</v>
      </c>
      <c r="CP22" s="11">
        <v>1</v>
      </c>
      <c r="CQ22" s="11">
        <v>1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0" t="s">
        <v>139</v>
      </c>
      <c r="DD22" s="10" t="s">
        <v>113</v>
      </c>
      <c r="DE22" s="10" t="s">
        <v>131</v>
      </c>
      <c r="DF22" s="10" t="s">
        <v>85</v>
      </c>
      <c r="DG22" s="10" t="s">
        <v>94</v>
      </c>
      <c r="DH22" s="10" t="s">
        <v>133</v>
      </c>
      <c r="DI22" s="10"/>
      <c r="DJ22" s="10"/>
      <c r="DK22" s="10"/>
      <c r="DL22" s="10"/>
      <c r="DM22" s="10"/>
      <c r="DN22" s="14">
        <v>0</v>
      </c>
      <c r="DO22" s="16" t="s">
        <v>160</v>
      </c>
      <c r="DP22" s="3"/>
      <c r="DQ22" s="3"/>
      <c r="DR22" s="11"/>
      <c r="DS22" s="11"/>
      <c r="DT22" s="11"/>
      <c r="DU22" s="11">
        <v>0.5</v>
      </c>
    </row>
    <row r="23" spans="1:125" ht="15.6" customHeight="1" x14ac:dyDescent="0.25">
      <c r="A23" s="3">
        <v>14</v>
      </c>
      <c r="B23" s="3" t="s">
        <v>161</v>
      </c>
      <c r="C23" s="3" t="s">
        <v>151</v>
      </c>
      <c r="D23" s="3">
        <v>4</v>
      </c>
      <c r="E23" s="3" t="s">
        <v>100</v>
      </c>
      <c r="F23" s="3">
        <v>0</v>
      </c>
      <c r="G23" s="3" t="s">
        <v>162</v>
      </c>
      <c r="H23" s="3" t="s">
        <v>137</v>
      </c>
      <c r="I23" s="3" t="s">
        <v>119</v>
      </c>
      <c r="J23" s="11">
        <f>IF([1]Cal!$J$3&lt;6,6,8)</f>
        <v>6</v>
      </c>
      <c r="K23" s="11">
        <f>IF([1]Cal!$J$3&lt;6,8,10)</f>
        <v>8</v>
      </c>
      <c r="L23" s="11">
        <f>IF([1]Cal!$J$3&lt;6,9,11)</f>
        <v>9</v>
      </c>
      <c r="M23" s="11">
        <f>IF([1]Cal!$J$3&lt;6,9.5,11.5)</f>
        <v>9.5</v>
      </c>
      <c r="N23" s="11">
        <f>IF([1]Cal!$J$3&lt;6,10,12)</f>
        <v>10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0">
        <v>0</v>
      </c>
      <c r="V23" s="3">
        <v>0</v>
      </c>
      <c r="W23" s="11" t="s">
        <v>111</v>
      </c>
      <c r="X23" s="10"/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 t="s">
        <v>111</v>
      </c>
      <c r="AZ23" s="10"/>
      <c r="BA23" s="11">
        <v>1</v>
      </c>
      <c r="BB23" s="11">
        <v>1</v>
      </c>
      <c r="BC23" s="11">
        <v>1</v>
      </c>
      <c r="BD23" s="11">
        <v>1</v>
      </c>
      <c r="BE23" s="11">
        <v>1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1</v>
      </c>
      <c r="BL23" s="11">
        <v>1</v>
      </c>
      <c r="BM23" s="11">
        <v>1</v>
      </c>
      <c r="BN23" s="11">
        <v>1</v>
      </c>
      <c r="BO23" s="11">
        <v>1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 t="s">
        <v>111</v>
      </c>
      <c r="CB23" s="10"/>
      <c r="CC23" s="11">
        <v>1</v>
      </c>
      <c r="CD23" s="11">
        <v>1</v>
      </c>
      <c r="CE23" s="11">
        <v>1</v>
      </c>
      <c r="CF23" s="11">
        <v>1</v>
      </c>
      <c r="CG23" s="11">
        <v>1</v>
      </c>
      <c r="CH23" s="11">
        <v>0</v>
      </c>
      <c r="CI23" s="11">
        <v>0</v>
      </c>
      <c r="CJ23" s="11">
        <v>0</v>
      </c>
      <c r="CK23" s="11">
        <v>0</v>
      </c>
      <c r="CL23" s="11">
        <v>0</v>
      </c>
      <c r="CM23" s="11">
        <v>1</v>
      </c>
      <c r="CN23" s="11">
        <v>1</v>
      </c>
      <c r="CO23" s="11">
        <v>1</v>
      </c>
      <c r="CP23" s="11">
        <v>1</v>
      </c>
      <c r="CQ23" s="11">
        <v>1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1">
        <v>0</v>
      </c>
      <c r="CX23" s="11">
        <v>0</v>
      </c>
      <c r="CY23" s="11">
        <v>0</v>
      </c>
      <c r="CZ23" s="11">
        <v>0</v>
      </c>
      <c r="DA23" s="11">
        <v>0</v>
      </c>
      <c r="DB23" s="11">
        <v>0</v>
      </c>
      <c r="DC23" s="10" t="s">
        <v>139</v>
      </c>
      <c r="DD23" s="10" t="s">
        <v>123</v>
      </c>
      <c r="DE23" s="10" t="s">
        <v>83</v>
      </c>
      <c r="DF23" s="10" t="s">
        <v>85</v>
      </c>
      <c r="DG23" s="10" t="s">
        <v>94</v>
      </c>
      <c r="DH23" s="10" t="s">
        <v>95</v>
      </c>
      <c r="DI23" s="10" t="s">
        <v>96</v>
      </c>
      <c r="DJ23" s="10"/>
      <c r="DK23" s="10"/>
      <c r="DL23" s="10"/>
      <c r="DM23" s="10"/>
      <c r="DN23" s="14">
        <v>0</v>
      </c>
      <c r="DO23" s="14" t="s">
        <v>163</v>
      </c>
      <c r="DP23" s="3" t="str">
        <f>IF([1]Cal!$J$3&lt;3,"","（该强化已纳入计算）")</f>
        <v/>
      </c>
      <c r="DQ23" s="3"/>
      <c r="DR23" s="11"/>
      <c r="DS23" s="11"/>
      <c r="DT23" s="11"/>
      <c r="DU23" s="11"/>
    </row>
    <row r="24" spans="1:125" ht="15.6" customHeight="1" x14ac:dyDescent="0.25">
      <c r="A24" s="3">
        <v>15</v>
      </c>
      <c r="B24" s="3" t="s">
        <v>164</v>
      </c>
      <c r="C24" s="3" t="s">
        <v>151</v>
      </c>
      <c r="D24" s="3">
        <v>3</v>
      </c>
      <c r="E24" s="3" t="s">
        <v>92</v>
      </c>
      <c r="F24" s="3">
        <v>1</v>
      </c>
      <c r="G24" s="3" t="s">
        <v>165</v>
      </c>
      <c r="H24" s="3" t="s">
        <v>109</v>
      </c>
      <c r="I24" s="3" t="s">
        <v>138</v>
      </c>
      <c r="J24" s="11">
        <v>12</v>
      </c>
      <c r="K24" s="11">
        <v>12</v>
      </c>
      <c r="L24" s="11">
        <v>12</v>
      </c>
      <c r="M24" s="11">
        <v>12</v>
      </c>
      <c r="N24" s="11">
        <v>12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0">
        <v>300</v>
      </c>
      <c r="V24" s="3">
        <v>0</v>
      </c>
      <c r="W24" s="11" t="s">
        <v>131</v>
      </c>
      <c r="X24" s="10"/>
      <c r="Y24" s="11">
        <v>1</v>
      </c>
      <c r="Z24" s="11">
        <v>1</v>
      </c>
      <c r="AA24" s="11">
        <v>1</v>
      </c>
      <c r="AB24" s="11">
        <v>1</v>
      </c>
      <c r="AC24" s="11">
        <v>1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1.5</v>
      </c>
      <c r="AJ24" s="11">
        <v>2</v>
      </c>
      <c r="AK24" s="11">
        <v>2.25</v>
      </c>
      <c r="AL24" s="11">
        <v>2.375</v>
      </c>
      <c r="AM24" s="11">
        <v>2.5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 t="s">
        <v>111</v>
      </c>
      <c r="AZ24" s="10"/>
      <c r="BA24" s="11">
        <v>1</v>
      </c>
      <c r="BB24" s="11">
        <v>1</v>
      </c>
      <c r="BC24" s="11">
        <v>1</v>
      </c>
      <c r="BD24" s="11">
        <v>1</v>
      </c>
      <c r="BE24" s="11">
        <v>1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1</v>
      </c>
      <c r="BL24" s="11">
        <v>1</v>
      </c>
      <c r="BM24" s="11">
        <v>1</v>
      </c>
      <c r="BN24" s="11">
        <v>1</v>
      </c>
      <c r="BO24" s="11">
        <v>1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 t="s">
        <v>111</v>
      </c>
      <c r="CB24" s="10"/>
      <c r="CC24" s="11">
        <v>1</v>
      </c>
      <c r="CD24" s="11">
        <v>1</v>
      </c>
      <c r="CE24" s="11">
        <v>1</v>
      </c>
      <c r="CF24" s="11">
        <v>1</v>
      </c>
      <c r="CG24" s="11">
        <v>1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1</v>
      </c>
      <c r="CN24" s="11">
        <v>1</v>
      </c>
      <c r="CO24" s="11">
        <v>1</v>
      </c>
      <c r="CP24" s="11">
        <v>1</v>
      </c>
      <c r="CQ24" s="11">
        <v>1</v>
      </c>
      <c r="CR24" s="11">
        <v>0</v>
      </c>
      <c r="CS24" s="11">
        <v>0</v>
      </c>
      <c r="CT24" s="11">
        <v>0</v>
      </c>
      <c r="CU24" s="11">
        <v>0</v>
      </c>
      <c r="CV24" s="11">
        <v>0</v>
      </c>
      <c r="CW24" s="11">
        <v>0</v>
      </c>
      <c r="CX24" s="11">
        <v>0</v>
      </c>
      <c r="CY24" s="11">
        <v>0</v>
      </c>
      <c r="CZ24" s="11">
        <v>0</v>
      </c>
      <c r="DA24" s="11">
        <v>0</v>
      </c>
      <c r="DB24" s="11">
        <v>0</v>
      </c>
      <c r="DC24" s="10" t="s">
        <v>81</v>
      </c>
      <c r="DD24" s="10" t="s">
        <v>113</v>
      </c>
      <c r="DE24" s="10" t="s">
        <v>83</v>
      </c>
      <c r="DF24" s="10" t="s">
        <v>85</v>
      </c>
      <c r="DG24" s="10" t="s">
        <v>106</v>
      </c>
      <c r="DH24" s="10" t="s">
        <v>94</v>
      </c>
      <c r="DI24" s="10" t="s">
        <v>95</v>
      </c>
      <c r="DJ24" s="10" t="s">
        <v>96</v>
      </c>
      <c r="DK24" s="10"/>
      <c r="DL24" s="10"/>
      <c r="DM24" s="10"/>
      <c r="DN24" s="14">
        <v>0</v>
      </c>
      <c r="DO24" s="14" t="s">
        <v>166</v>
      </c>
      <c r="DP24" s="3" t="str">
        <f>IF([1]Cal!$J$3&lt;15,"","（该强化已纳入计算）")</f>
        <v/>
      </c>
      <c r="DQ24" s="3"/>
      <c r="DR24" s="11"/>
      <c r="DS24" s="11"/>
      <c r="DT24" s="11"/>
      <c r="DU24" s="11"/>
    </row>
    <row r="25" spans="1:125" ht="15.6" customHeight="1" x14ac:dyDescent="0.25">
      <c r="A25" s="3">
        <v>16</v>
      </c>
      <c r="B25" s="3" t="s">
        <v>167</v>
      </c>
      <c r="C25" s="3" t="s">
        <v>151</v>
      </c>
      <c r="D25" s="3">
        <v>1</v>
      </c>
      <c r="E25" s="3" t="s">
        <v>168</v>
      </c>
      <c r="F25" s="3">
        <v>1</v>
      </c>
      <c r="G25" s="3" t="s">
        <v>169</v>
      </c>
      <c r="H25" s="3" t="s">
        <v>118</v>
      </c>
      <c r="I25" s="3" t="s">
        <v>119</v>
      </c>
      <c r="J25" s="11">
        <f>IF([1]Cal!$J$3&lt;15,6,8)</f>
        <v>6</v>
      </c>
      <c r="K25" s="11">
        <f>IF([1]Cal!$J$3&lt;15,8,10)</f>
        <v>8</v>
      </c>
      <c r="L25" s="11">
        <f>IF([1]Cal!$J$3&lt;15,9,11)</f>
        <v>9</v>
      </c>
      <c r="M25" s="11">
        <f>IF([1]Cal!$J$3&lt;15,9.5,11.5)</f>
        <v>9.5</v>
      </c>
      <c r="N25" s="11">
        <f>IF([1]Cal!$J$3&lt;15,10,12)</f>
        <v>10</v>
      </c>
      <c r="O25" s="11">
        <v>0</v>
      </c>
      <c r="P25" s="11">
        <f>IF([1]Main!$J$5="与国服同步",100%,200%)</f>
        <v>2</v>
      </c>
      <c r="Q25" s="11">
        <f>IF([1]Main!$J$5="与国服同步",200%,400%)</f>
        <v>4</v>
      </c>
      <c r="R25" s="11">
        <f>IF([1]Main!$J$5="与国服同步",300%,600%)</f>
        <v>6</v>
      </c>
      <c r="S25" s="11">
        <f>IF([1]Main!$J$5="与国服同步",400%,800%)</f>
        <v>8</v>
      </c>
      <c r="T25" s="11">
        <v>0</v>
      </c>
      <c r="U25" s="10">
        <v>0</v>
      </c>
      <c r="V25" s="3">
        <v>0</v>
      </c>
      <c r="W25" s="11" t="s">
        <v>111</v>
      </c>
      <c r="X25" s="10"/>
      <c r="Y25" s="11">
        <v>1</v>
      </c>
      <c r="Z25" s="11">
        <v>1</v>
      </c>
      <c r="AA25" s="11">
        <v>1</v>
      </c>
      <c r="AB25" s="11">
        <v>1</v>
      </c>
      <c r="AC25" s="11">
        <v>1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 t="s">
        <v>111</v>
      </c>
      <c r="AZ25" s="10"/>
      <c r="BA25" s="11">
        <v>1</v>
      </c>
      <c r="BB25" s="11">
        <v>1</v>
      </c>
      <c r="BC25" s="11">
        <v>1</v>
      </c>
      <c r="BD25" s="11">
        <v>1</v>
      </c>
      <c r="BE25" s="11">
        <v>1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1</v>
      </c>
      <c r="BL25" s="11">
        <v>1</v>
      </c>
      <c r="BM25" s="11">
        <v>1</v>
      </c>
      <c r="BN25" s="11">
        <v>1</v>
      </c>
      <c r="BO25" s="11">
        <v>1</v>
      </c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 t="s">
        <v>111</v>
      </c>
      <c r="CB25" s="10"/>
      <c r="CC25" s="11">
        <v>1</v>
      </c>
      <c r="CD25" s="11">
        <v>1</v>
      </c>
      <c r="CE25" s="11">
        <v>1</v>
      </c>
      <c r="CF25" s="11">
        <v>1</v>
      </c>
      <c r="CG25" s="11">
        <v>1</v>
      </c>
      <c r="CH25" s="11">
        <v>0</v>
      </c>
      <c r="CI25" s="11">
        <v>0</v>
      </c>
      <c r="CJ25" s="11">
        <v>0</v>
      </c>
      <c r="CK25" s="11">
        <v>0</v>
      </c>
      <c r="CL25" s="11">
        <v>0</v>
      </c>
      <c r="CM25" s="11">
        <v>1</v>
      </c>
      <c r="CN25" s="11">
        <v>1</v>
      </c>
      <c r="CO25" s="11">
        <v>1</v>
      </c>
      <c r="CP25" s="11">
        <v>1</v>
      </c>
      <c r="CQ25" s="11">
        <v>1</v>
      </c>
      <c r="CR25" s="11">
        <v>0</v>
      </c>
      <c r="CS25" s="11">
        <v>0</v>
      </c>
      <c r="CT25" s="11">
        <v>0</v>
      </c>
      <c r="CU25" s="11">
        <v>0</v>
      </c>
      <c r="CV25" s="11">
        <v>0</v>
      </c>
      <c r="CW25" s="11">
        <v>0</v>
      </c>
      <c r="CX25" s="11">
        <v>0</v>
      </c>
      <c r="CY25" s="11">
        <v>0</v>
      </c>
      <c r="CZ25" s="11">
        <v>0</v>
      </c>
      <c r="DA25" s="11">
        <v>0</v>
      </c>
      <c r="DB25" s="11">
        <v>0</v>
      </c>
      <c r="DC25" s="10" t="s">
        <v>81</v>
      </c>
      <c r="DD25" s="10" t="s">
        <v>148</v>
      </c>
      <c r="DE25" s="10" t="s">
        <v>131</v>
      </c>
      <c r="DF25" s="10" t="s">
        <v>85</v>
      </c>
      <c r="DG25" s="10" t="s">
        <v>94</v>
      </c>
      <c r="DH25" s="10" t="s">
        <v>95</v>
      </c>
      <c r="DI25" s="10" t="s">
        <v>96</v>
      </c>
      <c r="DJ25" s="10" t="s">
        <v>133</v>
      </c>
      <c r="DK25" s="10"/>
      <c r="DL25" s="10"/>
      <c r="DM25" s="10"/>
      <c r="DN25" s="14">
        <v>0</v>
      </c>
      <c r="DO25" s="14" t="s">
        <v>170</v>
      </c>
      <c r="DP25" s="3" t="str">
        <f>IF([1]Cal!$J$3&lt;15,"","（该强化已纳入计算）")</f>
        <v/>
      </c>
      <c r="DQ25" s="3"/>
      <c r="DR25" s="11"/>
      <c r="DS25" s="11"/>
      <c r="DT25" s="11"/>
      <c r="DU25" s="11"/>
    </row>
    <row r="26" spans="1:125" ht="15.6" customHeight="1" x14ac:dyDescent="0.25">
      <c r="A26" s="3">
        <v>17</v>
      </c>
      <c r="B26" s="3" t="s">
        <v>171</v>
      </c>
      <c r="C26" s="3" t="s">
        <v>172</v>
      </c>
      <c r="D26" s="3">
        <v>3</v>
      </c>
      <c r="E26" s="3" t="s">
        <v>173</v>
      </c>
      <c r="F26" s="3">
        <v>1</v>
      </c>
      <c r="G26" s="3" t="s">
        <v>174</v>
      </c>
      <c r="H26" s="3" t="s">
        <v>137</v>
      </c>
      <c r="I26" s="3" t="s">
        <v>138</v>
      </c>
      <c r="J26" s="11">
        <v>12</v>
      </c>
      <c r="K26" s="11">
        <v>16</v>
      </c>
      <c r="L26" s="11">
        <v>18</v>
      </c>
      <c r="M26" s="11">
        <v>19</v>
      </c>
      <c r="N26" s="11">
        <v>20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0">
        <v>175</v>
      </c>
      <c r="V26" s="3">
        <v>0</v>
      </c>
      <c r="W26" s="11" t="s">
        <v>111</v>
      </c>
      <c r="X26" s="10"/>
      <c r="Y26" s="11">
        <v>1</v>
      </c>
      <c r="Z26" s="11">
        <v>1</v>
      </c>
      <c r="AA26" s="11">
        <v>1</v>
      </c>
      <c r="AB26" s="11">
        <v>1</v>
      </c>
      <c r="AC26" s="11">
        <v>1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 t="s">
        <v>111</v>
      </c>
      <c r="AZ26" s="10"/>
      <c r="BA26" s="11">
        <v>1</v>
      </c>
      <c r="BB26" s="11">
        <v>1</v>
      </c>
      <c r="BC26" s="11">
        <v>1</v>
      </c>
      <c r="BD26" s="11">
        <v>1</v>
      </c>
      <c r="BE26" s="11">
        <v>1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1</v>
      </c>
      <c r="BL26" s="11">
        <v>1</v>
      </c>
      <c r="BM26" s="11">
        <v>1</v>
      </c>
      <c r="BN26" s="11">
        <v>1</v>
      </c>
      <c r="BO26" s="11">
        <v>1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 t="s">
        <v>111</v>
      </c>
      <c r="CB26" s="10"/>
      <c r="CC26" s="11">
        <v>1</v>
      </c>
      <c r="CD26" s="11">
        <v>1</v>
      </c>
      <c r="CE26" s="11">
        <v>1</v>
      </c>
      <c r="CF26" s="11">
        <v>1</v>
      </c>
      <c r="CG26" s="11">
        <v>1</v>
      </c>
      <c r="CH26" s="11">
        <v>0</v>
      </c>
      <c r="CI26" s="11">
        <v>0</v>
      </c>
      <c r="CJ26" s="11">
        <v>0</v>
      </c>
      <c r="CK26" s="11">
        <v>0</v>
      </c>
      <c r="CL26" s="11">
        <v>0</v>
      </c>
      <c r="CM26" s="11">
        <v>1</v>
      </c>
      <c r="CN26" s="11">
        <v>1</v>
      </c>
      <c r="CO26" s="11">
        <v>1</v>
      </c>
      <c r="CP26" s="11">
        <v>1</v>
      </c>
      <c r="CQ26" s="11">
        <v>1</v>
      </c>
      <c r="CR26" s="11">
        <v>0</v>
      </c>
      <c r="CS26" s="11">
        <v>0</v>
      </c>
      <c r="CT26" s="11">
        <v>0</v>
      </c>
      <c r="CU26" s="11">
        <v>0</v>
      </c>
      <c r="CV26" s="11">
        <v>0</v>
      </c>
      <c r="CW26" s="11">
        <v>0</v>
      </c>
      <c r="CX26" s="11">
        <v>0</v>
      </c>
      <c r="CY26" s="11">
        <v>0</v>
      </c>
      <c r="CZ26" s="11">
        <v>0</v>
      </c>
      <c r="DA26" s="11">
        <v>0</v>
      </c>
      <c r="DB26" s="11">
        <v>0</v>
      </c>
      <c r="DC26" s="10" t="s">
        <v>112</v>
      </c>
      <c r="DD26" s="10" t="s">
        <v>148</v>
      </c>
      <c r="DE26" s="10" t="s">
        <v>131</v>
      </c>
      <c r="DF26" s="10" t="s">
        <v>85</v>
      </c>
      <c r="DG26" s="10" t="s">
        <v>106</v>
      </c>
      <c r="DH26" s="10" t="s">
        <v>94</v>
      </c>
      <c r="DI26" s="10" t="s">
        <v>95</v>
      </c>
      <c r="DJ26" s="10" t="s">
        <v>96</v>
      </c>
      <c r="DK26" s="10" t="s">
        <v>133</v>
      </c>
      <c r="DL26" s="10"/>
      <c r="DM26" s="10"/>
      <c r="DN26" s="14">
        <v>0</v>
      </c>
      <c r="DO26" s="16" t="s">
        <v>111</v>
      </c>
      <c r="DP26" s="3"/>
      <c r="DQ26" s="3"/>
      <c r="DR26" s="11"/>
      <c r="DS26" s="11"/>
      <c r="DT26" s="11"/>
      <c r="DU26" s="11"/>
    </row>
    <row r="27" spans="1:125" ht="15.6" customHeight="1" x14ac:dyDescent="0.25">
      <c r="A27" s="3">
        <v>18</v>
      </c>
      <c r="B27" s="3" t="s">
        <v>175</v>
      </c>
      <c r="C27" s="3" t="s">
        <v>172</v>
      </c>
      <c r="D27" s="3">
        <v>4</v>
      </c>
      <c r="E27" s="3" t="s">
        <v>70</v>
      </c>
      <c r="F27" s="3">
        <v>0</v>
      </c>
      <c r="G27" s="3" t="s">
        <v>176</v>
      </c>
      <c r="H27" s="3" t="s">
        <v>118</v>
      </c>
      <c r="I27" s="3" t="s">
        <v>119</v>
      </c>
      <c r="J27" s="11">
        <v>3</v>
      </c>
      <c r="K27" s="11">
        <v>4</v>
      </c>
      <c r="L27" s="11">
        <v>4.5</v>
      </c>
      <c r="M27" s="11">
        <v>4.75</v>
      </c>
      <c r="N27" s="11">
        <v>5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0">
        <v>0</v>
      </c>
      <c r="V27" s="3">
        <v>0</v>
      </c>
      <c r="W27" s="11" t="s">
        <v>111</v>
      </c>
      <c r="X27" s="10"/>
      <c r="Y27" s="11">
        <v>1</v>
      </c>
      <c r="Z27" s="11">
        <v>1</v>
      </c>
      <c r="AA27" s="11">
        <v>1</v>
      </c>
      <c r="AB27" s="11">
        <v>1</v>
      </c>
      <c r="AC27" s="11">
        <v>1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 t="s">
        <v>111</v>
      </c>
      <c r="AZ27" s="10"/>
      <c r="BA27" s="11">
        <v>1</v>
      </c>
      <c r="BB27" s="11">
        <v>1</v>
      </c>
      <c r="BC27" s="11">
        <v>1</v>
      </c>
      <c r="BD27" s="11">
        <v>1</v>
      </c>
      <c r="BE27" s="11">
        <v>1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1</v>
      </c>
      <c r="BL27" s="11">
        <v>1</v>
      </c>
      <c r="BM27" s="11">
        <v>1</v>
      </c>
      <c r="BN27" s="11">
        <v>1</v>
      </c>
      <c r="BO27" s="11">
        <v>1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 t="s">
        <v>111</v>
      </c>
      <c r="CB27" s="10"/>
      <c r="CC27" s="11">
        <v>1</v>
      </c>
      <c r="CD27" s="11">
        <v>1</v>
      </c>
      <c r="CE27" s="11">
        <v>1</v>
      </c>
      <c r="CF27" s="11">
        <v>1</v>
      </c>
      <c r="CG27" s="11">
        <v>1</v>
      </c>
      <c r="CH27" s="11">
        <v>0</v>
      </c>
      <c r="CI27" s="11">
        <v>0</v>
      </c>
      <c r="CJ27" s="11">
        <v>0</v>
      </c>
      <c r="CK27" s="11">
        <v>0</v>
      </c>
      <c r="CL27" s="11">
        <v>0</v>
      </c>
      <c r="CM27" s="11">
        <v>1</v>
      </c>
      <c r="CN27" s="11">
        <v>1</v>
      </c>
      <c r="CO27" s="11">
        <v>1</v>
      </c>
      <c r="CP27" s="11">
        <v>1</v>
      </c>
      <c r="CQ27" s="11">
        <v>1</v>
      </c>
      <c r="CR27" s="11">
        <v>0</v>
      </c>
      <c r="CS27" s="11">
        <v>0</v>
      </c>
      <c r="CT27" s="11">
        <v>0</v>
      </c>
      <c r="CU27" s="11">
        <v>0</v>
      </c>
      <c r="CV27" s="11">
        <v>0</v>
      </c>
      <c r="CW27" s="11">
        <v>0</v>
      </c>
      <c r="CX27" s="11">
        <v>0</v>
      </c>
      <c r="CY27" s="11">
        <v>0</v>
      </c>
      <c r="CZ27" s="11">
        <v>0</v>
      </c>
      <c r="DA27" s="11">
        <v>0</v>
      </c>
      <c r="DB27" s="11">
        <v>0</v>
      </c>
      <c r="DC27" s="10" t="s">
        <v>81</v>
      </c>
      <c r="DD27" s="10" t="s">
        <v>123</v>
      </c>
      <c r="DE27" s="10" t="s">
        <v>83</v>
      </c>
      <c r="DF27" s="10" t="s">
        <v>85</v>
      </c>
      <c r="DG27" s="10" t="s">
        <v>120</v>
      </c>
      <c r="DH27" s="10" t="s">
        <v>94</v>
      </c>
      <c r="DI27" s="10"/>
      <c r="DJ27" s="10"/>
      <c r="DK27" s="10"/>
      <c r="DL27" s="10"/>
      <c r="DM27" s="10"/>
      <c r="DN27" s="14">
        <v>0</v>
      </c>
      <c r="DO27" s="14" t="s">
        <v>177</v>
      </c>
      <c r="DP27" s="3" t="str">
        <f>IF([1]Cal!$J$3&lt;21,"","（该强化已纳入计算）")</f>
        <v/>
      </c>
      <c r="DQ27" s="3"/>
      <c r="DR27" s="11"/>
      <c r="DS27" s="11"/>
      <c r="DT27" s="11"/>
      <c r="DU27" s="11"/>
    </row>
    <row r="28" spans="1:125" ht="15.6" customHeight="1" x14ac:dyDescent="0.25">
      <c r="A28" s="3">
        <v>19</v>
      </c>
      <c r="B28" s="3" t="s">
        <v>178</v>
      </c>
      <c r="C28" s="3" t="s">
        <v>172</v>
      </c>
      <c r="D28" s="3">
        <v>2</v>
      </c>
      <c r="E28" s="3" t="s">
        <v>70</v>
      </c>
      <c r="F28" s="3">
        <v>1</v>
      </c>
      <c r="G28" s="3" t="s">
        <v>179</v>
      </c>
      <c r="H28" s="3" t="s">
        <v>109</v>
      </c>
      <c r="I28" s="3" t="s">
        <v>110</v>
      </c>
      <c r="J28" s="11"/>
      <c r="K28" s="11"/>
      <c r="L28" s="11"/>
      <c r="M28" s="11"/>
      <c r="N28" s="11"/>
      <c r="O28" s="3"/>
      <c r="P28" s="3"/>
      <c r="Q28" s="3"/>
      <c r="R28" s="3"/>
      <c r="S28" s="3"/>
      <c r="T28" s="3"/>
      <c r="U28" s="3"/>
      <c r="V28" s="3">
        <v>0</v>
      </c>
      <c r="W28" s="11" t="s">
        <v>111</v>
      </c>
      <c r="X28" s="10"/>
      <c r="Y28" s="11">
        <v>1</v>
      </c>
      <c r="Z28" s="11">
        <v>1</v>
      </c>
      <c r="AA28" s="11">
        <v>1</v>
      </c>
      <c r="AB28" s="11">
        <v>1</v>
      </c>
      <c r="AC28" s="11">
        <v>1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1</v>
      </c>
      <c r="AJ28" s="11">
        <v>1</v>
      </c>
      <c r="AK28" s="11">
        <v>1</v>
      </c>
      <c r="AL28" s="11">
        <v>1</v>
      </c>
      <c r="AM28" s="11">
        <v>1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 t="s">
        <v>111</v>
      </c>
      <c r="AZ28" s="10"/>
      <c r="BA28" s="11">
        <v>1</v>
      </c>
      <c r="BB28" s="11">
        <v>1</v>
      </c>
      <c r="BC28" s="11">
        <v>1</v>
      </c>
      <c r="BD28" s="11">
        <v>1</v>
      </c>
      <c r="BE28" s="11">
        <v>1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1</v>
      </c>
      <c r="BL28" s="11">
        <v>1</v>
      </c>
      <c r="BM28" s="11">
        <v>1</v>
      </c>
      <c r="BN28" s="11">
        <v>1</v>
      </c>
      <c r="BO28" s="11">
        <v>1</v>
      </c>
      <c r="BP28" s="11">
        <v>0</v>
      </c>
      <c r="BQ28" s="11">
        <v>0</v>
      </c>
      <c r="BR28" s="11">
        <v>0</v>
      </c>
      <c r="BS28" s="11">
        <v>0</v>
      </c>
      <c r="BT28" s="11">
        <v>0</v>
      </c>
      <c r="BU28" s="11">
        <v>0</v>
      </c>
      <c r="BV28" s="11">
        <v>0</v>
      </c>
      <c r="BW28" s="11">
        <v>0</v>
      </c>
      <c r="BX28" s="11">
        <v>0</v>
      </c>
      <c r="BY28" s="11">
        <v>0</v>
      </c>
      <c r="BZ28" s="11">
        <v>0</v>
      </c>
      <c r="CA28" s="11" t="s">
        <v>111</v>
      </c>
      <c r="CB28" s="10"/>
      <c r="CC28" s="11">
        <v>1</v>
      </c>
      <c r="CD28" s="11">
        <v>1</v>
      </c>
      <c r="CE28" s="11">
        <v>1</v>
      </c>
      <c r="CF28" s="11">
        <v>1</v>
      </c>
      <c r="CG28" s="11">
        <v>1</v>
      </c>
      <c r="CH28" s="11">
        <v>0</v>
      </c>
      <c r="CI28" s="11">
        <v>0</v>
      </c>
      <c r="CJ28" s="11">
        <v>0</v>
      </c>
      <c r="CK28" s="11">
        <v>0</v>
      </c>
      <c r="CL28" s="11">
        <v>0</v>
      </c>
      <c r="CM28" s="11">
        <v>1</v>
      </c>
      <c r="CN28" s="11">
        <v>1</v>
      </c>
      <c r="CO28" s="11">
        <v>1</v>
      </c>
      <c r="CP28" s="11">
        <v>1</v>
      </c>
      <c r="CQ28" s="11">
        <v>1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  <c r="CZ28" s="11">
        <v>0</v>
      </c>
      <c r="DA28" s="11">
        <v>0</v>
      </c>
      <c r="DB28" s="11">
        <v>0</v>
      </c>
      <c r="DC28" s="10" t="s">
        <v>81</v>
      </c>
      <c r="DD28" s="10" t="s">
        <v>113</v>
      </c>
      <c r="DE28" s="10" t="s">
        <v>131</v>
      </c>
      <c r="DF28" s="10" t="s">
        <v>85</v>
      </c>
      <c r="DG28" s="10" t="s">
        <v>94</v>
      </c>
      <c r="DH28" s="10" t="s">
        <v>133</v>
      </c>
      <c r="DI28" s="10"/>
      <c r="DJ28" s="10"/>
      <c r="DK28" s="10"/>
      <c r="DL28" s="10"/>
      <c r="DM28" s="10"/>
      <c r="DN28" s="14">
        <v>0</v>
      </c>
      <c r="DO28" s="14"/>
      <c r="DP28" s="3"/>
      <c r="DQ28" s="3"/>
      <c r="DR28" s="11"/>
      <c r="DS28" s="11">
        <v>0.6</v>
      </c>
      <c r="DT28" s="11"/>
      <c r="DU28" s="11"/>
    </row>
    <row r="29" spans="1:125" ht="15.6" customHeight="1" x14ac:dyDescent="0.25">
      <c r="A29" s="3">
        <v>20</v>
      </c>
      <c r="B29" s="3" t="s">
        <v>180</v>
      </c>
      <c r="C29" s="3" t="s">
        <v>172</v>
      </c>
      <c r="D29" s="3">
        <v>3</v>
      </c>
      <c r="E29" s="3" t="s">
        <v>173</v>
      </c>
      <c r="F29" s="3">
        <v>1</v>
      </c>
      <c r="G29" s="3" t="s">
        <v>181</v>
      </c>
      <c r="H29" s="3" t="s">
        <v>137</v>
      </c>
      <c r="I29" s="3" t="s">
        <v>138</v>
      </c>
      <c r="J29" s="11">
        <v>12</v>
      </c>
      <c r="K29" s="11">
        <v>16</v>
      </c>
      <c r="L29" s="11">
        <v>18</v>
      </c>
      <c r="M29" s="11">
        <v>19</v>
      </c>
      <c r="N29" s="11">
        <v>20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0">
        <v>175</v>
      </c>
      <c r="V29" s="3">
        <v>0</v>
      </c>
      <c r="W29" s="11" t="s">
        <v>182</v>
      </c>
      <c r="X29" s="10">
        <v>3</v>
      </c>
      <c r="Y29" s="11">
        <v>1</v>
      </c>
      <c r="Z29" s="11">
        <v>1</v>
      </c>
      <c r="AA29" s="11">
        <v>1</v>
      </c>
      <c r="AB29" s="11">
        <v>1</v>
      </c>
      <c r="AC29" s="11">
        <v>1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1</v>
      </c>
      <c r="AJ29" s="11">
        <v>1</v>
      </c>
      <c r="AK29" s="11">
        <v>1</v>
      </c>
      <c r="AL29" s="11">
        <v>1</v>
      </c>
      <c r="AM29" s="11">
        <v>1</v>
      </c>
      <c r="AN29" s="11">
        <v>0</v>
      </c>
      <c r="AO29" s="11">
        <f>IF([1]Cal!$J$3&lt;21,0.4,0.5)</f>
        <v>0.4</v>
      </c>
      <c r="AP29" s="11">
        <f>IF([1]Cal!$J$3&lt;21,0.42,0.55)</f>
        <v>0.42</v>
      </c>
      <c r="AQ29" s="11">
        <f>IF([1]Cal!$J$3&lt;21,0.44,0.6)</f>
        <v>0.44</v>
      </c>
      <c r="AR29" s="11">
        <f>IF([1]Cal!$J$3&lt;21,0.46,0.65)</f>
        <v>0.46</v>
      </c>
      <c r="AS29" s="11">
        <f>IF([1]Cal!$J$3&lt;21,0.48,0.7)</f>
        <v>0.48</v>
      </c>
      <c r="AT29" s="11">
        <f>IF([1]Cal!$J$3&lt;21,0.5,0.75)</f>
        <v>0.5</v>
      </c>
      <c r="AU29" s="11">
        <f>IF([1]Cal!$J$3&lt;21,0.52,0.8)</f>
        <v>0.52</v>
      </c>
      <c r="AV29" s="11">
        <f>IF([1]Cal!$J$3&lt;21,0.54,0.85)</f>
        <v>0.54</v>
      </c>
      <c r="AW29" s="11">
        <f>IF([1]Cal!$J$3&lt;21,0.56,0.9)</f>
        <v>0.56000000000000005</v>
      </c>
      <c r="AX29" s="11">
        <f>IF([1]Cal!$J$3&lt;21,0.6,1)</f>
        <v>0.6</v>
      </c>
      <c r="AY29" s="11" t="s">
        <v>111</v>
      </c>
      <c r="AZ29" s="10"/>
      <c r="BA29" s="11">
        <v>1</v>
      </c>
      <c r="BB29" s="11">
        <v>1</v>
      </c>
      <c r="BC29" s="11">
        <v>1</v>
      </c>
      <c r="BD29" s="11">
        <v>1</v>
      </c>
      <c r="BE29" s="11">
        <v>1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1</v>
      </c>
      <c r="BL29" s="11">
        <v>1</v>
      </c>
      <c r="BM29" s="11">
        <v>1</v>
      </c>
      <c r="BN29" s="11">
        <v>1</v>
      </c>
      <c r="BO29" s="11">
        <v>1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 t="s">
        <v>111</v>
      </c>
      <c r="CB29" s="10"/>
      <c r="CC29" s="11">
        <v>1</v>
      </c>
      <c r="CD29" s="11">
        <v>1</v>
      </c>
      <c r="CE29" s="11">
        <v>1</v>
      </c>
      <c r="CF29" s="11">
        <v>1</v>
      </c>
      <c r="CG29" s="11">
        <v>1</v>
      </c>
      <c r="CH29" s="11">
        <v>0</v>
      </c>
      <c r="CI29" s="11">
        <v>0</v>
      </c>
      <c r="CJ29" s="11">
        <v>0</v>
      </c>
      <c r="CK29" s="11">
        <v>0</v>
      </c>
      <c r="CL29" s="11">
        <v>0</v>
      </c>
      <c r="CM29" s="11">
        <v>1</v>
      </c>
      <c r="CN29" s="11">
        <v>1</v>
      </c>
      <c r="CO29" s="11">
        <v>1</v>
      </c>
      <c r="CP29" s="11">
        <v>1</v>
      </c>
      <c r="CQ29" s="11">
        <v>1</v>
      </c>
      <c r="CR29" s="11">
        <v>0</v>
      </c>
      <c r="CS29" s="11">
        <v>0</v>
      </c>
      <c r="CT29" s="11">
        <v>0</v>
      </c>
      <c r="CU29" s="11">
        <v>0</v>
      </c>
      <c r="CV29" s="11">
        <v>0</v>
      </c>
      <c r="CW29" s="11">
        <v>0</v>
      </c>
      <c r="CX29" s="11">
        <v>0</v>
      </c>
      <c r="CY29" s="11">
        <v>0</v>
      </c>
      <c r="CZ29" s="11">
        <v>0</v>
      </c>
      <c r="DA29" s="11">
        <v>0</v>
      </c>
      <c r="DB29" s="11">
        <v>0</v>
      </c>
      <c r="DC29" s="10" t="s">
        <v>112</v>
      </c>
      <c r="DD29" s="10" t="s">
        <v>148</v>
      </c>
      <c r="DE29" s="10" t="s">
        <v>131</v>
      </c>
      <c r="DF29" s="10" t="s">
        <v>85</v>
      </c>
      <c r="DG29" s="10" t="s">
        <v>106</v>
      </c>
      <c r="DH29" s="10" t="s">
        <v>94</v>
      </c>
      <c r="DI29" s="10" t="s">
        <v>95</v>
      </c>
      <c r="DJ29" s="10" t="s">
        <v>96</v>
      </c>
      <c r="DK29" s="10"/>
      <c r="DL29" s="10"/>
      <c r="DM29" s="10"/>
      <c r="DN29" s="14">
        <v>0</v>
      </c>
      <c r="DO29" s="14" t="s">
        <v>183</v>
      </c>
      <c r="DP29" s="3" t="str">
        <f>IF([1]Cal!$J$3&lt;21,"","（该强化已纳入计算）")</f>
        <v/>
      </c>
      <c r="DQ29" s="3"/>
      <c r="DR29" s="11"/>
      <c r="DS29" s="11"/>
      <c r="DT29" s="11"/>
      <c r="DU29" s="11"/>
    </row>
    <row r="30" spans="1:125" ht="15.6" customHeight="1" x14ac:dyDescent="0.25">
      <c r="A30" s="3">
        <v>21</v>
      </c>
      <c r="B30" s="3" t="s">
        <v>184</v>
      </c>
      <c r="C30" s="3" t="s">
        <v>172</v>
      </c>
      <c r="D30" s="3">
        <v>2</v>
      </c>
      <c r="E30" s="3" t="s">
        <v>70</v>
      </c>
      <c r="F30" s="3">
        <v>1</v>
      </c>
      <c r="G30" s="3" t="s">
        <v>185</v>
      </c>
      <c r="H30" s="3" t="s">
        <v>118</v>
      </c>
      <c r="I30" s="3" t="s">
        <v>110</v>
      </c>
      <c r="J30" s="11"/>
      <c r="K30" s="11"/>
      <c r="L30" s="11"/>
      <c r="M30" s="11"/>
      <c r="N30" s="11"/>
      <c r="O30" s="3"/>
      <c r="P30" s="3"/>
      <c r="Q30" s="3"/>
      <c r="R30" s="3"/>
      <c r="S30" s="3"/>
      <c r="T30" s="3"/>
      <c r="U30" s="3"/>
      <c r="V30" s="3">
        <v>0</v>
      </c>
      <c r="W30" s="11" t="s">
        <v>111</v>
      </c>
      <c r="X30" s="10"/>
      <c r="Y30" s="11">
        <v>1</v>
      </c>
      <c r="Z30" s="11">
        <v>1</v>
      </c>
      <c r="AA30" s="11">
        <v>1</v>
      </c>
      <c r="AB30" s="11">
        <v>1</v>
      </c>
      <c r="AC30" s="11">
        <v>1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 t="s">
        <v>111</v>
      </c>
      <c r="AZ30" s="10"/>
      <c r="BA30" s="11">
        <v>1</v>
      </c>
      <c r="BB30" s="11">
        <v>1</v>
      </c>
      <c r="BC30" s="11">
        <v>1</v>
      </c>
      <c r="BD30" s="11">
        <v>1</v>
      </c>
      <c r="BE30" s="11">
        <v>1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1</v>
      </c>
      <c r="BL30" s="11">
        <v>1</v>
      </c>
      <c r="BM30" s="11">
        <v>1</v>
      </c>
      <c r="BN30" s="11">
        <v>1</v>
      </c>
      <c r="BO30" s="11">
        <v>1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 t="s">
        <v>111</v>
      </c>
      <c r="CB30" s="10"/>
      <c r="CC30" s="11">
        <v>1</v>
      </c>
      <c r="CD30" s="11">
        <v>1</v>
      </c>
      <c r="CE30" s="11">
        <v>1</v>
      </c>
      <c r="CF30" s="11">
        <v>1</v>
      </c>
      <c r="CG30" s="11">
        <v>1</v>
      </c>
      <c r="CH30" s="11">
        <v>0</v>
      </c>
      <c r="CI30" s="11">
        <v>0</v>
      </c>
      <c r="CJ30" s="11">
        <v>0</v>
      </c>
      <c r="CK30" s="11">
        <v>0</v>
      </c>
      <c r="CL30" s="11">
        <v>0</v>
      </c>
      <c r="CM30" s="11">
        <v>1</v>
      </c>
      <c r="CN30" s="11">
        <v>1</v>
      </c>
      <c r="CO30" s="11">
        <v>1</v>
      </c>
      <c r="CP30" s="11">
        <v>1</v>
      </c>
      <c r="CQ30" s="11">
        <v>1</v>
      </c>
      <c r="CR30" s="11">
        <v>0</v>
      </c>
      <c r="CS30" s="11">
        <v>0</v>
      </c>
      <c r="CT30" s="11">
        <v>0</v>
      </c>
      <c r="CU30" s="11">
        <v>0</v>
      </c>
      <c r="CV30" s="11">
        <v>0</v>
      </c>
      <c r="CW30" s="11">
        <v>0</v>
      </c>
      <c r="CX30" s="11">
        <v>0</v>
      </c>
      <c r="CY30" s="11">
        <v>0</v>
      </c>
      <c r="CZ30" s="11">
        <v>0</v>
      </c>
      <c r="DA30" s="11">
        <v>0</v>
      </c>
      <c r="DB30" s="11">
        <v>0</v>
      </c>
      <c r="DC30" s="10" t="s">
        <v>112</v>
      </c>
      <c r="DD30" s="10" t="s">
        <v>148</v>
      </c>
      <c r="DE30" s="10" t="s">
        <v>131</v>
      </c>
      <c r="DF30" s="10" t="s">
        <v>85</v>
      </c>
      <c r="DG30" s="10" t="s">
        <v>94</v>
      </c>
      <c r="DH30" s="10"/>
      <c r="DI30" s="10"/>
      <c r="DJ30" s="10"/>
      <c r="DK30" s="10"/>
      <c r="DL30" s="10"/>
      <c r="DM30" s="10"/>
      <c r="DN30" s="14">
        <v>0</v>
      </c>
      <c r="DO30" s="14"/>
      <c r="DP30" s="3"/>
      <c r="DQ30" s="3"/>
      <c r="DR30" s="11"/>
      <c r="DS30" s="11"/>
      <c r="DT30" s="11"/>
      <c r="DU30" s="11"/>
    </row>
    <row r="31" spans="1:125" ht="15.6" customHeight="1" x14ac:dyDescent="0.25">
      <c r="A31" s="3">
        <v>22</v>
      </c>
      <c r="B31" s="3" t="s">
        <v>186</v>
      </c>
      <c r="C31" s="3" t="s">
        <v>172</v>
      </c>
      <c r="D31" s="3">
        <v>3</v>
      </c>
      <c r="E31" s="3" t="s">
        <v>80</v>
      </c>
      <c r="F31" s="3">
        <v>1</v>
      </c>
      <c r="G31" s="3" t="s">
        <v>187</v>
      </c>
      <c r="H31" s="3" t="s">
        <v>118</v>
      </c>
      <c r="I31" s="3" t="s">
        <v>119</v>
      </c>
      <c r="J31" s="11">
        <v>3</v>
      </c>
      <c r="K31" s="11">
        <v>4</v>
      </c>
      <c r="L31" s="11">
        <v>4.5</v>
      </c>
      <c r="M31" s="11">
        <v>4.75</v>
      </c>
      <c r="N31" s="11">
        <v>5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0">
        <v>0</v>
      </c>
      <c r="V31" s="3">
        <v>0</v>
      </c>
      <c r="W31" s="11" t="s">
        <v>111</v>
      </c>
      <c r="X31" s="10"/>
      <c r="Y31" s="11">
        <v>1</v>
      </c>
      <c r="Z31" s="11">
        <v>1</v>
      </c>
      <c r="AA31" s="11">
        <v>1</v>
      </c>
      <c r="AB31" s="11">
        <v>1</v>
      </c>
      <c r="AC31" s="11">
        <v>1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1</v>
      </c>
      <c r="AJ31" s="11">
        <v>1</v>
      </c>
      <c r="AK31" s="11">
        <v>1</v>
      </c>
      <c r="AL31" s="11">
        <v>1</v>
      </c>
      <c r="AM31" s="11">
        <v>1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 t="s">
        <v>111</v>
      </c>
      <c r="AZ31" s="10"/>
      <c r="BA31" s="11">
        <v>1</v>
      </c>
      <c r="BB31" s="11">
        <v>1</v>
      </c>
      <c r="BC31" s="11">
        <v>1</v>
      </c>
      <c r="BD31" s="11">
        <v>1</v>
      </c>
      <c r="BE31" s="11">
        <v>1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>
        <v>1</v>
      </c>
      <c r="BL31" s="11">
        <v>1</v>
      </c>
      <c r="BM31" s="11">
        <v>1</v>
      </c>
      <c r="BN31" s="11">
        <v>1</v>
      </c>
      <c r="BO31" s="11">
        <v>1</v>
      </c>
      <c r="BP31" s="11">
        <v>0</v>
      </c>
      <c r="BQ31" s="11">
        <v>0</v>
      </c>
      <c r="BR31" s="11">
        <v>0</v>
      </c>
      <c r="BS31" s="11">
        <v>0</v>
      </c>
      <c r="BT31" s="11">
        <v>0</v>
      </c>
      <c r="BU31" s="11">
        <v>0</v>
      </c>
      <c r="BV31" s="11">
        <v>0</v>
      </c>
      <c r="BW31" s="11">
        <v>0</v>
      </c>
      <c r="BX31" s="11">
        <v>0</v>
      </c>
      <c r="BY31" s="11">
        <v>0</v>
      </c>
      <c r="BZ31" s="11">
        <v>0</v>
      </c>
      <c r="CA31" s="11" t="s">
        <v>111</v>
      </c>
      <c r="CB31" s="10"/>
      <c r="CC31" s="11">
        <v>1</v>
      </c>
      <c r="CD31" s="11">
        <v>1</v>
      </c>
      <c r="CE31" s="11">
        <v>1</v>
      </c>
      <c r="CF31" s="11">
        <v>1</v>
      </c>
      <c r="CG31" s="11">
        <v>1</v>
      </c>
      <c r="CH31" s="11">
        <v>0</v>
      </c>
      <c r="CI31" s="11">
        <v>0</v>
      </c>
      <c r="CJ31" s="11">
        <v>0</v>
      </c>
      <c r="CK31" s="11">
        <v>0</v>
      </c>
      <c r="CL31" s="11">
        <v>0</v>
      </c>
      <c r="CM31" s="11">
        <v>1</v>
      </c>
      <c r="CN31" s="11">
        <v>1</v>
      </c>
      <c r="CO31" s="11">
        <v>1</v>
      </c>
      <c r="CP31" s="11">
        <v>1</v>
      </c>
      <c r="CQ31" s="11">
        <v>1</v>
      </c>
      <c r="CR31" s="11">
        <v>0</v>
      </c>
      <c r="CS31" s="11">
        <v>0</v>
      </c>
      <c r="CT31" s="11">
        <v>0</v>
      </c>
      <c r="CU31" s="11">
        <v>0</v>
      </c>
      <c r="CV31" s="11">
        <v>0</v>
      </c>
      <c r="CW31" s="11">
        <v>0</v>
      </c>
      <c r="CX31" s="11">
        <v>0</v>
      </c>
      <c r="CY31" s="11">
        <v>0</v>
      </c>
      <c r="CZ31" s="11">
        <v>0</v>
      </c>
      <c r="DA31" s="11">
        <v>0</v>
      </c>
      <c r="DB31" s="11">
        <v>0</v>
      </c>
      <c r="DC31" s="10" t="s">
        <v>81</v>
      </c>
      <c r="DD31" s="10" t="s">
        <v>148</v>
      </c>
      <c r="DE31" s="10" t="s">
        <v>131</v>
      </c>
      <c r="DF31" s="10" t="s">
        <v>85</v>
      </c>
      <c r="DG31" s="10" t="s">
        <v>128</v>
      </c>
      <c r="DH31" s="10"/>
      <c r="DI31" s="10"/>
      <c r="DJ31" s="10"/>
      <c r="DK31" s="10"/>
      <c r="DL31" s="10"/>
      <c r="DM31" s="10"/>
      <c r="DN31" s="14">
        <v>0</v>
      </c>
      <c r="DO31" s="14" t="s">
        <v>188</v>
      </c>
      <c r="DP31" s="3" t="str">
        <f>IF([1]Cal!$J$3&lt;18,"","（该强化已纳入计算）")</f>
        <v/>
      </c>
      <c r="DQ31" s="3"/>
      <c r="DR31" s="11"/>
      <c r="DS31" s="11"/>
      <c r="DT31" s="11"/>
      <c r="DU31" s="11"/>
    </row>
    <row r="32" spans="1:125" ht="15.6" customHeight="1" x14ac:dyDescent="0.25">
      <c r="A32" s="3">
        <v>23</v>
      </c>
      <c r="B32" s="3" t="s">
        <v>189</v>
      </c>
      <c r="C32" s="3" t="s">
        <v>190</v>
      </c>
      <c r="D32" s="3">
        <v>3</v>
      </c>
      <c r="E32" s="3" t="s">
        <v>100</v>
      </c>
      <c r="F32" s="3">
        <v>1</v>
      </c>
      <c r="G32" s="3" t="s">
        <v>191</v>
      </c>
      <c r="H32" s="3" t="s">
        <v>137</v>
      </c>
      <c r="I32" s="3" t="s">
        <v>119</v>
      </c>
      <c r="J32" s="11">
        <v>6</v>
      </c>
      <c r="K32" s="11">
        <v>8</v>
      </c>
      <c r="L32" s="11">
        <v>9</v>
      </c>
      <c r="M32" s="11">
        <v>9.5</v>
      </c>
      <c r="N32" s="11">
        <v>10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0.11</v>
      </c>
      <c r="U32" s="10">
        <v>95</v>
      </c>
      <c r="V32" s="3">
        <v>0</v>
      </c>
      <c r="W32" s="11" t="s">
        <v>111</v>
      </c>
      <c r="X32" s="10"/>
      <c r="Y32" s="11">
        <v>1</v>
      </c>
      <c r="Z32" s="11">
        <v>1</v>
      </c>
      <c r="AA32" s="11">
        <v>1</v>
      </c>
      <c r="AB32" s="11">
        <v>1</v>
      </c>
      <c r="AC32" s="11">
        <v>1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1</v>
      </c>
      <c r="AJ32" s="11">
        <v>1</v>
      </c>
      <c r="AK32" s="11">
        <v>1</v>
      </c>
      <c r="AL32" s="11">
        <v>1</v>
      </c>
      <c r="AM32" s="11">
        <v>1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 t="s">
        <v>111</v>
      </c>
      <c r="AZ32" s="10"/>
      <c r="BA32" s="11">
        <v>1</v>
      </c>
      <c r="BB32" s="11">
        <v>1</v>
      </c>
      <c r="BC32" s="11">
        <v>1</v>
      </c>
      <c r="BD32" s="11">
        <v>1</v>
      </c>
      <c r="BE32" s="11">
        <v>1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1</v>
      </c>
      <c r="BL32" s="11">
        <v>1</v>
      </c>
      <c r="BM32" s="11">
        <v>1</v>
      </c>
      <c r="BN32" s="11">
        <v>1</v>
      </c>
      <c r="BO32" s="11">
        <v>1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 t="s">
        <v>111</v>
      </c>
      <c r="CB32" s="10"/>
      <c r="CC32" s="11">
        <v>1</v>
      </c>
      <c r="CD32" s="11">
        <v>1</v>
      </c>
      <c r="CE32" s="11">
        <v>1</v>
      </c>
      <c r="CF32" s="11">
        <v>1</v>
      </c>
      <c r="CG32" s="11">
        <v>1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11">
        <v>1</v>
      </c>
      <c r="CN32" s="11">
        <v>1</v>
      </c>
      <c r="CO32" s="11">
        <v>1</v>
      </c>
      <c r="CP32" s="11">
        <v>1</v>
      </c>
      <c r="CQ32" s="11">
        <v>1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1">
        <v>0</v>
      </c>
      <c r="DA32" s="11">
        <v>0</v>
      </c>
      <c r="DB32" s="11">
        <v>0</v>
      </c>
      <c r="DC32" s="10" t="s">
        <v>81</v>
      </c>
      <c r="DD32" s="10" t="s">
        <v>113</v>
      </c>
      <c r="DE32" s="10" t="s">
        <v>83</v>
      </c>
      <c r="DF32" s="10" t="s">
        <v>84</v>
      </c>
      <c r="DG32" s="10" t="s">
        <v>85</v>
      </c>
      <c r="DH32" s="10" t="s">
        <v>106</v>
      </c>
      <c r="DI32" s="10" t="s">
        <v>94</v>
      </c>
      <c r="DJ32" s="10" t="s">
        <v>95</v>
      </c>
      <c r="DK32" s="10" t="s">
        <v>96</v>
      </c>
      <c r="DL32" s="10"/>
      <c r="DM32" s="10"/>
      <c r="DN32" s="14">
        <v>0</v>
      </c>
      <c r="DO32" s="16" t="s">
        <v>111</v>
      </c>
      <c r="DP32" s="3"/>
      <c r="DQ32" s="3"/>
      <c r="DR32" s="11"/>
      <c r="DS32" s="11"/>
      <c r="DT32" s="11"/>
      <c r="DU32" s="11"/>
    </row>
    <row r="33" spans="1:125" ht="15.6" customHeight="1" x14ac:dyDescent="0.25">
      <c r="A33" s="3">
        <v>24</v>
      </c>
      <c r="B33" s="3" t="s">
        <v>192</v>
      </c>
      <c r="C33" s="3" t="s">
        <v>190</v>
      </c>
      <c r="D33" s="3">
        <v>2</v>
      </c>
      <c r="E33" s="3" t="s">
        <v>70</v>
      </c>
      <c r="F33" s="3">
        <v>1</v>
      </c>
      <c r="G33" s="3" t="s">
        <v>193</v>
      </c>
      <c r="H33" s="3" t="s">
        <v>109</v>
      </c>
      <c r="I33" s="3" t="s">
        <v>138</v>
      </c>
      <c r="J33" s="11">
        <v>9</v>
      </c>
      <c r="K33" s="11">
        <v>12</v>
      </c>
      <c r="L33" s="11">
        <v>13.5</v>
      </c>
      <c r="M33" s="11">
        <v>14.25</v>
      </c>
      <c r="N33" s="11">
        <v>15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0">
        <v>0</v>
      </c>
      <c r="V33" s="3">
        <v>0</v>
      </c>
      <c r="W33" s="11" t="s">
        <v>111</v>
      </c>
      <c r="X33" s="10"/>
      <c r="Y33" s="11">
        <v>1</v>
      </c>
      <c r="Z33" s="11">
        <v>1</v>
      </c>
      <c r="AA33" s="11">
        <v>1</v>
      </c>
      <c r="AB33" s="11">
        <v>1</v>
      </c>
      <c r="AC33" s="11">
        <v>1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1</v>
      </c>
      <c r="AJ33" s="11">
        <v>1</v>
      </c>
      <c r="AK33" s="11">
        <v>1</v>
      </c>
      <c r="AL33" s="11">
        <v>1</v>
      </c>
      <c r="AM33" s="11">
        <v>1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 t="s">
        <v>111</v>
      </c>
      <c r="AZ33" s="10"/>
      <c r="BA33" s="11">
        <v>1</v>
      </c>
      <c r="BB33" s="11">
        <v>1</v>
      </c>
      <c r="BC33" s="11">
        <v>1</v>
      </c>
      <c r="BD33" s="11">
        <v>1</v>
      </c>
      <c r="BE33" s="11">
        <v>1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1</v>
      </c>
      <c r="BL33" s="11">
        <v>1</v>
      </c>
      <c r="BM33" s="11">
        <v>1</v>
      </c>
      <c r="BN33" s="11">
        <v>1</v>
      </c>
      <c r="BO33" s="11">
        <v>1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 t="s">
        <v>111</v>
      </c>
      <c r="CB33" s="10"/>
      <c r="CC33" s="11">
        <v>1</v>
      </c>
      <c r="CD33" s="11">
        <v>1</v>
      </c>
      <c r="CE33" s="11">
        <v>1</v>
      </c>
      <c r="CF33" s="11">
        <v>1</v>
      </c>
      <c r="CG33" s="11">
        <v>1</v>
      </c>
      <c r="CH33" s="11">
        <v>0</v>
      </c>
      <c r="CI33" s="11">
        <v>0</v>
      </c>
      <c r="CJ33" s="11">
        <v>0</v>
      </c>
      <c r="CK33" s="11">
        <v>0</v>
      </c>
      <c r="CL33" s="11">
        <v>0</v>
      </c>
      <c r="CM33" s="11">
        <v>1</v>
      </c>
      <c r="CN33" s="11">
        <v>1</v>
      </c>
      <c r="CO33" s="11">
        <v>1</v>
      </c>
      <c r="CP33" s="11">
        <v>1</v>
      </c>
      <c r="CQ33" s="11">
        <v>1</v>
      </c>
      <c r="CR33" s="11">
        <v>0</v>
      </c>
      <c r="CS33" s="11">
        <v>0</v>
      </c>
      <c r="CT33" s="11">
        <v>0</v>
      </c>
      <c r="CU33" s="11">
        <v>0</v>
      </c>
      <c r="CV33" s="11">
        <v>0</v>
      </c>
      <c r="CW33" s="11">
        <v>0</v>
      </c>
      <c r="CX33" s="11">
        <v>0</v>
      </c>
      <c r="CY33" s="11">
        <v>0</v>
      </c>
      <c r="CZ33" s="11">
        <v>0</v>
      </c>
      <c r="DA33" s="11">
        <v>0</v>
      </c>
      <c r="DB33" s="11">
        <v>0</v>
      </c>
      <c r="DC33" s="10" t="s">
        <v>112</v>
      </c>
      <c r="DD33" s="10" t="s">
        <v>113</v>
      </c>
      <c r="DE33" s="10" t="s">
        <v>131</v>
      </c>
      <c r="DF33" s="10" t="s">
        <v>84</v>
      </c>
      <c r="DG33" s="10" t="s">
        <v>85</v>
      </c>
      <c r="DH33" s="10" t="s">
        <v>94</v>
      </c>
      <c r="DI33" s="10" t="s">
        <v>133</v>
      </c>
      <c r="DJ33" s="10"/>
      <c r="DK33" s="10"/>
      <c r="DL33" s="10"/>
      <c r="DM33" s="10"/>
      <c r="DN33" s="14">
        <v>0</v>
      </c>
      <c r="DO33" s="16" t="s">
        <v>111</v>
      </c>
      <c r="DP33" s="3"/>
      <c r="DQ33" s="3"/>
      <c r="DR33" s="11"/>
      <c r="DS33" s="11"/>
      <c r="DT33" s="11"/>
      <c r="DU33" s="11"/>
    </row>
    <row r="34" spans="1:125" ht="15.6" customHeight="1" x14ac:dyDescent="0.25">
      <c r="A34" s="3">
        <v>25</v>
      </c>
      <c r="B34" s="3" t="s">
        <v>194</v>
      </c>
      <c r="C34" s="3" t="s">
        <v>190</v>
      </c>
      <c r="D34" s="3">
        <v>2</v>
      </c>
      <c r="E34" s="3" t="s">
        <v>70</v>
      </c>
      <c r="F34" s="3">
        <v>1</v>
      </c>
      <c r="G34" s="3" t="s">
        <v>195</v>
      </c>
      <c r="H34" s="3" t="s">
        <v>118</v>
      </c>
      <c r="I34" s="3" t="s">
        <v>119</v>
      </c>
      <c r="J34" s="11">
        <v>3</v>
      </c>
      <c r="K34" s="11">
        <v>4</v>
      </c>
      <c r="L34" s="11">
        <v>4.5</v>
      </c>
      <c r="M34" s="11">
        <v>4.75</v>
      </c>
      <c r="N34" s="11">
        <v>5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0">
        <v>0</v>
      </c>
      <c r="V34" s="3">
        <v>0</v>
      </c>
      <c r="W34" s="11" t="s">
        <v>111</v>
      </c>
      <c r="X34" s="10"/>
      <c r="Y34" s="11">
        <v>1</v>
      </c>
      <c r="Z34" s="11">
        <v>1</v>
      </c>
      <c r="AA34" s="11">
        <v>1</v>
      </c>
      <c r="AB34" s="11">
        <v>1</v>
      </c>
      <c r="AC34" s="11">
        <v>1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1</v>
      </c>
      <c r="AJ34" s="11">
        <v>1</v>
      </c>
      <c r="AK34" s="11">
        <v>1</v>
      </c>
      <c r="AL34" s="11">
        <v>1</v>
      </c>
      <c r="AM34" s="11">
        <v>1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 t="s">
        <v>111</v>
      </c>
      <c r="AZ34" s="10"/>
      <c r="BA34" s="11">
        <v>1</v>
      </c>
      <c r="BB34" s="11">
        <v>1</v>
      </c>
      <c r="BC34" s="11">
        <v>1</v>
      </c>
      <c r="BD34" s="11">
        <v>1</v>
      </c>
      <c r="BE34" s="11">
        <v>1</v>
      </c>
      <c r="BF34" s="11">
        <v>0</v>
      </c>
      <c r="BG34" s="11">
        <v>0</v>
      </c>
      <c r="BH34" s="11">
        <v>0</v>
      </c>
      <c r="BI34" s="11">
        <v>0</v>
      </c>
      <c r="BJ34" s="11">
        <v>0</v>
      </c>
      <c r="BK34" s="11">
        <v>1</v>
      </c>
      <c r="BL34" s="11">
        <v>1</v>
      </c>
      <c r="BM34" s="11">
        <v>1</v>
      </c>
      <c r="BN34" s="11">
        <v>1</v>
      </c>
      <c r="BO34" s="11">
        <v>1</v>
      </c>
      <c r="BP34" s="11">
        <v>0</v>
      </c>
      <c r="BQ34" s="11">
        <v>0</v>
      </c>
      <c r="BR34" s="11">
        <v>0</v>
      </c>
      <c r="BS34" s="11">
        <v>0</v>
      </c>
      <c r="BT34" s="11">
        <v>0</v>
      </c>
      <c r="BU34" s="11">
        <v>0</v>
      </c>
      <c r="BV34" s="11">
        <v>0</v>
      </c>
      <c r="BW34" s="11">
        <v>0</v>
      </c>
      <c r="BX34" s="11">
        <v>0</v>
      </c>
      <c r="BY34" s="11">
        <v>0</v>
      </c>
      <c r="BZ34" s="11">
        <v>0</v>
      </c>
      <c r="CA34" s="11" t="s">
        <v>111</v>
      </c>
      <c r="CB34" s="10"/>
      <c r="CC34" s="11">
        <v>1</v>
      </c>
      <c r="CD34" s="11">
        <v>1</v>
      </c>
      <c r="CE34" s="11">
        <v>1</v>
      </c>
      <c r="CF34" s="11">
        <v>1</v>
      </c>
      <c r="CG34" s="11">
        <v>1</v>
      </c>
      <c r="CH34" s="11">
        <v>0</v>
      </c>
      <c r="CI34" s="11">
        <v>0</v>
      </c>
      <c r="CJ34" s="11">
        <v>0</v>
      </c>
      <c r="CK34" s="11">
        <v>0</v>
      </c>
      <c r="CL34" s="11">
        <v>0</v>
      </c>
      <c r="CM34" s="11">
        <v>1</v>
      </c>
      <c r="CN34" s="11">
        <v>1</v>
      </c>
      <c r="CO34" s="11">
        <v>1</v>
      </c>
      <c r="CP34" s="11">
        <v>1</v>
      </c>
      <c r="CQ34" s="11">
        <v>1</v>
      </c>
      <c r="CR34" s="11">
        <v>0</v>
      </c>
      <c r="CS34" s="11">
        <v>0</v>
      </c>
      <c r="CT34" s="11">
        <v>0</v>
      </c>
      <c r="CU34" s="11">
        <v>0</v>
      </c>
      <c r="CV34" s="11">
        <v>0</v>
      </c>
      <c r="CW34" s="11">
        <v>0</v>
      </c>
      <c r="CX34" s="11">
        <v>0</v>
      </c>
      <c r="CY34" s="11">
        <v>0</v>
      </c>
      <c r="CZ34" s="11">
        <v>0</v>
      </c>
      <c r="DA34" s="11">
        <v>0</v>
      </c>
      <c r="DB34" s="11">
        <v>0</v>
      </c>
      <c r="DC34" s="10" t="s">
        <v>81</v>
      </c>
      <c r="DD34" s="10" t="s">
        <v>123</v>
      </c>
      <c r="DE34" s="10" t="s">
        <v>131</v>
      </c>
      <c r="DF34" s="10" t="s">
        <v>85</v>
      </c>
      <c r="DG34" s="10" t="s">
        <v>94</v>
      </c>
      <c r="DH34" s="10"/>
      <c r="DI34" s="10"/>
      <c r="DJ34" s="10"/>
      <c r="DK34" s="10"/>
      <c r="DL34" s="10"/>
      <c r="DM34" s="10"/>
      <c r="DN34" s="14">
        <v>0</v>
      </c>
      <c r="DO34" s="16" t="s">
        <v>111</v>
      </c>
      <c r="DP34" s="3"/>
      <c r="DQ34" s="3"/>
      <c r="DR34" s="11"/>
      <c r="DS34" s="11"/>
      <c r="DT34" s="11"/>
      <c r="DU34" s="11"/>
    </row>
    <row r="35" spans="1:125" ht="15.6" customHeight="1" x14ac:dyDescent="0.25">
      <c r="A35" s="3">
        <v>26</v>
      </c>
      <c r="B35" s="3" t="s">
        <v>196</v>
      </c>
      <c r="C35" s="3" t="s">
        <v>190</v>
      </c>
      <c r="D35" s="3">
        <v>3</v>
      </c>
      <c r="E35" s="3" t="s">
        <v>70</v>
      </c>
      <c r="F35" s="3">
        <v>1</v>
      </c>
      <c r="G35" s="3" t="s">
        <v>197</v>
      </c>
      <c r="H35" s="3" t="s">
        <v>109</v>
      </c>
      <c r="I35" s="3" t="s">
        <v>110</v>
      </c>
      <c r="J35" s="11"/>
      <c r="K35" s="11"/>
      <c r="L35" s="11"/>
      <c r="M35" s="11"/>
      <c r="N35" s="11"/>
      <c r="O35" s="3"/>
      <c r="P35" s="3"/>
      <c r="Q35" s="3"/>
      <c r="R35" s="3"/>
      <c r="S35" s="3"/>
      <c r="T35" s="3"/>
      <c r="U35" s="3"/>
      <c r="V35" s="3">
        <v>0</v>
      </c>
      <c r="W35" s="11" t="s">
        <v>111</v>
      </c>
      <c r="X35" s="10"/>
      <c r="Y35" s="11">
        <v>1</v>
      </c>
      <c r="Z35" s="11">
        <v>1</v>
      </c>
      <c r="AA35" s="11">
        <v>1</v>
      </c>
      <c r="AB35" s="11">
        <v>1</v>
      </c>
      <c r="AC35" s="11">
        <v>1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1</v>
      </c>
      <c r="AJ35" s="11">
        <v>1</v>
      </c>
      <c r="AK35" s="11">
        <v>1</v>
      </c>
      <c r="AL35" s="11">
        <v>1</v>
      </c>
      <c r="AM35" s="11">
        <v>1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 t="s">
        <v>111</v>
      </c>
      <c r="AZ35" s="10"/>
      <c r="BA35" s="11">
        <v>1</v>
      </c>
      <c r="BB35" s="11">
        <v>1</v>
      </c>
      <c r="BC35" s="11">
        <v>1</v>
      </c>
      <c r="BD35" s="11">
        <v>1</v>
      </c>
      <c r="BE35" s="11">
        <v>1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1</v>
      </c>
      <c r="BL35" s="11">
        <v>1</v>
      </c>
      <c r="BM35" s="11">
        <v>1</v>
      </c>
      <c r="BN35" s="11">
        <v>1</v>
      </c>
      <c r="BO35" s="11">
        <v>1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 t="s">
        <v>111</v>
      </c>
      <c r="CB35" s="10"/>
      <c r="CC35" s="11">
        <v>1</v>
      </c>
      <c r="CD35" s="11">
        <v>1</v>
      </c>
      <c r="CE35" s="11">
        <v>1</v>
      </c>
      <c r="CF35" s="11">
        <v>1</v>
      </c>
      <c r="CG35" s="11">
        <v>1</v>
      </c>
      <c r="CH35" s="11">
        <v>0</v>
      </c>
      <c r="CI35" s="11">
        <v>0</v>
      </c>
      <c r="CJ35" s="11">
        <v>0</v>
      </c>
      <c r="CK35" s="11">
        <v>0</v>
      </c>
      <c r="CL35" s="11">
        <v>0</v>
      </c>
      <c r="CM35" s="11">
        <v>1</v>
      </c>
      <c r="CN35" s="11">
        <v>1</v>
      </c>
      <c r="CO35" s="11">
        <v>1</v>
      </c>
      <c r="CP35" s="11">
        <v>1</v>
      </c>
      <c r="CQ35" s="11">
        <v>1</v>
      </c>
      <c r="CR35" s="11">
        <v>0</v>
      </c>
      <c r="CS35" s="11">
        <v>0</v>
      </c>
      <c r="CT35" s="11">
        <v>0</v>
      </c>
      <c r="CU35" s="11">
        <v>0</v>
      </c>
      <c r="CV35" s="11">
        <v>0</v>
      </c>
      <c r="CW35" s="11">
        <v>0</v>
      </c>
      <c r="CX35" s="11">
        <v>0</v>
      </c>
      <c r="CY35" s="11">
        <v>0</v>
      </c>
      <c r="CZ35" s="11">
        <v>0</v>
      </c>
      <c r="DA35" s="11">
        <v>0</v>
      </c>
      <c r="DB35" s="11">
        <v>0</v>
      </c>
      <c r="DC35" s="10" t="s">
        <v>139</v>
      </c>
      <c r="DD35" s="10" t="s">
        <v>113</v>
      </c>
      <c r="DE35" s="10" t="s">
        <v>83</v>
      </c>
      <c r="DF35" s="10" t="s">
        <v>84</v>
      </c>
      <c r="DG35" s="10" t="s">
        <v>85</v>
      </c>
      <c r="DH35" s="10" t="s">
        <v>94</v>
      </c>
      <c r="DI35" s="10"/>
      <c r="DJ35" s="10"/>
      <c r="DK35" s="10"/>
      <c r="DL35" s="10"/>
      <c r="DM35" s="10"/>
      <c r="DN35" s="14">
        <v>0</v>
      </c>
      <c r="DO35" s="14"/>
      <c r="DP35" s="3"/>
      <c r="DQ35" s="3"/>
      <c r="DR35" s="11"/>
      <c r="DS35" s="11"/>
      <c r="DT35" s="11"/>
      <c r="DU35" s="11"/>
    </row>
    <row r="36" spans="1:125" ht="15.6" customHeight="1" x14ac:dyDescent="0.25">
      <c r="A36" s="3">
        <v>27</v>
      </c>
      <c r="B36" s="3" t="s">
        <v>198</v>
      </c>
      <c r="C36" s="3" t="s">
        <v>190</v>
      </c>
      <c r="D36" s="3">
        <v>3</v>
      </c>
      <c r="E36" s="3" t="s">
        <v>70</v>
      </c>
      <c r="F36" s="3">
        <v>1</v>
      </c>
      <c r="G36" s="3" t="s">
        <v>199</v>
      </c>
      <c r="H36" s="3" t="s">
        <v>137</v>
      </c>
      <c r="I36" s="3" t="s">
        <v>138</v>
      </c>
      <c r="J36" s="11">
        <v>16</v>
      </c>
      <c r="K36" s="11">
        <v>20</v>
      </c>
      <c r="L36" s="11">
        <v>22</v>
      </c>
      <c r="M36" s="11">
        <v>23</v>
      </c>
      <c r="N36" s="11">
        <v>24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0.11</v>
      </c>
      <c r="U36" s="10">
        <v>0</v>
      </c>
      <c r="V36" s="3">
        <v>0</v>
      </c>
      <c r="W36" s="11" t="s">
        <v>111</v>
      </c>
      <c r="X36" s="10"/>
      <c r="Y36" s="11">
        <v>1</v>
      </c>
      <c r="Z36" s="11">
        <v>1</v>
      </c>
      <c r="AA36" s="11">
        <v>1</v>
      </c>
      <c r="AB36" s="11">
        <v>1</v>
      </c>
      <c r="AC36" s="11">
        <v>1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1</v>
      </c>
      <c r="AJ36" s="11">
        <v>1</v>
      </c>
      <c r="AK36" s="11">
        <v>1</v>
      </c>
      <c r="AL36" s="11">
        <v>1</v>
      </c>
      <c r="AM36" s="11">
        <v>1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 t="s">
        <v>111</v>
      </c>
      <c r="AZ36" s="10"/>
      <c r="BA36" s="11">
        <v>1</v>
      </c>
      <c r="BB36" s="11">
        <v>1</v>
      </c>
      <c r="BC36" s="11">
        <v>1</v>
      </c>
      <c r="BD36" s="11">
        <v>1</v>
      </c>
      <c r="BE36" s="11">
        <v>1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1</v>
      </c>
      <c r="BL36" s="11">
        <v>1</v>
      </c>
      <c r="BM36" s="11">
        <v>1</v>
      </c>
      <c r="BN36" s="11">
        <v>1</v>
      </c>
      <c r="BO36" s="11">
        <v>1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 t="s">
        <v>111</v>
      </c>
      <c r="CB36" s="10"/>
      <c r="CC36" s="11">
        <v>1</v>
      </c>
      <c r="CD36" s="11">
        <v>1</v>
      </c>
      <c r="CE36" s="11">
        <v>1</v>
      </c>
      <c r="CF36" s="11">
        <v>1</v>
      </c>
      <c r="CG36" s="11">
        <v>1</v>
      </c>
      <c r="CH36" s="11">
        <v>0</v>
      </c>
      <c r="CI36" s="11">
        <v>0</v>
      </c>
      <c r="CJ36" s="11">
        <v>0</v>
      </c>
      <c r="CK36" s="11">
        <v>0</v>
      </c>
      <c r="CL36" s="11">
        <v>0</v>
      </c>
      <c r="CM36" s="11">
        <v>1</v>
      </c>
      <c r="CN36" s="11">
        <v>1</v>
      </c>
      <c r="CO36" s="11">
        <v>1</v>
      </c>
      <c r="CP36" s="11">
        <v>1</v>
      </c>
      <c r="CQ36" s="11">
        <v>1</v>
      </c>
      <c r="CR36" s="11">
        <v>0</v>
      </c>
      <c r="CS36" s="11">
        <v>0</v>
      </c>
      <c r="CT36" s="11">
        <v>0</v>
      </c>
      <c r="CU36" s="11">
        <v>0</v>
      </c>
      <c r="CV36" s="11">
        <v>0</v>
      </c>
      <c r="CW36" s="11">
        <v>0</v>
      </c>
      <c r="CX36" s="11">
        <v>0</v>
      </c>
      <c r="CY36" s="11">
        <v>0</v>
      </c>
      <c r="CZ36" s="11">
        <v>0</v>
      </c>
      <c r="DA36" s="11">
        <v>0</v>
      </c>
      <c r="DB36" s="11">
        <v>0</v>
      </c>
      <c r="DC36" s="10" t="s">
        <v>81</v>
      </c>
      <c r="DD36" s="10" t="s">
        <v>148</v>
      </c>
      <c r="DE36" s="10" t="s">
        <v>83</v>
      </c>
      <c r="DF36" s="10" t="s">
        <v>84</v>
      </c>
      <c r="DG36" s="10" t="s">
        <v>85</v>
      </c>
      <c r="DH36" s="10" t="s">
        <v>94</v>
      </c>
      <c r="DI36" s="10" t="s">
        <v>133</v>
      </c>
      <c r="DJ36" s="10"/>
      <c r="DK36" s="10"/>
      <c r="DL36" s="10"/>
      <c r="DM36" s="10"/>
      <c r="DN36" s="14">
        <v>0</v>
      </c>
      <c r="DO36" s="16" t="s">
        <v>111</v>
      </c>
      <c r="DP36" s="3"/>
      <c r="DQ36" s="3"/>
      <c r="DR36" s="11"/>
      <c r="DS36" s="11">
        <v>0.8</v>
      </c>
      <c r="DT36" s="11"/>
      <c r="DU36" s="11"/>
    </row>
    <row r="37" spans="1:125" ht="15.6" customHeight="1" x14ac:dyDescent="0.25">
      <c r="A37" s="3">
        <v>28</v>
      </c>
      <c r="B37" s="3" t="s">
        <v>200</v>
      </c>
      <c r="C37" s="3" t="s">
        <v>190</v>
      </c>
      <c r="D37" s="3">
        <v>3</v>
      </c>
      <c r="E37" s="3" t="s">
        <v>70</v>
      </c>
      <c r="F37" s="3">
        <v>1</v>
      </c>
      <c r="G37" s="3" t="s">
        <v>201</v>
      </c>
      <c r="H37" s="3" t="s">
        <v>137</v>
      </c>
      <c r="I37" s="3" t="s">
        <v>119</v>
      </c>
      <c r="J37" s="11">
        <f>IF([1]Cal!$J$3&lt;11,6,8)</f>
        <v>6</v>
      </c>
      <c r="K37" s="11">
        <f>IF([1]Cal!$J$3&lt;11,8,10)</f>
        <v>8</v>
      </c>
      <c r="L37" s="11">
        <f>IF([1]Cal!$J$3&lt;11,9,11)</f>
        <v>9</v>
      </c>
      <c r="M37" s="11">
        <f>IF([1]Cal!$J$3&lt;11,9.5,11.5)</f>
        <v>9.5</v>
      </c>
      <c r="N37" s="11">
        <f>IF([1]Cal!$J$3&lt;11,10,12)</f>
        <v>10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0.11</v>
      </c>
      <c r="U37" s="10">
        <v>100</v>
      </c>
      <c r="V37" s="3">
        <v>0</v>
      </c>
      <c r="W37" s="11" t="s">
        <v>111</v>
      </c>
      <c r="X37" s="10"/>
      <c r="Y37" s="11">
        <v>1</v>
      </c>
      <c r="Z37" s="11">
        <v>1</v>
      </c>
      <c r="AA37" s="11">
        <v>1</v>
      </c>
      <c r="AB37" s="11">
        <v>1</v>
      </c>
      <c r="AC37" s="11">
        <v>1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1</v>
      </c>
      <c r="AJ37" s="11">
        <v>1</v>
      </c>
      <c r="AK37" s="11">
        <v>1</v>
      </c>
      <c r="AL37" s="11">
        <v>1</v>
      </c>
      <c r="AM37" s="11">
        <v>1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 t="s">
        <v>111</v>
      </c>
      <c r="AZ37" s="10"/>
      <c r="BA37" s="11">
        <v>1</v>
      </c>
      <c r="BB37" s="11">
        <v>1</v>
      </c>
      <c r="BC37" s="11">
        <v>1</v>
      </c>
      <c r="BD37" s="11">
        <v>1</v>
      </c>
      <c r="BE37" s="11">
        <v>1</v>
      </c>
      <c r="BF37" s="11">
        <v>0</v>
      </c>
      <c r="BG37" s="11">
        <v>0</v>
      </c>
      <c r="BH37" s="11">
        <v>0</v>
      </c>
      <c r="BI37" s="11">
        <v>0</v>
      </c>
      <c r="BJ37" s="11">
        <v>0</v>
      </c>
      <c r="BK37" s="11">
        <v>1</v>
      </c>
      <c r="BL37" s="11">
        <v>1</v>
      </c>
      <c r="BM37" s="11">
        <v>1</v>
      </c>
      <c r="BN37" s="11">
        <v>1</v>
      </c>
      <c r="BO37" s="11">
        <v>1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  <c r="BY37" s="11">
        <v>0</v>
      </c>
      <c r="BZ37" s="11">
        <v>0</v>
      </c>
      <c r="CA37" s="11" t="s">
        <v>111</v>
      </c>
      <c r="CB37" s="10"/>
      <c r="CC37" s="11">
        <v>1</v>
      </c>
      <c r="CD37" s="11">
        <v>1</v>
      </c>
      <c r="CE37" s="11">
        <v>1</v>
      </c>
      <c r="CF37" s="11">
        <v>1</v>
      </c>
      <c r="CG37" s="11">
        <v>1</v>
      </c>
      <c r="CH37" s="11">
        <v>0</v>
      </c>
      <c r="CI37" s="11">
        <v>0</v>
      </c>
      <c r="CJ37" s="11">
        <v>0</v>
      </c>
      <c r="CK37" s="11">
        <v>0</v>
      </c>
      <c r="CL37" s="11">
        <v>0</v>
      </c>
      <c r="CM37" s="11">
        <v>1</v>
      </c>
      <c r="CN37" s="11">
        <v>1</v>
      </c>
      <c r="CO37" s="11">
        <v>1</v>
      </c>
      <c r="CP37" s="11">
        <v>1</v>
      </c>
      <c r="CQ37" s="11">
        <v>1</v>
      </c>
      <c r="CR37" s="11">
        <v>0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>
        <v>0</v>
      </c>
      <c r="CY37" s="11">
        <v>0</v>
      </c>
      <c r="CZ37" s="11">
        <v>0</v>
      </c>
      <c r="DA37" s="11">
        <v>0</v>
      </c>
      <c r="DB37" s="11">
        <v>0</v>
      </c>
      <c r="DC37" s="10" t="s">
        <v>139</v>
      </c>
      <c r="DD37" s="10" t="s">
        <v>113</v>
      </c>
      <c r="DE37" s="10" t="s">
        <v>131</v>
      </c>
      <c r="DF37" s="10" t="s">
        <v>84</v>
      </c>
      <c r="DG37" s="10" t="s">
        <v>85</v>
      </c>
      <c r="DH37" s="10" t="s">
        <v>106</v>
      </c>
      <c r="DI37" s="10" t="s">
        <v>94</v>
      </c>
      <c r="DJ37" s="10"/>
      <c r="DK37" s="10"/>
      <c r="DL37" s="10"/>
      <c r="DM37" s="10"/>
      <c r="DN37" s="14">
        <v>0</v>
      </c>
      <c r="DO37" s="14" t="s">
        <v>202</v>
      </c>
      <c r="DP37" s="14" t="str">
        <f>IF([1]Cal!$J$3&lt;11,"",IF([1]Cal!$J$3&lt;12,"（前者已纳入计算）","（该强化已纳入计算）"))</f>
        <v/>
      </c>
      <c r="DQ37" s="3"/>
      <c r="DR37" s="11"/>
      <c r="DS37" s="11"/>
      <c r="DT37" s="11"/>
      <c r="DU37" s="11"/>
    </row>
    <row r="38" spans="1:125" ht="15.6" customHeight="1" x14ac:dyDescent="0.25">
      <c r="A38" s="3">
        <v>29</v>
      </c>
      <c r="B38" s="3" t="s">
        <v>203</v>
      </c>
      <c r="C38" s="3" t="s">
        <v>190</v>
      </c>
      <c r="D38" s="3">
        <v>4</v>
      </c>
      <c r="E38" s="3" t="s">
        <v>70</v>
      </c>
      <c r="F38" s="3">
        <v>0</v>
      </c>
      <c r="G38" s="3" t="s">
        <v>204</v>
      </c>
      <c r="H38" s="3" t="s">
        <v>137</v>
      </c>
      <c r="I38" s="3" t="s">
        <v>119</v>
      </c>
      <c r="J38" s="11">
        <v>6</v>
      </c>
      <c r="K38" s="11">
        <v>8</v>
      </c>
      <c r="L38" s="11">
        <v>9</v>
      </c>
      <c r="M38" s="11">
        <v>9.5</v>
      </c>
      <c r="N38" s="11">
        <v>10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0.11</v>
      </c>
      <c r="U38" s="10">
        <v>0</v>
      </c>
      <c r="V38" s="3">
        <v>0</v>
      </c>
      <c r="W38" s="11" t="s">
        <v>111</v>
      </c>
      <c r="X38" s="10"/>
      <c r="Y38" s="11">
        <v>1</v>
      </c>
      <c r="Z38" s="11">
        <v>1</v>
      </c>
      <c r="AA38" s="11">
        <v>1</v>
      </c>
      <c r="AB38" s="11">
        <v>1</v>
      </c>
      <c r="AC38" s="11">
        <v>1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1</v>
      </c>
      <c r="AJ38" s="11">
        <v>1</v>
      </c>
      <c r="AK38" s="11">
        <v>1</v>
      </c>
      <c r="AL38" s="11">
        <v>1</v>
      </c>
      <c r="AM38" s="11">
        <v>1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 t="s">
        <v>111</v>
      </c>
      <c r="AZ38" s="10"/>
      <c r="BA38" s="11">
        <v>1</v>
      </c>
      <c r="BB38" s="11">
        <v>1</v>
      </c>
      <c r="BC38" s="11">
        <v>1</v>
      </c>
      <c r="BD38" s="11">
        <v>1</v>
      </c>
      <c r="BE38" s="11">
        <v>1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1</v>
      </c>
      <c r="BL38" s="11">
        <v>1</v>
      </c>
      <c r="BM38" s="11">
        <v>1</v>
      </c>
      <c r="BN38" s="11">
        <v>1</v>
      </c>
      <c r="BO38" s="11">
        <v>1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 t="s">
        <v>111</v>
      </c>
      <c r="CB38" s="10"/>
      <c r="CC38" s="11">
        <v>1</v>
      </c>
      <c r="CD38" s="11">
        <v>1</v>
      </c>
      <c r="CE38" s="11">
        <v>1</v>
      </c>
      <c r="CF38" s="11">
        <v>1</v>
      </c>
      <c r="CG38" s="11">
        <v>1</v>
      </c>
      <c r="CH38" s="11">
        <v>0</v>
      </c>
      <c r="CI38" s="11">
        <v>0</v>
      </c>
      <c r="CJ38" s="11">
        <v>0</v>
      </c>
      <c r="CK38" s="11">
        <v>0</v>
      </c>
      <c r="CL38" s="11">
        <v>0</v>
      </c>
      <c r="CM38" s="11">
        <v>1</v>
      </c>
      <c r="CN38" s="11">
        <v>1</v>
      </c>
      <c r="CO38" s="11">
        <v>1</v>
      </c>
      <c r="CP38" s="11">
        <v>1</v>
      </c>
      <c r="CQ38" s="11">
        <v>1</v>
      </c>
      <c r="CR38" s="11">
        <v>0</v>
      </c>
      <c r="CS38" s="11">
        <v>0</v>
      </c>
      <c r="CT38" s="11">
        <v>0</v>
      </c>
      <c r="CU38" s="11">
        <v>0</v>
      </c>
      <c r="CV38" s="11">
        <v>0</v>
      </c>
      <c r="CW38" s="11">
        <v>0</v>
      </c>
      <c r="CX38" s="11">
        <v>0</v>
      </c>
      <c r="CY38" s="11">
        <v>0</v>
      </c>
      <c r="CZ38" s="11">
        <v>0</v>
      </c>
      <c r="DA38" s="11">
        <v>0</v>
      </c>
      <c r="DB38" s="11">
        <v>0</v>
      </c>
      <c r="DC38" s="10" t="s">
        <v>112</v>
      </c>
      <c r="DD38" s="10" t="s">
        <v>113</v>
      </c>
      <c r="DE38" s="10" t="s">
        <v>83</v>
      </c>
      <c r="DF38" s="10" t="s">
        <v>84</v>
      </c>
      <c r="DG38" s="10" t="s">
        <v>85</v>
      </c>
      <c r="DH38" s="10" t="s">
        <v>94</v>
      </c>
      <c r="DI38" s="10"/>
      <c r="DJ38" s="10"/>
      <c r="DK38" s="10"/>
      <c r="DL38" s="10"/>
      <c r="DM38" s="10"/>
      <c r="DN38" s="14">
        <v>0</v>
      </c>
      <c r="DO38" s="16" t="s">
        <v>111</v>
      </c>
      <c r="DP38" s="3"/>
      <c r="DQ38" s="3"/>
      <c r="DR38" s="11"/>
      <c r="DS38" s="11"/>
      <c r="DT38" s="11"/>
      <c r="DU38" s="11"/>
    </row>
    <row r="39" spans="1:125" ht="15.6" customHeight="1" x14ac:dyDescent="0.25">
      <c r="A39" s="3">
        <v>30</v>
      </c>
      <c r="B39" s="3" t="s">
        <v>205</v>
      </c>
      <c r="C39" s="3" t="s">
        <v>190</v>
      </c>
      <c r="D39" s="3">
        <v>4</v>
      </c>
      <c r="E39" s="3" t="s">
        <v>70</v>
      </c>
      <c r="F39" s="3">
        <v>0</v>
      </c>
      <c r="G39" s="3" t="s">
        <v>206</v>
      </c>
      <c r="H39" s="3" t="s">
        <v>118</v>
      </c>
      <c r="I39" s="3" t="s">
        <v>119</v>
      </c>
      <c r="J39" s="11">
        <v>3</v>
      </c>
      <c r="K39" s="11">
        <v>4</v>
      </c>
      <c r="L39" s="11">
        <v>4.5</v>
      </c>
      <c r="M39" s="11">
        <v>4.75</v>
      </c>
      <c r="N39" s="11">
        <v>5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0">
        <v>150</v>
      </c>
      <c r="V39" s="3">
        <v>0</v>
      </c>
      <c r="W39" s="11" t="s">
        <v>111</v>
      </c>
      <c r="X39" s="10"/>
      <c r="Y39" s="11">
        <v>1</v>
      </c>
      <c r="Z39" s="11">
        <v>1</v>
      </c>
      <c r="AA39" s="11">
        <v>1</v>
      </c>
      <c r="AB39" s="11">
        <v>1</v>
      </c>
      <c r="AC39" s="11">
        <v>1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1</v>
      </c>
      <c r="AJ39" s="11">
        <v>1</v>
      </c>
      <c r="AK39" s="11">
        <v>1</v>
      </c>
      <c r="AL39" s="11">
        <v>1</v>
      </c>
      <c r="AM39" s="11">
        <v>1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 t="s">
        <v>111</v>
      </c>
      <c r="AZ39" s="10"/>
      <c r="BA39" s="11">
        <v>1</v>
      </c>
      <c r="BB39" s="11">
        <v>1</v>
      </c>
      <c r="BC39" s="11">
        <v>1</v>
      </c>
      <c r="BD39" s="11">
        <v>1</v>
      </c>
      <c r="BE39" s="11">
        <v>1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1</v>
      </c>
      <c r="BL39" s="11">
        <v>1</v>
      </c>
      <c r="BM39" s="11">
        <v>1</v>
      </c>
      <c r="BN39" s="11">
        <v>1</v>
      </c>
      <c r="BO39" s="11">
        <v>1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 t="s">
        <v>111</v>
      </c>
      <c r="CB39" s="10"/>
      <c r="CC39" s="11">
        <v>1</v>
      </c>
      <c r="CD39" s="11">
        <v>1</v>
      </c>
      <c r="CE39" s="11">
        <v>1</v>
      </c>
      <c r="CF39" s="11">
        <v>1</v>
      </c>
      <c r="CG39" s="11">
        <v>1</v>
      </c>
      <c r="CH39" s="11">
        <v>0</v>
      </c>
      <c r="CI39" s="11">
        <v>0</v>
      </c>
      <c r="CJ39" s="11">
        <v>0</v>
      </c>
      <c r="CK39" s="11">
        <v>0</v>
      </c>
      <c r="CL39" s="11">
        <v>0</v>
      </c>
      <c r="CM39" s="11">
        <v>1</v>
      </c>
      <c r="CN39" s="11">
        <v>1</v>
      </c>
      <c r="CO39" s="11">
        <v>1</v>
      </c>
      <c r="CP39" s="11">
        <v>1</v>
      </c>
      <c r="CQ39" s="11">
        <v>1</v>
      </c>
      <c r="CR39" s="11">
        <v>0</v>
      </c>
      <c r="CS39" s="11">
        <v>0</v>
      </c>
      <c r="CT39" s="11">
        <v>0</v>
      </c>
      <c r="CU39" s="11">
        <v>0</v>
      </c>
      <c r="CV39" s="11">
        <v>0</v>
      </c>
      <c r="CW39" s="11">
        <v>0</v>
      </c>
      <c r="CX39" s="11">
        <v>0</v>
      </c>
      <c r="CY39" s="11">
        <v>0</v>
      </c>
      <c r="CZ39" s="11">
        <v>0</v>
      </c>
      <c r="DA39" s="11">
        <v>0</v>
      </c>
      <c r="DB39" s="11">
        <v>0</v>
      </c>
      <c r="DC39" s="10" t="s">
        <v>112</v>
      </c>
      <c r="DD39" s="10" t="s">
        <v>113</v>
      </c>
      <c r="DE39" s="10" t="s">
        <v>83</v>
      </c>
      <c r="DF39" s="10" t="s">
        <v>84</v>
      </c>
      <c r="DG39" s="10" t="s">
        <v>85</v>
      </c>
      <c r="DH39" s="10" t="s">
        <v>106</v>
      </c>
      <c r="DI39" s="10" t="s">
        <v>94</v>
      </c>
      <c r="DJ39" s="10"/>
      <c r="DK39" s="10"/>
      <c r="DL39" s="10"/>
      <c r="DM39" s="10"/>
      <c r="DN39" s="14">
        <v>0</v>
      </c>
      <c r="DO39" s="16" t="s">
        <v>111</v>
      </c>
      <c r="DP39" s="3"/>
      <c r="DQ39" s="3"/>
      <c r="DR39" s="11"/>
      <c r="DS39" s="11"/>
      <c r="DT39" s="11"/>
      <c r="DU39" s="11"/>
    </row>
    <row r="40" spans="1:125" ht="15.6" customHeight="1" x14ac:dyDescent="0.25">
      <c r="A40" s="3">
        <v>31</v>
      </c>
      <c r="B40" s="3" t="s">
        <v>207</v>
      </c>
      <c r="C40" s="3" t="s">
        <v>208</v>
      </c>
      <c r="D40" s="3">
        <v>3</v>
      </c>
      <c r="E40" s="3" t="s">
        <v>100</v>
      </c>
      <c r="F40" s="3">
        <v>1</v>
      </c>
      <c r="G40" s="3" t="s">
        <v>209</v>
      </c>
      <c r="H40" s="3" t="s">
        <v>109</v>
      </c>
      <c r="I40" s="3" t="s">
        <v>138</v>
      </c>
      <c r="J40" s="11">
        <v>6</v>
      </c>
      <c r="K40" s="11">
        <v>7.5</v>
      </c>
      <c r="L40" s="11">
        <v>8.25</v>
      </c>
      <c r="M40" s="11">
        <v>8.625</v>
      </c>
      <c r="N40" s="11">
        <v>9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0.1</v>
      </c>
      <c r="U40" s="10">
        <v>0</v>
      </c>
      <c r="V40" s="3">
        <v>0</v>
      </c>
      <c r="W40" s="11" t="s">
        <v>111</v>
      </c>
      <c r="X40" s="10"/>
      <c r="Y40" s="11">
        <v>1</v>
      </c>
      <c r="Z40" s="11">
        <v>1</v>
      </c>
      <c r="AA40" s="11">
        <v>1</v>
      </c>
      <c r="AB40" s="11">
        <v>1</v>
      </c>
      <c r="AC40" s="11">
        <v>1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1</v>
      </c>
      <c r="AJ40" s="11">
        <v>1</v>
      </c>
      <c r="AK40" s="11">
        <v>1</v>
      </c>
      <c r="AL40" s="11">
        <v>1</v>
      </c>
      <c r="AM40" s="11">
        <v>1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 t="s">
        <v>111</v>
      </c>
      <c r="AZ40" s="10"/>
      <c r="BA40" s="11">
        <v>1</v>
      </c>
      <c r="BB40" s="11">
        <v>1</v>
      </c>
      <c r="BC40" s="11">
        <v>1</v>
      </c>
      <c r="BD40" s="11">
        <v>1</v>
      </c>
      <c r="BE40" s="11">
        <v>1</v>
      </c>
      <c r="BF40" s="11">
        <v>0</v>
      </c>
      <c r="BG40" s="11">
        <v>0</v>
      </c>
      <c r="BH40" s="11">
        <v>0</v>
      </c>
      <c r="BI40" s="11">
        <v>0</v>
      </c>
      <c r="BJ40" s="11">
        <v>0</v>
      </c>
      <c r="BK40" s="11">
        <v>1</v>
      </c>
      <c r="BL40" s="11">
        <v>1</v>
      </c>
      <c r="BM40" s="11">
        <v>1</v>
      </c>
      <c r="BN40" s="11">
        <v>1</v>
      </c>
      <c r="BO40" s="11">
        <v>1</v>
      </c>
      <c r="BP40" s="11">
        <v>0</v>
      </c>
      <c r="BQ40" s="11">
        <v>0</v>
      </c>
      <c r="BR40" s="11">
        <v>0</v>
      </c>
      <c r="BS40" s="11">
        <v>0</v>
      </c>
      <c r="BT40" s="11">
        <v>0</v>
      </c>
      <c r="BU40" s="11">
        <v>0</v>
      </c>
      <c r="BV40" s="11">
        <v>0</v>
      </c>
      <c r="BW40" s="11">
        <v>0</v>
      </c>
      <c r="BX40" s="11">
        <v>0</v>
      </c>
      <c r="BY40" s="11">
        <v>0</v>
      </c>
      <c r="BZ40" s="11">
        <v>0</v>
      </c>
      <c r="CA40" s="11" t="s">
        <v>111</v>
      </c>
      <c r="CB40" s="10"/>
      <c r="CC40" s="11">
        <v>1</v>
      </c>
      <c r="CD40" s="11">
        <v>1</v>
      </c>
      <c r="CE40" s="11">
        <v>1</v>
      </c>
      <c r="CF40" s="11">
        <v>1</v>
      </c>
      <c r="CG40" s="11">
        <v>1</v>
      </c>
      <c r="CH40" s="11">
        <v>0</v>
      </c>
      <c r="CI40" s="11">
        <v>0</v>
      </c>
      <c r="CJ40" s="11">
        <v>0</v>
      </c>
      <c r="CK40" s="11">
        <v>0</v>
      </c>
      <c r="CL40" s="11">
        <v>0</v>
      </c>
      <c r="CM40" s="11">
        <v>1</v>
      </c>
      <c r="CN40" s="11">
        <v>1</v>
      </c>
      <c r="CO40" s="11">
        <v>1</v>
      </c>
      <c r="CP40" s="11">
        <v>1</v>
      </c>
      <c r="CQ40" s="11">
        <v>1</v>
      </c>
      <c r="CR40" s="11">
        <v>0</v>
      </c>
      <c r="CS40" s="11">
        <v>0</v>
      </c>
      <c r="CT40" s="11">
        <v>0</v>
      </c>
      <c r="CU40" s="11">
        <v>0</v>
      </c>
      <c r="CV40" s="11">
        <v>0</v>
      </c>
      <c r="CW40" s="11">
        <v>0</v>
      </c>
      <c r="CX40" s="11">
        <v>0</v>
      </c>
      <c r="CY40" s="11">
        <v>0</v>
      </c>
      <c r="CZ40" s="11">
        <v>0</v>
      </c>
      <c r="DA40" s="11">
        <v>0</v>
      </c>
      <c r="DB40" s="11">
        <v>0</v>
      </c>
      <c r="DC40" s="10" t="s">
        <v>139</v>
      </c>
      <c r="DD40" s="10" t="s">
        <v>123</v>
      </c>
      <c r="DE40" s="10" t="s">
        <v>83</v>
      </c>
      <c r="DF40" s="10" t="s">
        <v>85</v>
      </c>
      <c r="DG40" s="10" t="s">
        <v>94</v>
      </c>
      <c r="DH40" s="10" t="s">
        <v>95</v>
      </c>
      <c r="DI40" s="10" t="s">
        <v>96</v>
      </c>
      <c r="DJ40" s="10"/>
      <c r="DK40" s="10"/>
      <c r="DL40" s="10"/>
      <c r="DM40" s="10"/>
      <c r="DN40" s="14">
        <v>0</v>
      </c>
      <c r="DO40" s="16" t="s">
        <v>111</v>
      </c>
      <c r="DP40" s="3"/>
      <c r="DQ40" s="3"/>
      <c r="DR40" s="11"/>
      <c r="DS40" s="11"/>
      <c r="DT40" s="11"/>
      <c r="DU40" s="11"/>
    </row>
    <row r="41" spans="1:125" ht="15.6" customHeight="1" x14ac:dyDescent="0.25">
      <c r="A41" s="3">
        <v>32</v>
      </c>
      <c r="B41" s="3" t="s">
        <v>143</v>
      </c>
      <c r="C41" s="3" t="s">
        <v>208</v>
      </c>
      <c r="D41" s="3">
        <v>3</v>
      </c>
      <c r="E41" s="3" t="s">
        <v>70</v>
      </c>
      <c r="F41" s="3">
        <v>1</v>
      </c>
      <c r="G41" s="3" t="s">
        <v>210</v>
      </c>
      <c r="H41" s="3" t="s">
        <v>118</v>
      </c>
      <c r="I41" s="3" t="s">
        <v>119</v>
      </c>
      <c r="J41" s="11">
        <v>3</v>
      </c>
      <c r="K41" s="11">
        <v>4</v>
      </c>
      <c r="L41" s="11">
        <v>4.5</v>
      </c>
      <c r="M41" s="11">
        <v>4.75</v>
      </c>
      <c r="N41" s="11">
        <v>5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0">
        <v>0</v>
      </c>
      <c r="V41" s="3">
        <v>0</v>
      </c>
      <c r="W41" s="11" t="s">
        <v>111</v>
      </c>
      <c r="X41" s="10"/>
      <c r="Y41" s="11">
        <v>1</v>
      </c>
      <c r="Z41" s="11">
        <v>1</v>
      </c>
      <c r="AA41" s="11">
        <v>1</v>
      </c>
      <c r="AB41" s="11">
        <v>1</v>
      </c>
      <c r="AC41" s="11">
        <v>1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1</v>
      </c>
      <c r="AJ41" s="11">
        <v>1</v>
      </c>
      <c r="AK41" s="11">
        <v>1</v>
      </c>
      <c r="AL41" s="11">
        <v>1</v>
      </c>
      <c r="AM41" s="11">
        <v>1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 t="s">
        <v>111</v>
      </c>
      <c r="AZ41" s="10"/>
      <c r="BA41" s="11">
        <v>1</v>
      </c>
      <c r="BB41" s="11">
        <v>1</v>
      </c>
      <c r="BC41" s="11">
        <v>1</v>
      </c>
      <c r="BD41" s="11">
        <v>1</v>
      </c>
      <c r="BE41" s="11">
        <v>1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1</v>
      </c>
      <c r="BL41" s="11">
        <v>1</v>
      </c>
      <c r="BM41" s="11">
        <v>1</v>
      </c>
      <c r="BN41" s="11">
        <v>1</v>
      </c>
      <c r="BO41" s="11">
        <v>1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 t="s">
        <v>111</v>
      </c>
      <c r="CB41" s="10"/>
      <c r="CC41" s="11">
        <v>1</v>
      </c>
      <c r="CD41" s="11">
        <v>1</v>
      </c>
      <c r="CE41" s="11">
        <v>1</v>
      </c>
      <c r="CF41" s="11">
        <v>1</v>
      </c>
      <c r="CG41" s="11">
        <v>1</v>
      </c>
      <c r="CH41" s="11">
        <v>0</v>
      </c>
      <c r="CI41" s="11">
        <v>0</v>
      </c>
      <c r="CJ41" s="11">
        <v>0</v>
      </c>
      <c r="CK41" s="11">
        <v>0</v>
      </c>
      <c r="CL41" s="11">
        <v>0</v>
      </c>
      <c r="CM41" s="11">
        <v>1</v>
      </c>
      <c r="CN41" s="11">
        <v>1</v>
      </c>
      <c r="CO41" s="11">
        <v>1</v>
      </c>
      <c r="CP41" s="11">
        <v>1</v>
      </c>
      <c r="CQ41" s="11">
        <v>1</v>
      </c>
      <c r="CR41" s="11">
        <v>0</v>
      </c>
      <c r="CS41" s="11">
        <v>0</v>
      </c>
      <c r="CT41" s="11">
        <v>0</v>
      </c>
      <c r="CU41" s="11">
        <v>0</v>
      </c>
      <c r="CV41" s="11">
        <v>0</v>
      </c>
      <c r="CW41" s="11">
        <v>0</v>
      </c>
      <c r="CX41" s="11">
        <v>0</v>
      </c>
      <c r="CY41" s="11">
        <v>0</v>
      </c>
      <c r="CZ41" s="11">
        <v>0</v>
      </c>
      <c r="DA41" s="11">
        <v>0</v>
      </c>
      <c r="DB41" s="11">
        <v>0</v>
      </c>
      <c r="DC41" s="10" t="s">
        <v>81</v>
      </c>
      <c r="DD41" s="10" t="s">
        <v>123</v>
      </c>
      <c r="DE41" s="10" t="s">
        <v>131</v>
      </c>
      <c r="DF41" s="10" t="s">
        <v>85</v>
      </c>
      <c r="DG41" s="10" t="s">
        <v>94</v>
      </c>
      <c r="DH41" s="10"/>
      <c r="DI41" s="10"/>
      <c r="DJ41" s="10"/>
      <c r="DK41" s="10"/>
      <c r="DL41" s="10"/>
      <c r="DM41" s="10"/>
      <c r="DN41" s="14">
        <v>0</v>
      </c>
      <c r="DO41" s="16" t="s">
        <v>111</v>
      </c>
      <c r="DP41" s="3"/>
      <c r="DQ41" s="3"/>
      <c r="DR41" s="11"/>
      <c r="DS41" s="11"/>
      <c r="DT41" s="11"/>
      <c r="DU41" s="11"/>
    </row>
    <row r="42" spans="1:125" ht="15.6" customHeight="1" x14ac:dyDescent="0.25">
      <c r="A42" s="3">
        <v>33</v>
      </c>
      <c r="B42" s="3" t="s">
        <v>211</v>
      </c>
      <c r="C42" s="3" t="s">
        <v>208</v>
      </c>
      <c r="D42" s="3">
        <v>2</v>
      </c>
      <c r="E42" s="3" t="s">
        <v>70</v>
      </c>
      <c r="F42" s="3">
        <v>1</v>
      </c>
      <c r="G42" s="3" t="s">
        <v>212</v>
      </c>
      <c r="H42" s="3" t="s">
        <v>109</v>
      </c>
      <c r="I42" s="3" t="s">
        <v>110</v>
      </c>
      <c r="J42" s="11"/>
      <c r="K42" s="11"/>
      <c r="L42" s="11"/>
      <c r="M42" s="11"/>
      <c r="N42" s="11"/>
      <c r="O42" s="3"/>
      <c r="P42" s="3"/>
      <c r="Q42" s="3"/>
      <c r="R42" s="3"/>
      <c r="S42" s="3"/>
      <c r="T42" s="3"/>
      <c r="U42" s="3"/>
      <c r="V42" s="3">
        <v>0</v>
      </c>
      <c r="W42" s="11" t="s">
        <v>111</v>
      </c>
      <c r="X42" s="10"/>
      <c r="Y42" s="11">
        <v>1</v>
      </c>
      <c r="Z42" s="11">
        <v>1</v>
      </c>
      <c r="AA42" s="11">
        <v>1</v>
      </c>
      <c r="AB42" s="11">
        <v>1</v>
      </c>
      <c r="AC42" s="11">
        <v>1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 t="s">
        <v>111</v>
      </c>
      <c r="AZ42" s="10"/>
      <c r="BA42" s="11">
        <v>1</v>
      </c>
      <c r="BB42" s="11">
        <v>1</v>
      </c>
      <c r="BC42" s="11">
        <v>1</v>
      </c>
      <c r="BD42" s="11">
        <v>1</v>
      </c>
      <c r="BE42" s="11">
        <v>1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1</v>
      </c>
      <c r="BL42" s="11">
        <v>1</v>
      </c>
      <c r="BM42" s="11">
        <v>1</v>
      </c>
      <c r="BN42" s="11">
        <v>1</v>
      </c>
      <c r="BO42" s="11">
        <v>1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 t="s">
        <v>111</v>
      </c>
      <c r="CB42" s="10"/>
      <c r="CC42" s="11">
        <v>1</v>
      </c>
      <c r="CD42" s="11">
        <v>1</v>
      </c>
      <c r="CE42" s="11">
        <v>1</v>
      </c>
      <c r="CF42" s="11">
        <v>1</v>
      </c>
      <c r="CG42" s="11">
        <v>1</v>
      </c>
      <c r="CH42" s="11">
        <v>0</v>
      </c>
      <c r="CI42" s="11">
        <v>0</v>
      </c>
      <c r="CJ42" s="11">
        <v>0</v>
      </c>
      <c r="CK42" s="11">
        <v>0</v>
      </c>
      <c r="CL42" s="11">
        <v>0</v>
      </c>
      <c r="CM42" s="11">
        <v>1</v>
      </c>
      <c r="CN42" s="11">
        <v>1</v>
      </c>
      <c r="CO42" s="11">
        <v>1</v>
      </c>
      <c r="CP42" s="11">
        <v>1</v>
      </c>
      <c r="CQ42" s="11">
        <v>1</v>
      </c>
      <c r="CR42" s="11">
        <v>0</v>
      </c>
      <c r="CS42" s="11">
        <v>0</v>
      </c>
      <c r="CT42" s="11">
        <v>0</v>
      </c>
      <c r="CU42" s="11">
        <v>0</v>
      </c>
      <c r="CV42" s="11">
        <v>0</v>
      </c>
      <c r="CW42" s="11">
        <v>0</v>
      </c>
      <c r="CX42" s="11">
        <v>0</v>
      </c>
      <c r="CY42" s="11">
        <v>0</v>
      </c>
      <c r="CZ42" s="11">
        <v>0</v>
      </c>
      <c r="DA42" s="11">
        <v>0</v>
      </c>
      <c r="DB42" s="11">
        <v>0</v>
      </c>
      <c r="DC42" s="10" t="s">
        <v>112</v>
      </c>
      <c r="DD42" s="10" t="s">
        <v>148</v>
      </c>
      <c r="DE42" s="10" t="s">
        <v>131</v>
      </c>
      <c r="DF42" s="10" t="s">
        <v>85</v>
      </c>
      <c r="DG42" s="10" t="s">
        <v>94</v>
      </c>
      <c r="DH42" s="10"/>
      <c r="DI42" s="10"/>
      <c r="DJ42" s="10"/>
      <c r="DK42" s="10"/>
      <c r="DL42" s="10"/>
      <c r="DM42" s="10"/>
      <c r="DN42" s="14">
        <v>0</v>
      </c>
      <c r="DO42" s="14"/>
      <c r="DP42" s="3"/>
      <c r="DQ42" s="3"/>
      <c r="DR42" s="11"/>
      <c r="DS42" s="11"/>
      <c r="DT42" s="11"/>
      <c r="DU42" s="11"/>
    </row>
    <row r="43" spans="1:125" ht="15.6" customHeight="1" x14ac:dyDescent="0.25">
      <c r="A43" s="3">
        <v>34</v>
      </c>
      <c r="B43" s="3" t="s">
        <v>213</v>
      </c>
      <c r="C43" s="3" t="s">
        <v>208</v>
      </c>
      <c r="D43" s="3">
        <v>2</v>
      </c>
      <c r="E43" s="3" t="s">
        <v>70</v>
      </c>
      <c r="F43" s="3">
        <v>1</v>
      </c>
      <c r="G43" s="3" t="s">
        <v>214</v>
      </c>
      <c r="H43" s="3" t="s">
        <v>118</v>
      </c>
      <c r="I43" s="3" t="s">
        <v>119</v>
      </c>
      <c r="J43" s="11">
        <v>3</v>
      </c>
      <c r="K43" s="11">
        <v>4</v>
      </c>
      <c r="L43" s="11">
        <v>4.5</v>
      </c>
      <c r="M43" s="11">
        <v>4.75</v>
      </c>
      <c r="N43" s="11">
        <v>5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0">
        <v>0</v>
      </c>
      <c r="V43" s="3">
        <v>0</v>
      </c>
      <c r="W43" s="11" t="s">
        <v>111</v>
      </c>
      <c r="X43" s="10"/>
      <c r="Y43" s="11">
        <v>1</v>
      </c>
      <c r="Z43" s="11">
        <v>1</v>
      </c>
      <c r="AA43" s="11">
        <v>1</v>
      </c>
      <c r="AB43" s="11">
        <v>1</v>
      </c>
      <c r="AC43" s="11">
        <v>1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1</v>
      </c>
      <c r="AJ43" s="11">
        <v>1</v>
      </c>
      <c r="AK43" s="11">
        <v>1</v>
      </c>
      <c r="AL43" s="11">
        <v>1</v>
      </c>
      <c r="AM43" s="11">
        <v>1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 t="s">
        <v>111</v>
      </c>
      <c r="AZ43" s="10"/>
      <c r="BA43" s="11">
        <v>1</v>
      </c>
      <c r="BB43" s="11">
        <v>1</v>
      </c>
      <c r="BC43" s="11">
        <v>1</v>
      </c>
      <c r="BD43" s="11">
        <v>1</v>
      </c>
      <c r="BE43" s="11">
        <v>1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11">
        <v>0</v>
      </c>
      <c r="BY43" s="11">
        <v>0</v>
      </c>
      <c r="BZ43" s="11">
        <v>0</v>
      </c>
      <c r="CA43" s="11" t="s">
        <v>111</v>
      </c>
      <c r="CB43" s="10"/>
      <c r="CC43" s="11">
        <v>1</v>
      </c>
      <c r="CD43" s="11">
        <v>1</v>
      </c>
      <c r="CE43" s="11">
        <v>1</v>
      </c>
      <c r="CF43" s="11">
        <v>1</v>
      </c>
      <c r="CG43" s="11">
        <v>1</v>
      </c>
      <c r="CH43" s="11">
        <v>0</v>
      </c>
      <c r="CI43" s="11">
        <v>0</v>
      </c>
      <c r="CJ43" s="11">
        <v>0</v>
      </c>
      <c r="CK43" s="11">
        <v>0</v>
      </c>
      <c r="CL43" s="11">
        <v>0</v>
      </c>
      <c r="CM43" s="11">
        <v>1</v>
      </c>
      <c r="CN43" s="11">
        <v>1</v>
      </c>
      <c r="CO43" s="11">
        <v>1</v>
      </c>
      <c r="CP43" s="11">
        <v>1</v>
      </c>
      <c r="CQ43" s="11">
        <v>1</v>
      </c>
      <c r="CR43" s="11">
        <v>0</v>
      </c>
      <c r="CS43" s="11">
        <v>0</v>
      </c>
      <c r="CT43" s="11">
        <v>0</v>
      </c>
      <c r="CU43" s="11">
        <v>0</v>
      </c>
      <c r="CV43" s="11">
        <v>0</v>
      </c>
      <c r="CW43" s="11">
        <v>0</v>
      </c>
      <c r="CX43" s="11">
        <v>0</v>
      </c>
      <c r="CY43" s="11">
        <v>0</v>
      </c>
      <c r="CZ43" s="11">
        <v>0</v>
      </c>
      <c r="DA43" s="11">
        <v>0</v>
      </c>
      <c r="DB43" s="11">
        <v>0</v>
      </c>
      <c r="DC43" s="10" t="s">
        <v>139</v>
      </c>
      <c r="DD43" s="10" t="s">
        <v>148</v>
      </c>
      <c r="DE43" s="10" t="s">
        <v>131</v>
      </c>
      <c r="DF43" s="10" t="s">
        <v>85</v>
      </c>
      <c r="DG43" s="10" t="s">
        <v>94</v>
      </c>
      <c r="DH43" s="10"/>
      <c r="DI43" s="10"/>
      <c r="DJ43" s="10"/>
      <c r="DK43" s="10"/>
      <c r="DL43" s="10"/>
      <c r="DM43" s="10"/>
      <c r="DN43" s="14">
        <v>0</v>
      </c>
      <c r="DO43" s="16" t="s">
        <v>111</v>
      </c>
      <c r="DP43" s="3"/>
      <c r="DQ43" s="3"/>
      <c r="DR43" s="11"/>
      <c r="DS43" s="11"/>
      <c r="DT43" s="11"/>
      <c r="DU43" s="11"/>
    </row>
    <row r="44" spans="1:125" ht="15.6" customHeight="1" x14ac:dyDescent="0.25">
      <c r="A44" s="3">
        <v>35</v>
      </c>
      <c r="B44" s="3" t="s">
        <v>215</v>
      </c>
      <c r="C44" s="3" t="s">
        <v>208</v>
      </c>
      <c r="D44" s="3">
        <v>3</v>
      </c>
      <c r="E44" s="3" t="s">
        <v>100</v>
      </c>
      <c r="F44" s="3">
        <v>1</v>
      </c>
      <c r="G44" s="3" t="s">
        <v>216</v>
      </c>
      <c r="H44" s="3" t="s">
        <v>118</v>
      </c>
      <c r="I44" s="3" t="s">
        <v>119</v>
      </c>
      <c r="J44" s="11">
        <v>4</v>
      </c>
      <c r="K44" s="11">
        <v>5</v>
      </c>
      <c r="L44" s="11">
        <v>5.5</v>
      </c>
      <c r="M44" s="11">
        <v>5.75</v>
      </c>
      <c r="N44" s="11">
        <v>6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0">
        <v>0</v>
      </c>
      <c r="V44" s="3">
        <v>0</v>
      </c>
      <c r="W44" s="11" t="s">
        <v>111</v>
      </c>
      <c r="X44" s="10"/>
      <c r="Y44" s="11">
        <v>1</v>
      </c>
      <c r="Z44" s="11">
        <v>1</v>
      </c>
      <c r="AA44" s="11">
        <v>1</v>
      </c>
      <c r="AB44" s="11">
        <v>1</v>
      </c>
      <c r="AC44" s="11">
        <v>1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1</v>
      </c>
      <c r="AJ44" s="11">
        <v>1</v>
      </c>
      <c r="AK44" s="11">
        <v>1</v>
      </c>
      <c r="AL44" s="11">
        <v>1</v>
      </c>
      <c r="AM44" s="11">
        <v>1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 t="s">
        <v>111</v>
      </c>
      <c r="AZ44" s="10"/>
      <c r="BA44" s="11">
        <v>1</v>
      </c>
      <c r="BB44" s="11">
        <v>1</v>
      </c>
      <c r="BC44" s="11">
        <v>1</v>
      </c>
      <c r="BD44" s="11">
        <v>1</v>
      </c>
      <c r="BE44" s="11">
        <v>1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 t="s">
        <v>111</v>
      </c>
      <c r="CB44" s="10"/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0</v>
      </c>
      <c r="CI44" s="11">
        <v>0</v>
      </c>
      <c r="CJ44" s="11">
        <v>0</v>
      </c>
      <c r="CK44" s="11">
        <v>0</v>
      </c>
      <c r="CL44" s="11">
        <v>0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0</v>
      </c>
      <c r="CS44" s="11">
        <v>0</v>
      </c>
      <c r="CT44" s="11">
        <v>0</v>
      </c>
      <c r="CU44" s="11">
        <v>0</v>
      </c>
      <c r="CV44" s="11">
        <v>0</v>
      </c>
      <c r="CW44" s="11">
        <v>0</v>
      </c>
      <c r="CX44" s="11">
        <v>0</v>
      </c>
      <c r="CY44" s="11">
        <v>0</v>
      </c>
      <c r="CZ44" s="11">
        <v>0</v>
      </c>
      <c r="DA44" s="11">
        <v>0</v>
      </c>
      <c r="DB44" s="11">
        <v>0</v>
      </c>
      <c r="DC44" s="10" t="s">
        <v>81</v>
      </c>
      <c r="DD44" s="10" t="s">
        <v>123</v>
      </c>
      <c r="DE44" s="10" t="s">
        <v>131</v>
      </c>
      <c r="DF44" s="10" t="s">
        <v>85</v>
      </c>
      <c r="DG44" s="10" t="s">
        <v>94</v>
      </c>
      <c r="DH44" s="10" t="s">
        <v>95</v>
      </c>
      <c r="DI44" s="10" t="s">
        <v>96</v>
      </c>
      <c r="DJ44" s="10"/>
      <c r="DK44" s="10"/>
      <c r="DL44" s="10"/>
      <c r="DM44" s="10"/>
      <c r="DN44" s="14">
        <v>0</v>
      </c>
      <c r="DO44" s="16" t="s">
        <v>111</v>
      </c>
      <c r="DP44" s="3"/>
      <c r="DQ44" s="3"/>
      <c r="DR44" s="11"/>
      <c r="DS44" s="11"/>
      <c r="DT44" s="11"/>
      <c r="DU44" s="11"/>
    </row>
    <row r="45" spans="1:125" ht="15.6" customHeight="1" x14ac:dyDescent="0.25">
      <c r="A45" s="3">
        <v>36</v>
      </c>
      <c r="B45" s="3" t="s">
        <v>217</v>
      </c>
      <c r="C45" s="3" t="s">
        <v>208</v>
      </c>
      <c r="D45" s="3">
        <v>1</v>
      </c>
      <c r="E45" s="3" t="s">
        <v>80</v>
      </c>
      <c r="F45" s="3">
        <v>1</v>
      </c>
      <c r="G45" s="3" t="s">
        <v>218</v>
      </c>
      <c r="H45" s="3" t="s">
        <v>109</v>
      </c>
      <c r="I45" s="3" t="s">
        <v>110</v>
      </c>
      <c r="J45" s="11"/>
      <c r="K45" s="11"/>
      <c r="L45" s="11"/>
      <c r="M45" s="11"/>
      <c r="N45" s="11"/>
      <c r="O45" s="3"/>
      <c r="P45" s="3"/>
      <c r="Q45" s="3"/>
      <c r="R45" s="3"/>
      <c r="S45" s="3"/>
      <c r="T45" s="3"/>
      <c r="U45" s="3"/>
      <c r="V45" s="3">
        <v>0</v>
      </c>
      <c r="W45" s="11" t="s">
        <v>111</v>
      </c>
      <c r="X45" s="10"/>
      <c r="Y45" s="11">
        <v>1</v>
      </c>
      <c r="Z45" s="11">
        <v>1</v>
      </c>
      <c r="AA45" s="11">
        <v>1</v>
      </c>
      <c r="AB45" s="11">
        <v>1</v>
      </c>
      <c r="AC45" s="11">
        <v>1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 t="s">
        <v>111</v>
      </c>
      <c r="AZ45" s="10"/>
      <c r="BA45" s="11">
        <v>1</v>
      </c>
      <c r="BB45" s="11">
        <v>1</v>
      </c>
      <c r="BC45" s="11">
        <v>1</v>
      </c>
      <c r="BD45" s="11">
        <v>1</v>
      </c>
      <c r="BE45" s="11">
        <v>1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1</v>
      </c>
      <c r="BL45" s="11">
        <v>1</v>
      </c>
      <c r="BM45" s="11">
        <v>1</v>
      </c>
      <c r="BN45" s="11">
        <v>1</v>
      </c>
      <c r="BO45" s="11">
        <v>1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  <c r="BY45" s="11">
        <v>0</v>
      </c>
      <c r="BZ45" s="11">
        <v>0</v>
      </c>
      <c r="CA45" s="11" t="s">
        <v>111</v>
      </c>
      <c r="CB45" s="10"/>
      <c r="CC45" s="11">
        <v>1</v>
      </c>
      <c r="CD45" s="11">
        <v>1</v>
      </c>
      <c r="CE45" s="11">
        <v>1</v>
      </c>
      <c r="CF45" s="11">
        <v>1</v>
      </c>
      <c r="CG45" s="11">
        <v>1</v>
      </c>
      <c r="CH45" s="11">
        <v>0</v>
      </c>
      <c r="CI45" s="11">
        <v>0</v>
      </c>
      <c r="CJ45" s="11">
        <v>0</v>
      </c>
      <c r="CK45" s="11">
        <v>0</v>
      </c>
      <c r="CL45" s="11">
        <v>0</v>
      </c>
      <c r="CM45" s="11">
        <v>1</v>
      </c>
      <c r="CN45" s="11">
        <v>1</v>
      </c>
      <c r="CO45" s="11">
        <v>1</v>
      </c>
      <c r="CP45" s="11">
        <v>1</v>
      </c>
      <c r="CQ45" s="11">
        <v>1</v>
      </c>
      <c r="CR45" s="11">
        <v>0</v>
      </c>
      <c r="CS45" s="11">
        <v>0</v>
      </c>
      <c r="CT45" s="11">
        <v>0</v>
      </c>
      <c r="CU45" s="11">
        <v>0</v>
      </c>
      <c r="CV45" s="11">
        <v>0</v>
      </c>
      <c r="CW45" s="11">
        <v>0</v>
      </c>
      <c r="CX45" s="11">
        <v>0</v>
      </c>
      <c r="CY45" s="11">
        <v>0</v>
      </c>
      <c r="CZ45" s="11">
        <v>0</v>
      </c>
      <c r="DA45" s="11">
        <v>0</v>
      </c>
      <c r="DB45" s="11">
        <v>0</v>
      </c>
      <c r="DC45" s="10" t="s">
        <v>139</v>
      </c>
      <c r="DD45" s="10" t="s">
        <v>113</v>
      </c>
      <c r="DE45" s="10" t="s">
        <v>131</v>
      </c>
      <c r="DF45" s="10" t="s">
        <v>85</v>
      </c>
      <c r="DG45" s="10" t="s">
        <v>133</v>
      </c>
      <c r="DH45" s="10"/>
      <c r="DI45" s="10"/>
      <c r="DJ45" s="10"/>
      <c r="DK45" s="10"/>
      <c r="DL45" s="10"/>
      <c r="DM45" s="10"/>
      <c r="DN45" s="14">
        <v>0</v>
      </c>
      <c r="DO45" s="14"/>
      <c r="DP45" s="3"/>
      <c r="DQ45" s="3"/>
      <c r="DR45" s="11"/>
      <c r="DS45" s="11"/>
      <c r="DT45" s="11"/>
      <c r="DU45" s="11"/>
    </row>
    <row r="46" spans="1:125" ht="15.6" customHeight="1" x14ac:dyDescent="0.25">
      <c r="A46" s="3">
        <v>37</v>
      </c>
      <c r="B46" s="3" t="s">
        <v>219</v>
      </c>
      <c r="C46" s="3" t="s">
        <v>208</v>
      </c>
      <c r="D46" s="3">
        <v>5</v>
      </c>
      <c r="E46" s="3" t="s">
        <v>70</v>
      </c>
      <c r="F46" s="3">
        <v>0</v>
      </c>
      <c r="G46" s="3" t="s">
        <v>220</v>
      </c>
      <c r="H46" s="3" t="s">
        <v>109</v>
      </c>
      <c r="I46" s="3" t="s">
        <v>110</v>
      </c>
      <c r="J46" s="11"/>
      <c r="K46" s="11"/>
      <c r="L46" s="11"/>
      <c r="M46" s="11"/>
      <c r="N46" s="11"/>
      <c r="O46" s="3"/>
      <c r="P46" s="3"/>
      <c r="Q46" s="3"/>
      <c r="R46" s="3"/>
      <c r="S46" s="3"/>
      <c r="T46" s="3"/>
      <c r="U46" s="3"/>
      <c r="V46" s="3">
        <v>0</v>
      </c>
      <c r="W46" s="11" t="s">
        <v>111</v>
      </c>
      <c r="X46" s="10"/>
      <c r="Y46" s="11">
        <v>1</v>
      </c>
      <c r="Z46" s="11">
        <v>1</v>
      </c>
      <c r="AA46" s="11">
        <v>1</v>
      </c>
      <c r="AB46" s="11">
        <v>1</v>
      </c>
      <c r="AC46" s="11">
        <v>1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1</v>
      </c>
      <c r="AJ46" s="11">
        <v>1</v>
      </c>
      <c r="AK46" s="11">
        <v>1</v>
      </c>
      <c r="AL46" s="11">
        <v>1</v>
      </c>
      <c r="AM46" s="11">
        <v>1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 t="s">
        <v>111</v>
      </c>
      <c r="AZ46" s="10"/>
      <c r="BA46" s="11">
        <v>1</v>
      </c>
      <c r="BB46" s="11">
        <v>1</v>
      </c>
      <c r="BC46" s="11">
        <v>1</v>
      </c>
      <c r="BD46" s="11">
        <v>1</v>
      </c>
      <c r="BE46" s="11">
        <v>1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1</v>
      </c>
      <c r="BL46" s="11">
        <v>1</v>
      </c>
      <c r="BM46" s="11">
        <v>1</v>
      </c>
      <c r="BN46" s="11">
        <v>1</v>
      </c>
      <c r="BO46" s="11">
        <v>1</v>
      </c>
      <c r="BP46" s="11">
        <v>0</v>
      </c>
      <c r="BQ46" s="11">
        <v>0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  <c r="BY46" s="11">
        <v>0</v>
      </c>
      <c r="BZ46" s="11">
        <v>0</v>
      </c>
      <c r="CA46" s="11" t="s">
        <v>111</v>
      </c>
      <c r="CB46" s="10"/>
      <c r="CC46" s="11">
        <v>1</v>
      </c>
      <c r="CD46" s="11">
        <v>1</v>
      </c>
      <c r="CE46" s="11">
        <v>1</v>
      </c>
      <c r="CF46" s="11">
        <v>1</v>
      </c>
      <c r="CG46" s="11">
        <v>1</v>
      </c>
      <c r="CH46" s="11">
        <v>0</v>
      </c>
      <c r="CI46" s="11">
        <v>0</v>
      </c>
      <c r="CJ46" s="11">
        <v>0</v>
      </c>
      <c r="CK46" s="11">
        <v>0</v>
      </c>
      <c r="CL46" s="11">
        <v>0</v>
      </c>
      <c r="CM46" s="11">
        <v>1</v>
      </c>
      <c r="CN46" s="11">
        <v>1</v>
      </c>
      <c r="CO46" s="11">
        <v>1</v>
      </c>
      <c r="CP46" s="11">
        <v>1</v>
      </c>
      <c r="CQ46" s="11">
        <v>1</v>
      </c>
      <c r="CR46" s="11">
        <v>0</v>
      </c>
      <c r="CS46" s="11">
        <v>0</v>
      </c>
      <c r="CT46" s="11">
        <v>0</v>
      </c>
      <c r="CU46" s="11">
        <v>0</v>
      </c>
      <c r="CV46" s="11">
        <v>0</v>
      </c>
      <c r="CW46" s="11">
        <v>0</v>
      </c>
      <c r="CX46" s="11">
        <v>0</v>
      </c>
      <c r="CY46" s="11">
        <v>0</v>
      </c>
      <c r="CZ46" s="11">
        <v>0</v>
      </c>
      <c r="DA46" s="11">
        <v>0</v>
      </c>
      <c r="DB46" s="11">
        <v>0</v>
      </c>
      <c r="DC46" s="10" t="s">
        <v>139</v>
      </c>
      <c r="DD46" s="10" t="s">
        <v>113</v>
      </c>
      <c r="DE46" s="10" t="s">
        <v>131</v>
      </c>
      <c r="DF46" s="10" t="s">
        <v>85</v>
      </c>
      <c r="DG46" s="10" t="s">
        <v>94</v>
      </c>
      <c r="DH46" s="10" t="s">
        <v>133</v>
      </c>
      <c r="DI46" s="10" t="s">
        <v>221</v>
      </c>
      <c r="DJ46" s="10"/>
      <c r="DK46" s="10"/>
      <c r="DL46" s="10"/>
      <c r="DM46" s="10"/>
      <c r="DN46" s="14">
        <v>0</v>
      </c>
      <c r="DO46" s="14"/>
      <c r="DP46" s="3"/>
      <c r="DQ46" s="3"/>
      <c r="DR46" s="11"/>
      <c r="DS46" s="11"/>
      <c r="DT46" s="11"/>
      <c r="DU46" s="11"/>
    </row>
    <row r="47" spans="1:125" ht="15.6" customHeight="1" x14ac:dyDescent="0.25">
      <c r="A47" s="3">
        <v>38</v>
      </c>
      <c r="B47" s="3" t="s">
        <v>171</v>
      </c>
      <c r="C47" s="3" t="s">
        <v>208</v>
      </c>
      <c r="D47" s="3">
        <v>3</v>
      </c>
      <c r="E47" s="3" t="s">
        <v>92</v>
      </c>
      <c r="F47" s="3">
        <v>1</v>
      </c>
      <c r="G47" s="3" t="s">
        <v>222</v>
      </c>
      <c r="H47" s="3" t="s">
        <v>118</v>
      </c>
      <c r="I47" s="3" t="s">
        <v>119</v>
      </c>
      <c r="J47" s="11">
        <v>3</v>
      </c>
      <c r="K47" s="11">
        <v>4</v>
      </c>
      <c r="L47" s="11">
        <v>4.5</v>
      </c>
      <c r="M47" s="11">
        <v>4.75</v>
      </c>
      <c r="N47" s="11">
        <v>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0">
        <v>175</v>
      </c>
      <c r="V47" s="3">
        <v>0</v>
      </c>
      <c r="W47" s="11" t="s">
        <v>111</v>
      </c>
      <c r="X47" s="10"/>
      <c r="Y47" s="11">
        <v>1</v>
      </c>
      <c r="Z47" s="11">
        <v>1</v>
      </c>
      <c r="AA47" s="11">
        <v>1</v>
      </c>
      <c r="AB47" s="11">
        <v>1</v>
      </c>
      <c r="AC47" s="11">
        <v>1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1</v>
      </c>
      <c r="AJ47" s="11">
        <v>1</v>
      </c>
      <c r="AK47" s="11">
        <v>1</v>
      </c>
      <c r="AL47" s="11">
        <v>1</v>
      </c>
      <c r="AM47" s="11">
        <v>1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 t="s">
        <v>111</v>
      </c>
      <c r="AZ47" s="10"/>
      <c r="BA47" s="11">
        <v>1</v>
      </c>
      <c r="BB47" s="11">
        <v>1</v>
      </c>
      <c r="BC47" s="11">
        <v>1</v>
      </c>
      <c r="BD47" s="11">
        <v>1</v>
      </c>
      <c r="BE47" s="11">
        <v>1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1</v>
      </c>
      <c r="BL47" s="11">
        <v>1</v>
      </c>
      <c r="BM47" s="11">
        <v>1</v>
      </c>
      <c r="BN47" s="11">
        <v>1</v>
      </c>
      <c r="BO47" s="11">
        <v>1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 t="s">
        <v>111</v>
      </c>
      <c r="CB47" s="10"/>
      <c r="CC47" s="11">
        <v>1</v>
      </c>
      <c r="CD47" s="11">
        <v>1</v>
      </c>
      <c r="CE47" s="11">
        <v>1</v>
      </c>
      <c r="CF47" s="11">
        <v>1</v>
      </c>
      <c r="CG47" s="11">
        <v>1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1</v>
      </c>
      <c r="CN47" s="11">
        <v>1</v>
      </c>
      <c r="CO47" s="11">
        <v>1</v>
      </c>
      <c r="CP47" s="11">
        <v>1</v>
      </c>
      <c r="CQ47" s="11">
        <v>1</v>
      </c>
      <c r="CR47" s="11">
        <v>0</v>
      </c>
      <c r="CS47" s="11">
        <v>0</v>
      </c>
      <c r="CT47" s="11">
        <v>0</v>
      </c>
      <c r="CU47" s="11">
        <v>0</v>
      </c>
      <c r="CV47" s="11">
        <v>0</v>
      </c>
      <c r="CW47" s="11">
        <v>0</v>
      </c>
      <c r="CX47" s="11">
        <v>0</v>
      </c>
      <c r="CY47" s="11">
        <v>0</v>
      </c>
      <c r="CZ47" s="11">
        <v>0</v>
      </c>
      <c r="DA47" s="11">
        <v>0</v>
      </c>
      <c r="DB47" s="11">
        <v>0</v>
      </c>
      <c r="DC47" s="10" t="s">
        <v>112</v>
      </c>
      <c r="DD47" s="10" t="s">
        <v>148</v>
      </c>
      <c r="DE47" s="10" t="s">
        <v>131</v>
      </c>
      <c r="DF47" s="10" t="s">
        <v>85</v>
      </c>
      <c r="DG47" s="10" t="s">
        <v>106</v>
      </c>
      <c r="DH47" s="10" t="s">
        <v>94</v>
      </c>
      <c r="DI47" s="10" t="s">
        <v>95</v>
      </c>
      <c r="DJ47" s="10" t="s">
        <v>96</v>
      </c>
      <c r="DK47" s="10" t="s">
        <v>133</v>
      </c>
      <c r="DL47" s="10"/>
      <c r="DM47" s="10"/>
      <c r="DN47" s="14">
        <v>0</v>
      </c>
      <c r="DO47" s="16" t="s">
        <v>111</v>
      </c>
      <c r="DP47" s="3"/>
      <c r="DQ47" s="3"/>
      <c r="DR47" s="11"/>
      <c r="DS47" s="11"/>
      <c r="DT47" s="11"/>
      <c r="DU47" s="11"/>
    </row>
    <row r="48" spans="1:125" ht="15.6" customHeight="1" x14ac:dyDescent="0.25">
      <c r="A48" s="3">
        <v>39</v>
      </c>
      <c r="B48" s="3" t="s">
        <v>223</v>
      </c>
      <c r="C48" s="3" t="s">
        <v>79</v>
      </c>
      <c r="D48" s="3">
        <v>1</v>
      </c>
      <c r="E48" s="3" t="s">
        <v>70</v>
      </c>
      <c r="F48" s="3">
        <v>1</v>
      </c>
      <c r="G48" s="3" t="s">
        <v>224</v>
      </c>
      <c r="H48" s="3" t="s">
        <v>137</v>
      </c>
      <c r="I48" s="3" t="s">
        <v>138</v>
      </c>
      <c r="J48" s="11">
        <v>12</v>
      </c>
      <c r="K48" s="11">
        <v>16</v>
      </c>
      <c r="L48" s="11">
        <v>18</v>
      </c>
      <c r="M48" s="11">
        <v>19</v>
      </c>
      <c r="N48" s="11">
        <v>20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0">
        <v>0</v>
      </c>
      <c r="V48" s="3">
        <v>0</v>
      </c>
      <c r="W48" s="11" t="s">
        <v>111</v>
      </c>
      <c r="X48" s="10"/>
      <c r="Y48" s="11">
        <v>1</v>
      </c>
      <c r="Z48" s="11">
        <v>1</v>
      </c>
      <c r="AA48" s="11">
        <v>1</v>
      </c>
      <c r="AB48" s="11">
        <v>1</v>
      </c>
      <c r="AC48" s="11">
        <v>1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1</v>
      </c>
      <c r="AJ48" s="11">
        <v>1</v>
      </c>
      <c r="AK48" s="11">
        <v>1</v>
      </c>
      <c r="AL48" s="11">
        <v>1</v>
      </c>
      <c r="AM48" s="11">
        <v>1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 t="s">
        <v>111</v>
      </c>
      <c r="AZ48" s="10"/>
      <c r="BA48" s="11">
        <v>1</v>
      </c>
      <c r="BB48" s="11">
        <v>1</v>
      </c>
      <c r="BC48" s="11">
        <v>1</v>
      </c>
      <c r="BD48" s="11">
        <v>1</v>
      </c>
      <c r="BE48" s="11">
        <v>1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1</v>
      </c>
      <c r="BL48" s="11">
        <v>1</v>
      </c>
      <c r="BM48" s="11">
        <v>1</v>
      </c>
      <c r="BN48" s="11">
        <v>1</v>
      </c>
      <c r="BO48" s="11">
        <v>1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 t="s">
        <v>111</v>
      </c>
      <c r="CB48" s="10"/>
      <c r="CC48" s="11">
        <v>1</v>
      </c>
      <c r="CD48" s="11">
        <v>1</v>
      </c>
      <c r="CE48" s="11">
        <v>1</v>
      </c>
      <c r="CF48" s="11">
        <v>1</v>
      </c>
      <c r="CG48" s="11">
        <v>1</v>
      </c>
      <c r="CH48" s="11">
        <v>0</v>
      </c>
      <c r="CI48" s="11">
        <v>0</v>
      </c>
      <c r="CJ48" s="11">
        <v>0</v>
      </c>
      <c r="CK48" s="11">
        <v>0</v>
      </c>
      <c r="CL48" s="11">
        <v>0</v>
      </c>
      <c r="CM48" s="11">
        <v>1</v>
      </c>
      <c r="CN48" s="11">
        <v>1</v>
      </c>
      <c r="CO48" s="11">
        <v>1</v>
      </c>
      <c r="CP48" s="11">
        <v>1</v>
      </c>
      <c r="CQ48" s="11">
        <v>1</v>
      </c>
      <c r="CR48" s="11">
        <v>0</v>
      </c>
      <c r="CS48" s="11">
        <v>0</v>
      </c>
      <c r="CT48" s="11">
        <v>0</v>
      </c>
      <c r="CU48" s="11">
        <v>0</v>
      </c>
      <c r="CV48" s="11">
        <v>0</v>
      </c>
      <c r="CW48" s="11">
        <v>0</v>
      </c>
      <c r="CX48" s="11">
        <v>0</v>
      </c>
      <c r="CY48" s="11">
        <v>0</v>
      </c>
      <c r="CZ48" s="11">
        <v>0</v>
      </c>
      <c r="DA48" s="11">
        <v>0</v>
      </c>
      <c r="DB48" s="11">
        <v>0</v>
      </c>
      <c r="DC48" s="10" t="s">
        <v>139</v>
      </c>
      <c r="DD48" s="10" t="s">
        <v>123</v>
      </c>
      <c r="DE48" s="10" t="s">
        <v>131</v>
      </c>
      <c r="DF48" s="10" t="s">
        <v>85</v>
      </c>
      <c r="DG48" s="10" t="s">
        <v>94</v>
      </c>
      <c r="DH48" s="10"/>
      <c r="DI48" s="10"/>
      <c r="DJ48" s="10"/>
      <c r="DK48" s="10"/>
      <c r="DL48" s="10"/>
      <c r="DM48" s="10"/>
      <c r="DN48" s="14">
        <v>0</v>
      </c>
      <c r="DO48" s="16" t="s">
        <v>111</v>
      </c>
      <c r="DP48" s="3"/>
      <c r="DQ48" s="3"/>
      <c r="DR48" s="11"/>
      <c r="DS48" s="11">
        <v>0.6</v>
      </c>
      <c r="DT48" s="11"/>
      <c r="DU48" s="11"/>
    </row>
    <row r="49" spans="1:125" ht="15.6" customHeight="1" x14ac:dyDescent="0.25">
      <c r="A49" s="3">
        <v>40</v>
      </c>
      <c r="B49" s="3" t="s">
        <v>225</v>
      </c>
      <c r="C49" s="3" t="s">
        <v>79</v>
      </c>
      <c r="D49" s="3">
        <v>2</v>
      </c>
      <c r="E49" s="3" t="s">
        <v>70</v>
      </c>
      <c r="F49" s="3">
        <v>1</v>
      </c>
      <c r="G49" s="3" t="s">
        <v>226</v>
      </c>
      <c r="H49" s="3" t="s">
        <v>137</v>
      </c>
      <c r="I49" s="3" t="s">
        <v>138</v>
      </c>
      <c r="J49" s="11">
        <v>12</v>
      </c>
      <c r="K49" s="11">
        <v>16</v>
      </c>
      <c r="L49" s="11">
        <v>18</v>
      </c>
      <c r="M49" s="11">
        <v>19</v>
      </c>
      <c r="N49" s="11">
        <v>20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0">
        <v>0</v>
      </c>
      <c r="V49" s="3">
        <v>0</v>
      </c>
      <c r="W49" s="11" t="s">
        <v>111</v>
      </c>
      <c r="X49" s="10"/>
      <c r="Y49" s="11">
        <v>1</v>
      </c>
      <c r="Z49" s="11">
        <v>1</v>
      </c>
      <c r="AA49" s="11">
        <v>1</v>
      </c>
      <c r="AB49" s="11">
        <v>1</v>
      </c>
      <c r="AC49" s="11">
        <v>1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1</v>
      </c>
      <c r="AJ49" s="11">
        <v>1</v>
      </c>
      <c r="AK49" s="11">
        <v>1</v>
      </c>
      <c r="AL49" s="11">
        <v>1</v>
      </c>
      <c r="AM49" s="11">
        <v>1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 t="s">
        <v>111</v>
      </c>
      <c r="AZ49" s="10"/>
      <c r="BA49" s="11">
        <v>1</v>
      </c>
      <c r="BB49" s="11">
        <v>1</v>
      </c>
      <c r="BC49" s="11">
        <v>1</v>
      </c>
      <c r="BD49" s="11">
        <v>1</v>
      </c>
      <c r="BE49" s="11">
        <v>1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1</v>
      </c>
      <c r="BL49" s="11">
        <v>1</v>
      </c>
      <c r="BM49" s="11">
        <v>1</v>
      </c>
      <c r="BN49" s="11">
        <v>1</v>
      </c>
      <c r="BO49" s="11">
        <v>1</v>
      </c>
      <c r="BP49" s="11">
        <v>0</v>
      </c>
      <c r="BQ49" s="11">
        <v>0</v>
      </c>
      <c r="BR49" s="11">
        <v>0</v>
      </c>
      <c r="BS49" s="11">
        <v>0</v>
      </c>
      <c r="BT49" s="11">
        <v>0</v>
      </c>
      <c r="BU49" s="11">
        <v>0</v>
      </c>
      <c r="BV49" s="11">
        <v>0</v>
      </c>
      <c r="BW49" s="11">
        <v>0</v>
      </c>
      <c r="BX49" s="11">
        <v>0</v>
      </c>
      <c r="BY49" s="11">
        <v>0</v>
      </c>
      <c r="BZ49" s="11">
        <v>0</v>
      </c>
      <c r="CA49" s="11" t="s">
        <v>111</v>
      </c>
      <c r="CB49" s="10"/>
      <c r="CC49" s="11">
        <v>1</v>
      </c>
      <c r="CD49" s="11">
        <v>1</v>
      </c>
      <c r="CE49" s="11">
        <v>1</v>
      </c>
      <c r="CF49" s="11">
        <v>1</v>
      </c>
      <c r="CG49" s="11">
        <v>1</v>
      </c>
      <c r="CH49" s="11">
        <v>0</v>
      </c>
      <c r="CI49" s="11">
        <v>0</v>
      </c>
      <c r="CJ49" s="11">
        <v>0</v>
      </c>
      <c r="CK49" s="11">
        <v>0</v>
      </c>
      <c r="CL49" s="11">
        <v>0</v>
      </c>
      <c r="CM49" s="11">
        <v>1</v>
      </c>
      <c r="CN49" s="11">
        <v>1</v>
      </c>
      <c r="CO49" s="11">
        <v>1</v>
      </c>
      <c r="CP49" s="11">
        <v>1</v>
      </c>
      <c r="CQ49" s="11">
        <v>1</v>
      </c>
      <c r="CR49" s="11">
        <v>0</v>
      </c>
      <c r="CS49" s="11">
        <v>0</v>
      </c>
      <c r="CT49" s="11">
        <v>0</v>
      </c>
      <c r="CU49" s="11">
        <v>0</v>
      </c>
      <c r="CV49" s="11">
        <v>0</v>
      </c>
      <c r="CW49" s="11">
        <v>0</v>
      </c>
      <c r="CX49" s="11">
        <v>0</v>
      </c>
      <c r="CY49" s="11">
        <v>0</v>
      </c>
      <c r="CZ49" s="11">
        <v>0</v>
      </c>
      <c r="DA49" s="11">
        <v>0</v>
      </c>
      <c r="DB49" s="11">
        <v>0</v>
      </c>
      <c r="DC49" s="10" t="s">
        <v>112</v>
      </c>
      <c r="DD49" s="10" t="s">
        <v>123</v>
      </c>
      <c r="DE49" s="10" t="s">
        <v>131</v>
      </c>
      <c r="DF49" s="10" t="s">
        <v>85</v>
      </c>
      <c r="DG49" s="10" t="s">
        <v>94</v>
      </c>
      <c r="DH49" s="10"/>
      <c r="DI49" s="10"/>
      <c r="DJ49" s="10"/>
      <c r="DK49" s="10"/>
      <c r="DL49" s="10"/>
      <c r="DM49" s="10"/>
      <c r="DN49" s="14">
        <v>0</v>
      </c>
      <c r="DO49" s="16" t="s">
        <v>111</v>
      </c>
      <c r="DP49" s="3"/>
      <c r="DQ49" s="3"/>
      <c r="DR49" s="11"/>
      <c r="DS49" s="11"/>
      <c r="DT49" s="11"/>
      <c r="DU49" s="11"/>
    </row>
    <row r="50" spans="1:125" ht="15.6" customHeight="1" x14ac:dyDescent="0.25">
      <c r="A50" s="3">
        <v>41</v>
      </c>
      <c r="B50" s="3" t="s">
        <v>227</v>
      </c>
      <c r="C50" s="3" t="s">
        <v>79</v>
      </c>
      <c r="D50" s="3">
        <v>4</v>
      </c>
      <c r="E50" s="3" t="s">
        <v>92</v>
      </c>
      <c r="F50" s="3">
        <v>0</v>
      </c>
      <c r="G50" s="3" t="s">
        <v>228</v>
      </c>
      <c r="H50" s="3" t="s">
        <v>118</v>
      </c>
      <c r="I50" s="3" t="s">
        <v>110</v>
      </c>
      <c r="J50" s="11"/>
      <c r="K50" s="11"/>
      <c r="L50" s="11"/>
      <c r="M50" s="11"/>
      <c r="N50" s="11"/>
      <c r="O50" s="3"/>
      <c r="P50" s="3"/>
      <c r="Q50" s="3"/>
      <c r="R50" s="3"/>
      <c r="S50" s="3"/>
      <c r="T50" s="3"/>
      <c r="U50" s="3"/>
      <c r="V50" s="3">
        <v>0</v>
      </c>
      <c r="W50" s="11" t="s">
        <v>111</v>
      </c>
      <c r="X50" s="10"/>
      <c r="Y50" s="11">
        <v>1</v>
      </c>
      <c r="Z50" s="11">
        <v>1</v>
      </c>
      <c r="AA50" s="11">
        <v>1</v>
      </c>
      <c r="AB50" s="11">
        <v>1</v>
      </c>
      <c r="AC50" s="11">
        <v>1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1</v>
      </c>
      <c r="AJ50" s="11">
        <v>1</v>
      </c>
      <c r="AK50" s="11">
        <v>1</v>
      </c>
      <c r="AL50" s="11">
        <v>1</v>
      </c>
      <c r="AM50" s="11">
        <v>1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 t="s">
        <v>111</v>
      </c>
      <c r="AZ50" s="10"/>
      <c r="BA50" s="11">
        <v>1</v>
      </c>
      <c r="BB50" s="11">
        <v>1</v>
      </c>
      <c r="BC50" s="11">
        <v>1</v>
      </c>
      <c r="BD50" s="11">
        <v>1</v>
      </c>
      <c r="BE50" s="11">
        <v>1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1</v>
      </c>
      <c r="BL50" s="11">
        <v>1</v>
      </c>
      <c r="BM50" s="11">
        <v>1</v>
      </c>
      <c r="BN50" s="11">
        <v>1</v>
      </c>
      <c r="BO50" s="11">
        <v>1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 t="s">
        <v>111</v>
      </c>
      <c r="CB50" s="10"/>
      <c r="CC50" s="11">
        <v>1</v>
      </c>
      <c r="CD50" s="11">
        <v>1</v>
      </c>
      <c r="CE50" s="11">
        <v>1</v>
      </c>
      <c r="CF50" s="11">
        <v>1</v>
      </c>
      <c r="CG50" s="11">
        <v>1</v>
      </c>
      <c r="CH50" s="11">
        <v>0</v>
      </c>
      <c r="CI50" s="11">
        <v>0</v>
      </c>
      <c r="CJ50" s="11">
        <v>0</v>
      </c>
      <c r="CK50" s="11">
        <v>0</v>
      </c>
      <c r="CL50" s="11">
        <v>0</v>
      </c>
      <c r="CM50" s="11">
        <v>1</v>
      </c>
      <c r="CN50" s="11">
        <v>1</v>
      </c>
      <c r="CO50" s="11">
        <v>1</v>
      </c>
      <c r="CP50" s="11">
        <v>1</v>
      </c>
      <c r="CQ50" s="11">
        <v>1</v>
      </c>
      <c r="CR50" s="11">
        <v>0</v>
      </c>
      <c r="CS50" s="11">
        <v>0</v>
      </c>
      <c r="CT50" s="11">
        <v>0</v>
      </c>
      <c r="CU50" s="11">
        <v>0</v>
      </c>
      <c r="CV50" s="11">
        <v>0</v>
      </c>
      <c r="CW50" s="11">
        <v>0</v>
      </c>
      <c r="CX50" s="11">
        <v>0</v>
      </c>
      <c r="CY50" s="11">
        <v>0</v>
      </c>
      <c r="CZ50" s="11">
        <v>0</v>
      </c>
      <c r="DA50" s="11">
        <v>0</v>
      </c>
      <c r="DB50" s="11">
        <v>0</v>
      </c>
      <c r="DC50" s="10" t="s">
        <v>81</v>
      </c>
      <c r="DD50" s="10" t="s">
        <v>113</v>
      </c>
      <c r="DE50" s="10" t="s">
        <v>83</v>
      </c>
      <c r="DF50" s="10" t="s">
        <v>85</v>
      </c>
      <c r="DG50" s="10" t="s">
        <v>106</v>
      </c>
      <c r="DH50" s="10" t="s">
        <v>94</v>
      </c>
      <c r="DI50" s="10" t="s">
        <v>95</v>
      </c>
      <c r="DJ50" s="10" t="s">
        <v>96</v>
      </c>
      <c r="DK50" s="10"/>
      <c r="DL50" s="10"/>
      <c r="DM50" s="10"/>
      <c r="DN50" s="14">
        <v>0</v>
      </c>
      <c r="DO50" s="14"/>
      <c r="DP50" s="3"/>
      <c r="DQ50" s="3"/>
      <c r="DR50" s="11"/>
      <c r="DS50" s="11"/>
      <c r="DT50" s="11"/>
      <c r="DU50" s="11"/>
    </row>
    <row r="51" spans="1:125" ht="15.6" customHeight="1" x14ac:dyDescent="0.25">
      <c r="A51" s="3">
        <v>42</v>
      </c>
      <c r="B51" s="3" t="s">
        <v>229</v>
      </c>
      <c r="C51" s="3" t="s">
        <v>79</v>
      </c>
      <c r="D51" s="3">
        <v>3</v>
      </c>
      <c r="E51" s="3" t="s">
        <v>70</v>
      </c>
      <c r="F51" s="3">
        <v>1</v>
      </c>
      <c r="G51" s="3" t="s">
        <v>230</v>
      </c>
      <c r="H51" s="3" t="s">
        <v>137</v>
      </c>
      <c r="I51" s="3" t="s">
        <v>138</v>
      </c>
      <c r="J51" s="11">
        <v>12</v>
      </c>
      <c r="K51" s="11">
        <v>16</v>
      </c>
      <c r="L51" s="11">
        <v>18</v>
      </c>
      <c r="M51" s="11">
        <v>19</v>
      </c>
      <c r="N51" s="11">
        <v>20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0">
        <v>0</v>
      </c>
      <c r="V51" s="3">
        <v>0</v>
      </c>
      <c r="W51" s="11" t="s">
        <v>111</v>
      </c>
      <c r="X51" s="10"/>
      <c r="Y51" s="11">
        <v>1</v>
      </c>
      <c r="Z51" s="11">
        <v>1</v>
      </c>
      <c r="AA51" s="11">
        <v>1</v>
      </c>
      <c r="AB51" s="11">
        <v>1</v>
      </c>
      <c r="AC51" s="11">
        <v>1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1</v>
      </c>
      <c r="AJ51" s="11">
        <v>1</v>
      </c>
      <c r="AK51" s="11">
        <v>1</v>
      </c>
      <c r="AL51" s="11">
        <v>1</v>
      </c>
      <c r="AM51" s="11">
        <v>1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 t="s">
        <v>111</v>
      </c>
      <c r="AZ51" s="10"/>
      <c r="BA51" s="11">
        <v>1</v>
      </c>
      <c r="BB51" s="11">
        <v>1</v>
      </c>
      <c r="BC51" s="11">
        <v>1</v>
      </c>
      <c r="BD51" s="11">
        <v>1</v>
      </c>
      <c r="BE51" s="11">
        <v>1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1</v>
      </c>
      <c r="BL51" s="11">
        <v>1</v>
      </c>
      <c r="BM51" s="11">
        <v>1</v>
      </c>
      <c r="BN51" s="11">
        <v>1</v>
      </c>
      <c r="BO51" s="11">
        <v>1</v>
      </c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 t="s">
        <v>111</v>
      </c>
      <c r="CB51" s="10"/>
      <c r="CC51" s="11">
        <v>1</v>
      </c>
      <c r="CD51" s="11">
        <v>1</v>
      </c>
      <c r="CE51" s="11">
        <v>1</v>
      </c>
      <c r="CF51" s="11">
        <v>1</v>
      </c>
      <c r="CG51" s="11">
        <v>1</v>
      </c>
      <c r="CH51" s="11">
        <v>0</v>
      </c>
      <c r="CI51" s="11">
        <v>0</v>
      </c>
      <c r="CJ51" s="11">
        <v>0</v>
      </c>
      <c r="CK51" s="11">
        <v>0</v>
      </c>
      <c r="CL51" s="11">
        <v>0</v>
      </c>
      <c r="CM51" s="11">
        <v>1</v>
      </c>
      <c r="CN51" s="11">
        <v>1</v>
      </c>
      <c r="CO51" s="11">
        <v>1</v>
      </c>
      <c r="CP51" s="11">
        <v>1</v>
      </c>
      <c r="CQ51" s="11">
        <v>1</v>
      </c>
      <c r="CR51" s="11">
        <v>0</v>
      </c>
      <c r="CS51" s="11">
        <v>0</v>
      </c>
      <c r="CT51" s="11">
        <v>0</v>
      </c>
      <c r="CU51" s="11">
        <v>0</v>
      </c>
      <c r="CV51" s="11">
        <v>0</v>
      </c>
      <c r="CW51" s="11">
        <v>0</v>
      </c>
      <c r="CX51" s="11">
        <v>0</v>
      </c>
      <c r="CY51" s="11">
        <v>0</v>
      </c>
      <c r="CZ51" s="11">
        <v>0</v>
      </c>
      <c r="DA51" s="11">
        <v>0</v>
      </c>
      <c r="DB51" s="11">
        <v>0</v>
      </c>
      <c r="DC51" s="10" t="s">
        <v>81</v>
      </c>
      <c r="DD51" s="10" t="s">
        <v>113</v>
      </c>
      <c r="DE51" s="10" t="s">
        <v>83</v>
      </c>
      <c r="DF51" s="10" t="s">
        <v>85</v>
      </c>
      <c r="DG51" s="10" t="s">
        <v>94</v>
      </c>
      <c r="DH51" s="10"/>
      <c r="DI51" s="10"/>
      <c r="DJ51" s="10"/>
      <c r="DK51" s="10"/>
      <c r="DL51" s="10"/>
      <c r="DM51" s="10"/>
      <c r="DN51" s="14">
        <v>0</v>
      </c>
      <c r="DO51" s="14" t="s">
        <v>231</v>
      </c>
      <c r="DP51" s="3" t="str">
        <f>IF([1]Cal!$J$3&lt;12,"","（该强化已纳入计算）")</f>
        <v/>
      </c>
      <c r="DQ51" s="3"/>
      <c r="DR51" s="11"/>
      <c r="DS51" s="11"/>
      <c r="DT51" s="11"/>
      <c r="DU51" s="11"/>
    </row>
    <row r="52" spans="1:125" ht="15.6" customHeight="1" x14ac:dyDescent="0.25">
      <c r="A52" s="3">
        <v>43</v>
      </c>
      <c r="B52" s="3" t="s">
        <v>232</v>
      </c>
      <c r="C52" s="3" t="s">
        <v>79</v>
      </c>
      <c r="D52" s="3">
        <v>2</v>
      </c>
      <c r="E52" s="3" t="s">
        <v>70</v>
      </c>
      <c r="F52" s="3">
        <v>1</v>
      </c>
      <c r="G52" s="3" t="s">
        <v>233</v>
      </c>
      <c r="H52" s="3" t="s">
        <v>118</v>
      </c>
      <c r="I52" s="3" t="s">
        <v>138</v>
      </c>
      <c r="J52" s="11">
        <v>6</v>
      </c>
      <c r="K52" s="11">
        <v>8</v>
      </c>
      <c r="L52" s="11">
        <v>9</v>
      </c>
      <c r="M52" s="11">
        <v>9.5</v>
      </c>
      <c r="N52" s="11">
        <v>10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0">
        <v>0</v>
      </c>
      <c r="V52" s="3">
        <v>1</v>
      </c>
      <c r="W52" s="11" t="s">
        <v>72</v>
      </c>
      <c r="X52" s="10">
        <v>1</v>
      </c>
      <c r="Y52" s="11">
        <v>1</v>
      </c>
      <c r="Z52" s="11">
        <v>1</v>
      </c>
      <c r="AA52" s="11">
        <v>1</v>
      </c>
      <c r="AB52" s="11">
        <v>1</v>
      </c>
      <c r="AC52" s="11">
        <v>1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1</v>
      </c>
      <c r="AJ52" s="11">
        <v>1</v>
      </c>
      <c r="AK52" s="11">
        <v>1</v>
      </c>
      <c r="AL52" s="11">
        <v>1</v>
      </c>
      <c r="AM52" s="11">
        <v>1</v>
      </c>
      <c r="AN52" s="11">
        <v>0</v>
      </c>
      <c r="AO52" s="11">
        <v>0.4</v>
      </c>
      <c r="AP52" s="11">
        <v>0.42</v>
      </c>
      <c r="AQ52" s="11">
        <v>0.44</v>
      </c>
      <c r="AR52" s="11">
        <v>0.46</v>
      </c>
      <c r="AS52" s="11">
        <v>0.48</v>
      </c>
      <c r="AT52" s="11">
        <v>0.5</v>
      </c>
      <c r="AU52" s="11">
        <v>0.52</v>
      </c>
      <c r="AV52" s="11">
        <v>0.54</v>
      </c>
      <c r="AW52" s="11">
        <v>0.56000000000000005</v>
      </c>
      <c r="AX52" s="11">
        <v>0.6</v>
      </c>
      <c r="AY52" s="11" t="s">
        <v>234</v>
      </c>
      <c r="AZ52" s="10">
        <v>3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0</v>
      </c>
      <c r="BQ52" s="11">
        <v>0.4</v>
      </c>
      <c r="BR52" s="11">
        <v>0.42</v>
      </c>
      <c r="BS52" s="11">
        <v>0.44</v>
      </c>
      <c r="BT52" s="11">
        <v>0.46</v>
      </c>
      <c r="BU52" s="11">
        <v>0.48</v>
      </c>
      <c r="BV52" s="11">
        <v>0.5</v>
      </c>
      <c r="BW52" s="11">
        <v>0.52</v>
      </c>
      <c r="BX52" s="11">
        <v>0.54</v>
      </c>
      <c r="BY52" s="11">
        <v>0.56000000000000005</v>
      </c>
      <c r="BZ52" s="11">
        <v>0.6</v>
      </c>
      <c r="CA52" s="11" t="s">
        <v>111</v>
      </c>
      <c r="CB52" s="10"/>
      <c r="CC52" s="11">
        <v>1</v>
      </c>
      <c r="CD52" s="11">
        <v>1</v>
      </c>
      <c r="CE52" s="11">
        <v>1</v>
      </c>
      <c r="CF52" s="11">
        <v>1</v>
      </c>
      <c r="CG52" s="11">
        <v>1</v>
      </c>
      <c r="CH52" s="11">
        <v>0</v>
      </c>
      <c r="CI52" s="11">
        <v>0</v>
      </c>
      <c r="CJ52" s="11">
        <v>0</v>
      </c>
      <c r="CK52" s="11">
        <v>0</v>
      </c>
      <c r="CL52" s="11">
        <v>0</v>
      </c>
      <c r="CM52" s="11">
        <v>1</v>
      </c>
      <c r="CN52" s="11">
        <v>1</v>
      </c>
      <c r="CO52" s="11">
        <v>1</v>
      </c>
      <c r="CP52" s="11">
        <v>1</v>
      </c>
      <c r="CQ52" s="11">
        <v>1</v>
      </c>
      <c r="CR52" s="11">
        <v>0</v>
      </c>
      <c r="CS52" s="11">
        <v>0</v>
      </c>
      <c r="CT52" s="11">
        <v>0</v>
      </c>
      <c r="CU52" s="11">
        <v>0</v>
      </c>
      <c r="CV52" s="11">
        <v>0</v>
      </c>
      <c r="CW52" s="11">
        <v>0</v>
      </c>
      <c r="CX52" s="11">
        <v>0</v>
      </c>
      <c r="CY52" s="11">
        <v>0</v>
      </c>
      <c r="CZ52" s="11">
        <v>0</v>
      </c>
      <c r="DA52" s="11">
        <v>0</v>
      </c>
      <c r="DB52" s="11">
        <v>0</v>
      </c>
      <c r="DC52" s="10" t="s">
        <v>112</v>
      </c>
      <c r="DD52" s="10" t="s">
        <v>123</v>
      </c>
      <c r="DE52" s="10" t="s">
        <v>131</v>
      </c>
      <c r="DF52" s="10" t="s">
        <v>85</v>
      </c>
      <c r="DG52" s="10" t="s">
        <v>94</v>
      </c>
      <c r="DH52" s="10"/>
      <c r="DI52" s="10"/>
      <c r="DJ52" s="10"/>
      <c r="DK52" s="10"/>
      <c r="DL52" s="10"/>
      <c r="DM52" s="10"/>
      <c r="DN52" s="14">
        <v>0</v>
      </c>
      <c r="DO52" s="14" t="s">
        <v>235</v>
      </c>
      <c r="DP52" s="14"/>
      <c r="DQ52" s="14"/>
      <c r="DR52" s="11"/>
      <c r="DS52" s="11"/>
      <c r="DT52" s="11"/>
      <c r="DU52" s="11"/>
    </row>
    <row r="53" spans="1:125" ht="15.6" customHeight="1" x14ac:dyDescent="0.25">
      <c r="A53" s="3">
        <v>44</v>
      </c>
      <c r="B53" s="3" t="s">
        <v>236</v>
      </c>
      <c r="C53" s="3" t="s">
        <v>79</v>
      </c>
      <c r="D53" s="3">
        <v>2</v>
      </c>
      <c r="E53" s="3" t="s">
        <v>100</v>
      </c>
      <c r="F53" s="3">
        <v>1</v>
      </c>
      <c r="G53" s="3" t="s">
        <v>237</v>
      </c>
      <c r="H53" s="3" t="s">
        <v>109</v>
      </c>
      <c r="I53" s="3" t="s">
        <v>119</v>
      </c>
      <c r="J53" s="11">
        <v>6</v>
      </c>
      <c r="K53" s="11">
        <v>7.5</v>
      </c>
      <c r="L53" s="11">
        <v>8.25</v>
      </c>
      <c r="M53" s="11">
        <v>8.625</v>
      </c>
      <c r="N53" s="11">
        <v>9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0">
        <v>0</v>
      </c>
      <c r="V53" s="3">
        <v>0</v>
      </c>
      <c r="W53" s="11" t="s">
        <v>111</v>
      </c>
      <c r="X53" s="10"/>
      <c r="Y53" s="11">
        <v>1</v>
      </c>
      <c r="Z53" s="11">
        <v>1</v>
      </c>
      <c r="AA53" s="11">
        <v>1</v>
      </c>
      <c r="AB53" s="11">
        <v>1</v>
      </c>
      <c r="AC53" s="11">
        <v>1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1</v>
      </c>
      <c r="AJ53" s="11">
        <v>1</v>
      </c>
      <c r="AK53" s="11">
        <v>1</v>
      </c>
      <c r="AL53" s="11">
        <v>1</v>
      </c>
      <c r="AM53" s="11">
        <v>1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 t="s">
        <v>111</v>
      </c>
      <c r="AZ53" s="10"/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 t="s">
        <v>111</v>
      </c>
      <c r="CB53" s="10"/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0</v>
      </c>
      <c r="CI53" s="11">
        <v>0</v>
      </c>
      <c r="CJ53" s="11">
        <v>0</v>
      </c>
      <c r="CK53" s="11">
        <v>0</v>
      </c>
      <c r="CL53" s="11">
        <v>0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0</v>
      </c>
      <c r="CS53" s="11">
        <v>0</v>
      </c>
      <c r="CT53" s="11">
        <v>0</v>
      </c>
      <c r="CU53" s="11">
        <v>0</v>
      </c>
      <c r="CV53" s="11">
        <v>0</v>
      </c>
      <c r="CW53" s="11">
        <v>0</v>
      </c>
      <c r="CX53" s="11">
        <v>0</v>
      </c>
      <c r="CY53" s="11">
        <v>0</v>
      </c>
      <c r="CZ53" s="11">
        <v>0</v>
      </c>
      <c r="DA53" s="11">
        <v>0</v>
      </c>
      <c r="DB53" s="11">
        <v>0</v>
      </c>
      <c r="DC53" s="10" t="s">
        <v>81</v>
      </c>
      <c r="DD53" s="10" t="s">
        <v>123</v>
      </c>
      <c r="DE53" s="10" t="s">
        <v>131</v>
      </c>
      <c r="DF53" s="10" t="s">
        <v>85</v>
      </c>
      <c r="DG53" s="10" t="s">
        <v>94</v>
      </c>
      <c r="DH53" s="10" t="s">
        <v>95</v>
      </c>
      <c r="DI53" s="10" t="s">
        <v>96</v>
      </c>
      <c r="DJ53" s="10"/>
      <c r="DK53" s="10"/>
      <c r="DL53" s="10"/>
      <c r="DM53" s="10"/>
      <c r="DN53" s="14">
        <v>0</v>
      </c>
      <c r="DO53" s="16" t="s">
        <v>111</v>
      </c>
      <c r="DP53" s="3"/>
      <c r="DQ53" s="3"/>
      <c r="DR53" s="11"/>
      <c r="DS53" s="11"/>
      <c r="DT53" s="11"/>
      <c r="DU53" s="11"/>
    </row>
    <row r="54" spans="1:125" ht="15.6" customHeight="1" x14ac:dyDescent="0.25">
      <c r="A54" s="3">
        <v>45</v>
      </c>
      <c r="B54" s="3" t="s">
        <v>238</v>
      </c>
      <c r="C54" s="3" t="s">
        <v>79</v>
      </c>
      <c r="D54" s="3">
        <v>1</v>
      </c>
      <c r="E54" s="3" t="s">
        <v>70</v>
      </c>
      <c r="F54" s="3">
        <v>1</v>
      </c>
      <c r="G54" s="3" t="s">
        <v>239</v>
      </c>
      <c r="H54" s="3" t="s">
        <v>109</v>
      </c>
      <c r="I54" s="3" t="s">
        <v>110</v>
      </c>
      <c r="J54" s="11"/>
      <c r="K54" s="11"/>
      <c r="L54" s="11"/>
      <c r="M54" s="11"/>
      <c r="N54" s="11"/>
      <c r="O54" s="3"/>
      <c r="P54" s="3"/>
      <c r="Q54" s="3"/>
      <c r="R54" s="3"/>
      <c r="S54" s="3"/>
      <c r="T54" s="3"/>
      <c r="U54" s="3"/>
      <c r="V54" s="3">
        <v>0</v>
      </c>
      <c r="W54" s="11" t="s">
        <v>111</v>
      </c>
      <c r="X54" s="10"/>
      <c r="Y54" s="11">
        <v>1</v>
      </c>
      <c r="Z54" s="11">
        <v>1</v>
      </c>
      <c r="AA54" s="11">
        <v>1</v>
      </c>
      <c r="AB54" s="11">
        <v>1</v>
      </c>
      <c r="AC54" s="11">
        <v>1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1</v>
      </c>
      <c r="AJ54" s="11">
        <v>1</v>
      </c>
      <c r="AK54" s="11">
        <v>1</v>
      </c>
      <c r="AL54" s="11">
        <v>1</v>
      </c>
      <c r="AM54" s="11">
        <v>1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 t="s">
        <v>111</v>
      </c>
      <c r="AZ54" s="10"/>
      <c r="BA54" s="11">
        <v>1</v>
      </c>
      <c r="BB54" s="11">
        <v>1</v>
      </c>
      <c r="BC54" s="11">
        <v>1</v>
      </c>
      <c r="BD54" s="11">
        <v>1</v>
      </c>
      <c r="BE54" s="11">
        <v>1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1</v>
      </c>
      <c r="BL54" s="11">
        <v>1</v>
      </c>
      <c r="BM54" s="11">
        <v>1</v>
      </c>
      <c r="BN54" s="11">
        <v>1</v>
      </c>
      <c r="BO54" s="11">
        <v>1</v>
      </c>
      <c r="BP54" s="11">
        <v>0</v>
      </c>
      <c r="BQ54" s="11">
        <v>0</v>
      </c>
      <c r="BR54" s="11">
        <v>0</v>
      </c>
      <c r="BS54" s="11">
        <v>0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  <c r="BY54" s="11">
        <v>0</v>
      </c>
      <c r="BZ54" s="11">
        <v>0</v>
      </c>
      <c r="CA54" s="11" t="s">
        <v>111</v>
      </c>
      <c r="CB54" s="10"/>
      <c r="CC54" s="11">
        <v>1</v>
      </c>
      <c r="CD54" s="11">
        <v>1</v>
      </c>
      <c r="CE54" s="11">
        <v>1</v>
      </c>
      <c r="CF54" s="11">
        <v>1</v>
      </c>
      <c r="CG54" s="11">
        <v>1</v>
      </c>
      <c r="CH54" s="11">
        <v>0</v>
      </c>
      <c r="CI54" s="11">
        <v>0</v>
      </c>
      <c r="CJ54" s="11">
        <v>0</v>
      </c>
      <c r="CK54" s="11">
        <v>0</v>
      </c>
      <c r="CL54" s="11">
        <v>0</v>
      </c>
      <c r="CM54" s="11">
        <v>1</v>
      </c>
      <c r="CN54" s="11">
        <v>1</v>
      </c>
      <c r="CO54" s="11">
        <v>1</v>
      </c>
      <c r="CP54" s="11">
        <v>1</v>
      </c>
      <c r="CQ54" s="11">
        <v>1</v>
      </c>
      <c r="CR54" s="11">
        <v>0</v>
      </c>
      <c r="CS54" s="11">
        <v>0</v>
      </c>
      <c r="CT54" s="11">
        <v>0</v>
      </c>
      <c r="CU54" s="11">
        <v>0</v>
      </c>
      <c r="CV54" s="11">
        <v>0</v>
      </c>
      <c r="CW54" s="11">
        <v>0</v>
      </c>
      <c r="CX54" s="11">
        <v>0</v>
      </c>
      <c r="CY54" s="11">
        <v>0</v>
      </c>
      <c r="CZ54" s="11">
        <v>0</v>
      </c>
      <c r="DA54" s="11">
        <v>0</v>
      </c>
      <c r="DB54" s="11">
        <v>0</v>
      </c>
      <c r="DC54" s="10" t="s">
        <v>81</v>
      </c>
      <c r="DD54" s="10" t="s">
        <v>148</v>
      </c>
      <c r="DE54" s="10" t="s">
        <v>83</v>
      </c>
      <c r="DF54" s="10" t="s">
        <v>85</v>
      </c>
      <c r="DG54" s="10" t="s">
        <v>94</v>
      </c>
      <c r="DH54" s="10"/>
      <c r="DI54" s="10"/>
      <c r="DJ54" s="10"/>
      <c r="DK54" s="10"/>
      <c r="DL54" s="10"/>
      <c r="DM54" s="10"/>
      <c r="DN54" s="14">
        <v>0</v>
      </c>
      <c r="DO54" s="14"/>
      <c r="DP54" s="3"/>
      <c r="DQ54" s="3"/>
      <c r="DR54" s="11"/>
      <c r="DS54" s="11"/>
      <c r="DT54" s="11"/>
      <c r="DU54" s="11"/>
    </row>
    <row r="55" spans="1:125" ht="15.6" customHeight="1" x14ac:dyDescent="0.25">
      <c r="A55" s="3">
        <v>46</v>
      </c>
      <c r="B55" s="3" t="s">
        <v>240</v>
      </c>
      <c r="C55" s="3" t="s">
        <v>79</v>
      </c>
      <c r="D55" s="3">
        <v>4</v>
      </c>
      <c r="E55" s="3" t="s">
        <v>100</v>
      </c>
      <c r="F55" s="3">
        <v>0</v>
      </c>
      <c r="G55" s="3" t="s">
        <v>241</v>
      </c>
      <c r="H55" s="3" t="s">
        <v>118</v>
      </c>
      <c r="I55" s="3" t="s">
        <v>138</v>
      </c>
      <c r="J55" s="11">
        <v>6</v>
      </c>
      <c r="K55" s="11">
        <v>8</v>
      </c>
      <c r="L55" s="11">
        <v>9</v>
      </c>
      <c r="M55" s="11">
        <v>9.5</v>
      </c>
      <c r="N55" s="11">
        <v>10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0">
        <v>0</v>
      </c>
      <c r="V55" s="3">
        <v>0</v>
      </c>
      <c r="W55" s="11" t="s">
        <v>73</v>
      </c>
      <c r="X55" s="10"/>
      <c r="Y55" s="11">
        <v>1.2</v>
      </c>
      <c r="Z55" s="11">
        <v>1.325</v>
      </c>
      <c r="AA55" s="11">
        <v>1.45</v>
      </c>
      <c r="AB55" s="11">
        <v>1.575</v>
      </c>
      <c r="AC55" s="11">
        <v>1.7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1</v>
      </c>
      <c r="AJ55" s="11">
        <v>1</v>
      </c>
      <c r="AK55" s="11">
        <v>1</v>
      </c>
      <c r="AL55" s="11">
        <v>1</v>
      </c>
      <c r="AM55" s="11">
        <v>1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 t="s">
        <v>111</v>
      </c>
      <c r="AZ55" s="10"/>
      <c r="BA55" s="11">
        <v>1</v>
      </c>
      <c r="BB55" s="11">
        <v>1</v>
      </c>
      <c r="BC55" s="11">
        <v>1</v>
      </c>
      <c r="BD55" s="11">
        <v>1</v>
      </c>
      <c r="BE55" s="11">
        <v>1</v>
      </c>
      <c r="BF55" s="11">
        <v>0</v>
      </c>
      <c r="BG55" s="11">
        <v>0</v>
      </c>
      <c r="BH55" s="11">
        <v>0</v>
      </c>
      <c r="BI55" s="11">
        <v>0</v>
      </c>
      <c r="BJ55" s="11">
        <v>0</v>
      </c>
      <c r="BK55" s="11">
        <v>1</v>
      </c>
      <c r="BL55" s="11">
        <v>1</v>
      </c>
      <c r="BM55" s="11">
        <v>1</v>
      </c>
      <c r="BN55" s="11">
        <v>1</v>
      </c>
      <c r="BO55" s="11">
        <v>1</v>
      </c>
      <c r="BP55" s="11">
        <v>0</v>
      </c>
      <c r="BQ55" s="11">
        <v>0</v>
      </c>
      <c r="BR55" s="11">
        <v>0</v>
      </c>
      <c r="BS55" s="11">
        <v>0</v>
      </c>
      <c r="BT55" s="11">
        <v>0</v>
      </c>
      <c r="BU55" s="11">
        <v>0</v>
      </c>
      <c r="BV55" s="11">
        <v>0</v>
      </c>
      <c r="BW55" s="11">
        <v>0</v>
      </c>
      <c r="BX55" s="11">
        <v>0</v>
      </c>
      <c r="BY55" s="11">
        <v>0</v>
      </c>
      <c r="BZ55" s="11">
        <v>0</v>
      </c>
      <c r="CA55" s="11" t="s">
        <v>111</v>
      </c>
      <c r="CB55" s="10"/>
      <c r="CC55" s="11">
        <v>1</v>
      </c>
      <c r="CD55" s="11">
        <v>1</v>
      </c>
      <c r="CE55" s="11">
        <v>1</v>
      </c>
      <c r="CF55" s="11">
        <v>1</v>
      </c>
      <c r="CG55" s="11">
        <v>1</v>
      </c>
      <c r="CH55" s="11">
        <v>0</v>
      </c>
      <c r="CI55" s="11">
        <v>0</v>
      </c>
      <c r="CJ55" s="11">
        <v>0</v>
      </c>
      <c r="CK55" s="11">
        <v>0</v>
      </c>
      <c r="CL55" s="11">
        <v>0</v>
      </c>
      <c r="CM55" s="11">
        <v>1</v>
      </c>
      <c r="CN55" s="11">
        <v>1</v>
      </c>
      <c r="CO55" s="11">
        <v>1</v>
      </c>
      <c r="CP55" s="11">
        <v>1</v>
      </c>
      <c r="CQ55" s="11">
        <v>1</v>
      </c>
      <c r="CR55" s="11">
        <v>0</v>
      </c>
      <c r="CS55" s="11">
        <v>0</v>
      </c>
      <c r="CT55" s="11">
        <v>0</v>
      </c>
      <c r="CU55" s="11">
        <v>0</v>
      </c>
      <c r="CV55" s="11">
        <v>0</v>
      </c>
      <c r="CW55" s="11">
        <v>0</v>
      </c>
      <c r="CX55" s="11">
        <v>0</v>
      </c>
      <c r="CY55" s="11">
        <v>0</v>
      </c>
      <c r="CZ55" s="11">
        <v>0</v>
      </c>
      <c r="DA55" s="11">
        <v>0</v>
      </c>
      <c r="DB55" s="11">
        <v>0</v>
      </c>
      <c r="DC55" s="10" t="s">
        <v>81</v>
      </c>
      <c r="DD55" s="10" t="s">
        <v>123</v>
      </c>
      <c r="DE55" s="10" t="s">
        <v>83</v>
      </c>
      <c r="DF55" s="10" t="s">
        <v>85</v>
      </c>
      <c r="DG55" s="10" t="s">
        <v>94</v>
      </c>
      <c r="DH55" s="10" t="s">
        <v>95</v>
      </c>
      <c r="DI55" s="10" t="s">
        <v>96</v>
      </c>
      <c r="DJ55" s="10"/>
      <c r="DK55" s="10"/>
      <c r="DL55" s="10"/>
      <c r="DM55" s="10"/>
      <c r="DN55" s="14">
        <v>0</v>
      </c>
      <c r="DO55" s="16" t="s">
        <v>111</v>
      </c>
      <c r="DP55" s="3"/>
      <c r="DQ55" s="3"/>
      <c r="DR55" s="11"/>
      <c r="DS55" s="11"/>
      <c r="DT55" s="11"/>
      <c r="DU55" s="11"/>
    </row>
    <row r="56" spans="1:125" ht="15.6" customHeight="1" x14ac:dyDescent="0.25">
      <c r="A56" s="3">
        <v>47</v>
      </c>
      <c r="B56" s="3" t="s">
        <v>242</v>
      </c>
      <c r="C56" s="3" t="s">
        <v>99</v>
      </c>
      <c r="D56" s="3">
        <v>4</v>
      </c>
      <c r="E56" s="3" t="s">
        <v>92</v>
      </c>
      <c r="F56" s="3">
        <v>0</v>
      </c>
      <c r="G56" s="3" t="s">
        <v>243</v>
      </c>
      <c r="H56" s="3" t="s">
        <v>118</v>
      </c>
      <c r="I56" s="3" t="s">
        <v>138</v>
      </c>
      <c r="J56" s="11">
        <v>6</v>
      </c>
      <c r="K56" s="11">
        <v>8</v>
      </c>
      <c r="L56" s="11">
        <v>9</v>
      </c>
      <c r="M56" s="11">
        <v>9.5</v>
      </c>
      <c r="N56" s="11">
        <v>10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0.08</v>
      </c>
      <c r="U56" s="10">
        <v>200</v>
      </c>
      <c r="V56" s="3">
        <v>0</v>
      </c>
      <c r="W56" s="11" t="s">
        <v>111</v>
      </c>
      <c r="X56" s="10"/>
      <c r="Y56" s="11">
        <v>1</v>
      </c>
      <c r="Z56" s="11">
        <v>1</v>
      </c>
      <c r="AA56" s="11">
        <v>1</v>
      </c>
      <c r="AB56" s="11">
        <v>1</v>
      </c>
      <c r="AC56" s="11">
        <v>1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1</v>
      </c>
      <c r="AJ56" s="11">
        <v>1</v>
      </c>
      <c r="AK56" s="11">
        <v>1</v>
      </c>
      <c r="AL56" s="11">
        <v>1</v>
      </c>
      <c r="AM56" s="11">
        <v>1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 t="s">
        <v>111</v>
      </c>
      <c r="AZ56" s="10"/>
      <c r="BA56" s="11">
        <v>1</v>
      </c>
      <c r="BB56" s="11">
        <v>1</v>
      </c>
      <c r="BC56" s="11">
        <v>1</v>
      </c>
      <c r="BD56" s="11">
        <v>1</v>
      </c>
      <c r="BE56" s="11">
        <v>1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1</v>
      </c>
      <c r="BL56" s="11">
        <v>1</v>
      </c>
      <c r="BM56" s="11">
        <v>1</v>
      </c>
      <c r="BN56" s="11">
        <v>1</v>
      </c>
      <c r="BO56" s="11">
        <v>1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 t="s">
        <v>111</v>
      </c>
      <c r="CB56" s="10"/>
      <c r="CC56" s="11">
        <v>1</v>
      </c>
      <c r="CD56" s="11">
        <v>1</v>
      </c>
      <c r="CE56" s="11">
        <v>1</v>
      </c>
      <c r="CF56" s="11">
        <v>1</v>
      </c>
      <c r="CG56" s="11">
        <v>1</v>
      </c>
      <c r="CH56" s="11">
        <v>0</v>
      </c>
      <c r="CI56" s="11">
        <v>0</v>
      </c>
      <c r="CJ56" s="11">
        <v>0</v>
      </c>
      <c r="CK56" s="11">
        <v>0</v>
      </c>
      <c r="CL56" s="11">
        <v>0</v>
      </c>
      <c r="CM56" s="11">
        <v>1</v>
      </c>
      <c r="CN56" s="11">
        <v>1</v>
      </c>
      <c r="CO56" s="11">
        <v>1</v>
      </c>
      <c r="CP56" s="11">
        <v>1</v>
      </c>
      <c r="CQ56" s="11">
        <v>1</v>
      </c>
      <c r="CR56" s="11">
        <v>0</v>
      </c>
      <c r="CS56" s="11">
        <v>0</v>
      </c>
      <c r="CT56" s="11">
        <v>0</v>
      </c>
      <c r="CU56" s="11">
        <v>0</v>
      </c>
      <c r="CV56" s="11">
        <v>0</v>
      </c>
      <c r="CW56" s="11">
        <v>0</v>
      </c>
      <c r="CX56" s="11">
        <v>0</v>
      </c>
      <c r="CY56" s="11">
        <v>0</v>
      </c>
      <c r="CZ56" s="11">
        <v>0</v>
      </c>
      <c r="DA56" s="11">
        <v>0</v>
      </c>
      <c r="DB56" s="11">
        <v>0</v>
      </c>
      <c r="DC56" s="10" t="s">
        <v>81</v>
      </c>
      <c r="DD56" s="10" t="s">
        <v>244</v>
      </c>
      <c r="DE56" s="10" t="s">
        <v>245</v>
      </c>
      <c r="DF56" s="10" t="s">
        <v>85</v>
      </c>
      <c r="DG56" s="10" t="s">
        <v>106</v>
      </c>
      <c r="DH56" s="10" t="s">
        <v>94</v>
      </c>
      <c r="DI56" s="10" t="s">
        <v>95</v>
      </c>
      <c r="DJ56" s="10" t="s">
        <v>96</v>
      </c>
      <c r="DK56" s="10"/>
      <c r="DL56" s="10"/>
      <c r="DM56" s="10"/>
      <c r="DN56" s="14">
        <v>0</v>
      </c>
      <c r="DO56" s="16" t="s">
        <v>111</v>
      </c>
      <c r="DP56" s="3"/>
      <c r="DQ56" s="3"/>
      <c r="DR56" s="11"/>
      <c r="DS56" s="11"/>
      <c r="DT56" s="11"/>
      <c r="DU56" s="11"/>
    </row>
    <row r="57" spans="1:125" ht="15.6" customHeight="1" x14ac:dyDescent="0.25">
      <c r="A57" s="3">
        <v>48</v>
      </c>
      <c r="B57" s="3" t="s">
        <v>246</v>
      </c>
      <c r="C57" s="3" t="s">
        <v>99</v>
      </c>
      <c r="D57" s="3">
        <v>4</v>
      </c>
      <c r="E57" s="3" t="s">
        <v>100</v>
      </c>
      <c r="F57" s="3">
        <v>0</v>
      </c>
      <c r="G57" s="3" t="s">
        <v>247</v>
      </c>
      <c r="H57" s="3" t="s">
        <v>137</v>
      </c>
      <c r="I57" s="3" t="s">
        <v>119</v>
      </c>
      <c r="J57" s="11">
        <v>6</v>
      </c>
      <c r="K57" s="11">
        <v>8</v>
      </c>
      <c r="L57" s="11">
        <v>9</v>
      </c>
      <c r="M57" s="11">
        <v>9.5</v>
      </c>
      <c r="N57" s="11">
        <v>10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0">
        <v>0</v>
      </c>
      <c r="V57" s="3">
        <v>0</v>
      </c>
      <c r="W57" s="11" t="s">
        <v>111</v>
      </c>
      <c r="X57" s="10"/>
      <c r="Y57" s="11">
        <v>1</v>
      </c>
      <c r="Z57" s="11">
        <v>1</v>
      </c>
      <c r="AA57" s="11">
        <v>1</v>
      </c>
      <c r="AB57" s="11">
        <v>1</v>
      </c>
      <c r="AC57" s="11">
        <v>1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1</v>
      </c>
      <c r="AJ57" s="11">
        <v>1</v>
      </c>
      <c r="AK57" s="11">
        <v>1</v>
      </c>
      <c r="AL57" s="11">
        <v>1</v>
      </c>
      <c r="AM57" s="11">
        <v>1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 t="s">
        <v>111</v>
      </c>
      <c r="AZ57" s="10"/>
      <c r="BA57" s="11">
        <v>1</v>
      </c>
      <c r="BB57" s="11">
        <v>1</v>
      </c>
      <c r="BC57" s="11">
        <v>1</v>
      </c>
      <c r="BD57" s="11">
        <v>1</v>
      </c>
      <c r="BE57" s="11">
        <v>1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1</v>
      </c>
      <c r="BL57" s="11">
        <v>1</v>
      </c>
      <c r="BM57" s="11">
        <v>1</v>
      </c>
      <c r="BN57" s="11">
        <v>1</v>
      </c>
      <c r="BO57" s="11">
        <v>1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0</v>
      </c>
      <c r="BV57" s="11">
        <v>0</v>
      </c>
      <c r="BW57" s="11">
        <v>0</v>
      </c>
      <c r="BX57" s="11">
        <v>0</v>
      </c>
      <c r="BY57" s="11">
        <v>0</v>
      </c>
      <c r="BZ57" s="11">
        <v>0</v>
      </c>
      <c r="CA57" s="11" t="s">
        <v>111</v>
      </c>
      <c r="CB57" s="10"/>
      <c r="CC57" s="11">
        <v>1</v>
      </c>
      <c r="CD57" s="11">
        <v>1</v>
      </c>
      <c r="CE57" s="11">
        <v>1</v>
      </c>
      <c r="CF57" s="11">
        <v>1</v>
      </c>
      <c r="CG57" s="11">
        <v>1</v>
      </c>
      <c r="CH57" s="11">
        <v>0</v>
      </c>
      <c r="CI57" s="11">
        <v>0</v>
      </c>
      <c r="CJ57" s="11">
        <v>0</v>
      </c>
      <c r="CK57" s="11">
        <v>0</v>
      </c>
      <c r="CL57" s="11">
        <v>0</v>
      </c>
      <c r="CM57" s="11">
        <v>1</v>
      </c>
      <c r="CN57" s="11">
        <v>1</v>
      </c>
      <c r="CO57" s="11">
        <v>1</v>
      </c>
      <c r="CP57" s="11">
        <v>1</v>
      </c>
      <c r="CQ57" s="11">
        <v>1</v>
      </c>
      <c r="CR57" s="11">
        <v>0</v>
      </c>
      <c r="CS57" s="11">
        <v>0</v>
      </c>
      <c r="CT57" s="11">
        <v>0</v>
      </c>
      <c r="CU57" s="11">
        <v>0</v>
      </c>
      <c r="CV57" s="11">
        <v>0</v>
      </c>
      <c r="CW57" s="11">
        <v>0</v>
      </c>
      <c r="CX57" s="11">
        <v>0</v>
      </c>
      <c r="CY57" s="11">
        <v>0</v>
      </c>
      <c r="CZ57" s="11">
        <v>0</v>
      </c>
      <c r="DA57" s="11">
        <v>0</v>
      </c>
      <c r="DB57" s="11">
        <v>0</v>
      </c>
      <c r="DC57" s="10" t="s">
        <v>112</v>
      </c>
      <c r="DD57" s="10" t="s">
        <v>244</v>
      </c>
      <c r="DE57" s="10" t="s">
        <v>245</v>
      </c>
      <c r="DF57" s="10" t="s">
        <v>85</v>
      </c>
      <c r="DG57" s="10" t="s">
        <v>94</v>
      </c>
      <c r="DH57" s="10" t="s">
        <v>95</v>
      </c>
      <c r="DI57" s="10" t="s">
        <v>96</v>
      </c>
      <c r="DJ57" s="10"/>
      <c r="DK57" s="10"/>
      <c r="DL57" s="10"/>
      <c r="DM57" s="10"/>
      <c r="DN57" s="14">
        <v>0</v>
      </c>
      <c r="DO57" s="16" t="s">
        <v>111</v>
      </c>
      <c r="DP57" s="3"/>
      <c r="DQ57" s="3"/>
      <c r="DR57" s="11"/>
      <c r="DS57" s="11"/>
      <c r="DT57" s="11"/>
      <c r="DU57" s="11"/>
    </row>
    <row r="58" spans="1:125" ht="15.6" customHeight="1" x14ac:dyDescent="0.25">
      <c r="A58" s="3">
        <v>49</v>
      </c>
      <c r="B58" s="3" t="s">
        <v>248</v>
      </c>
      <c r="C58" s="3" t="s">
        <v>99</v>
      </c>
      <c r="D58" s="3">
        <v>3</v>
      </c>
      <c r="E58" s="3" t="s">
        <v>70</v>
      </c>
      <c r="F58" s="3">
        <v>1</v>
      </c>
      <c r="G58" s="3" t="s">
        <v>249</v>
      </c>
      <c r="H58" s="3" t="s">
        <v>118</v>
      </c>
      <c r="I58" s="3" t="s">
        <v>138</v>
      </c>
      <c r="J58" s="11">
        <v>6</v>
      </c>
      <c r="K58" s="11">
        <v>8</v>
      </c>
      <c r="L58" s="11">
        <v>9</v>
      </c>
      <c r="M58" s="11">
        <v>9.5</v>
      </c>
      <c r="N58" s="11">
        <v>10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0.1</v>
      </c>
      <c r="U58" s="10">
        <v>0</v>
      </c>
      <c r="V58" s="3">
        <v>0</v>
      </c>
      <c r="W58" s="11" t="s">
        <v>111</v>
      </c>
      <c r="X58" s="10"/>
      <c r="Y58" s="11">
        <v>1</v>
      </c>
      <c r="Z58" s="11">
        <v>1</v>
      </c>
      <c r="AA58" s="11">
        <v>1</v>
      </c>
      <c r="AB58" s="11">
        <v>1</v>
      </c>
      <c r="AC58" s="11">
        <v>1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1</v>
      </c>
      <c r="AJ58" s="11">
        <v>1</v>
      </c>
      <c r="AK58" s="11">
        <v>1</v>
      </c>
      <c r="AL58" s="11">
        <v>1</v>
      </c>
      <c r="AM58" s="11">
        <v>1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 t="s">
        <v>111</v>
      </c>
      <c r="AZ58" s="10"/>
      <c r="BA58" s="11">
        <v>1</v>
      </c>
      <c r="BB58" s="11">
        <v>1</v>
      </c>
      <c r="BC58" s="11">
        <v>1</v>
      </c>
      <c r="BD58" s="11">
        <v>1</v>
      </c>
      <c r="BE58" s="11">
        <v>1</v>
      </c>
      <c r="BF58" s="11">
        <v>0</v>
      </c>
      <c r="BG58" s="11">
        <v>0</v>
      </c>
      <c r="BH58" s="11">
        <v>0</v>
      </c>
      <c r="BI58" s="11">
        <v>0</v>
      </c>
      <c r="BJ58" s="11">
        <v>0</v>
      </c>
      <c r="BK58" s="11">
        <v>1</v>
      </c>
      <c r="BL58" s="11">
        <v>1</v>
      </c>
      <c r="BM58" s="11">
        <v>1</v>
      </c>
      <c r="BN58" s="11">
        <v>1</v>
      </c>
      <c r="BO58" s="11">
        <v>1</v>
      </c>
      <c r="BP58" s="11">
        <v>0</v>
      </c>
      <c r="BQ58" s="11">
        <v>0</v>
      </c>
      <c r="BR58" s="11">
        <v>0</v>
      </c>
      <c r="BS58" s="11">
        <v>0</v>
      </c>
      <c r="BT58" s="11">
        <v>0</v>
      </c>
      <c r="BU58" s="11">
        <v>0</v>
      </c>
      <c r="BV58" s="11">
        <v>0</v>
      </c>
      <c r="BW58" s="11">
        <v>0</v>
      </c>
      <c r="BX58" s="11">
        <v>0</v>
      </c>
      <c r="BY58" s="11">
        <v>0</v>
      </c>
      <c r="BZ58" s="11">
        <v>0</v>
      </c>
      <c r="CA58" s="11" t="s">
        <v>111</v>
      </c>
      <c r="CB58" s="10"/>
      <c r="CC58" s="11">
        <v>1</v>
      </c>
      <c r="CD58" s="11">
        <v>1</v>
      </c>
      <c r="CE58" s="11">
        <v>1</v>
      </c>
      <c r="CF58" s="11">
        <v>1</v>
      </c>
      <c r="CG58" s="11">
        <v>1</v>
      </c>
      <c r="CH58" s="11">
        <v>0</v>
      </c>
      <c r="CI58" s="11">
        <v>0</v>
      </c>
      <c r="CJ58" s="11">
        <v>0</v>
      </c>
      <c r="CK58" s="11">
        <v>0</v>
      </c>
      <c r="CL58" s="11">
        <v>0</v>
      </c>
      <c r="CM58" s="11">
        <v>1</v>
      </c>
      <c r="CN58" s="11">
        <v>1</v>
      </c>
      <c r="CO58" s="11">
        <v>1</v>
      </c>
      <c r="CP58" s="11">
        <v>1</v>
      </c>
      <c r="CQ58" s="11">
        <v>1</v>
      </c>
      <c r="CR58" s="11">
        <v>0</v>
      </c>
      <c r="CS58" s="11">
        <v>0</v>
      </c>
      <c r="CT58" s="11">
        <v>0</v>
      </c>
      <c r="CU58" s="11">
        <v>0</v>
      </c>
      <c r="CV58" s="11">
        <v>0</v>
      </c>
      <c r="CW58" s="11">
        <v>0</v>
      </c>
      <c r="CX58" s="11">
        <v>0</v>
      </c>
      <c r="CY58" s="11">
        <v>0</v>
      </c>
      <c r="CZ58" s="11">
        <v>0</v>
      </c>
      <c r="DA58" s="11">
        <v>0</v>
      </c>
      <c r="DB58" s="11">
        <v>0</v>
      </c>
      <c r="DC58" s="10" t="s">
        <v>81</v>
      </c>
      <c r="DD58" s="10" t="s">
        <v>123</v>
      </c>
      <c r="DE58" s="10" t="s">
        <v>245</v>
      </c>
      <c r="DF58" s="10" t="s">
        <v>85</v>
      </c>
      <c r="DG58" s="10" t="s">
        <v>94</v>
      </c>
      <c r="DH58" s="10"/>
      <c r="DI58" s="10"/>
      <c r="DJ58" s="10"/>
      <c r="DK58" s="10"/>
      <c r="DL58" s="10"/>
      <c r="DM58" s="10"/>
      <c r="DN58" s="14">
        <v>0</v>
      </c>
      <c r="DO58" s="14" t="s">
        <v>250</v>
      </c>
      <c r="DP58" s="3" t="str">
        <f>IF([1]Cal!$J$3&lt;12,"","（该强化已纳入计算）")</f>
        <v/>
      </c>
      <c r="DQ58" s="3"/>
      <c r="DR58" s="11"/>
      <c r="DS58" s="11"/>
      <c r="DT58" s="11"/>
      <c r="DU58" s="11"/>
    </row>
    <row r="59" spans="1:125" ht="15.6" customHeight="1" x14ac:dyDescent="0.25">
      <c r="A59" s="3">
        <v>50</v>
      </c>
      <c r="B59" s="3" t="s">
        <v>251</v>
      </c>
      <c r="C59" s="3" t="s">
        <v>99</v>
      </c>
      <c r="D59" s="3">
        <v>1</v>
      </c>
      <c r="E59" s="3" t="s">
        <v>70</v>
      </c>
      <c r="F59" s="3">
        <v>1</v>
      </c>
      <c r="G59" s="3" t="s">
        <v>252</v>
      </c>
      <c r="H59" s="3" t="s">
        <v>118</v>
      </c>
      <c r="I59" s="3" t="s">
        <v>119</v>
      </c>
      <c r="J59" s="11">
        <v>3</v>
      </c>
      <c r="K59" s="11">
        <v>4</v>
      </c>
      <c r="L59" s="11">
        <v>4.5</v>
      </c>
      <c r="M59" s="11">
        <v>4.75</v>
      </c>
      <c r="N59" s="11">
        <v>5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0.12</v>
      </c>
      <c r="U59" s="10">
        <v>0</v>
      </c>
      <c r="V59" s="3">
        <v>0</v>
      </c>
      <c r="W59" s="11" t="s">
        <v>111</v>
      </c>
      <c r="X59" s="10"/>
      <c r="Y59" s="11">
        <v>1</v>
      </c>
      <c r="Z59" s="11">
        <v>1</v>
      </c>
      <c r="AA59" s="11">
        <v>1</v>
      </c>
      <c r="AB59" s="11">
        <v>1</v>
      </c>
      <c r="AC59" s="11">
        <v>1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1</v>
      </c>
      <c r="AJ59" s="11">
        <v>1</v>
      </c>
      <c r="AK59" s="11">
        <v>1</v>
      </c>
      <c r="AL59" s="11">
        <v>1</v>
      </c>
      <c r="AM59" s="11">
        <v>1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 t="s">
        <v>111</v>
      </c>
      <c r="AZ59" s="10"/>
      <c r="BA59" s="11">
        <v>1</v>
      </c>
      <c r="BB59" s="11">
        <v>1</v>
      </c>
      <c r="BC59" s="11">
        <v>1</v>
      </c>
      <c r="BD59" s="11">
        <v>1</v>
      </c>
      <c r="BE59" s="11">
        <v>1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1</v>
      </c>
      <c r="BL59" s="11">
        <v>1</v>
      </c>
      <c r="BM59" s="11">
        <v>1</v>
      </c>
      <c r="BN59" s="11">
        <v>1</v>
      </c>
      <c r="BO59" s="11">
        <v>1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 t="s">
        <v>111</v>
      </c>
      <c r="CB59" s="10"/>
      <c r="CC59" s="11">
        <v>1</v>
      </c>
      <c r="CD59" s="11">
        <v>1</v>
      </c>
      <c r="CE59" s="11">
        <v>1</v>
      </c>
      <c r="CF59" s="11">
        <v>1</v>
      </c>
      <c r="CG59" s="11">
        <v>1</v>
      </c>
      <c r="CH59" s="11">
        <v>0</v>
      </c>
      <c r="CI59" s="11">
        <v>0</v>
      </c>
      <c r="CJ59" s="11">
        <v>0</v>
      </c>
      <c r="CK59" s="11">
        <v>0</v>
      </c>
      <c r="CL59" s="11">
        <v>0</v>
      </c>
      <c r="CM59" s="11">
        <v>1</v>
      </c>
      <c r="CN59" s="11">
        <v>1</v>
      </c>
      <c r="CO59" s="11">
        <v>1</v>
      </c>
      <c r="CP59" s="11">
        <v>1</v>
      </c>
      <c r="CQ59" s="11">
        <v>1</v>
      </c>
      <c r="CR59" s="11">
        <v>0</v>
      </c>
      <c r="CS59" s="11">
        <v>0</v>
      </c>
      <c r="CT59" s="11">
        <v>0</v>
      </c>
      <c r="CU59" s="11">
        <v>0</v>
      </c>
      <c r="CV59" s="11">
        <v>0</v>
      </c>
      <c r="CW59" s="11">
        <v>0</v>
      </c>
      <c r="CX59" s="11">
        <v>0</v>
      </c>
      <c r="CY59" s="11">
        <v>0</v>
      </c>
      <c r="CZ59" s="11">
        <v>0</v>
      </c>
      <c r="DA59" s="11">
        <v>0</v>
      </c>
      <c r="DB59" s="11">
        <v>0</v>
      </c>
      <c r="DC59" s="10" t="s">
        <v>139</v>
      </c>
      <c r="DD59" s="10" t="s">
        <v>148</v>
      </c>
      <c r="DE59" s="10" t="s">
        <v>245</v>
      </c>
      <c r="DF59" s="10" t="s">
        <v>85</v>
      </c>
      <c r="DG59" s="10" t="s">
        <v>128</v>
      </c>
      <c r="DH59" s="10" t="s">
        <v>94</v>
      </c>
      <c r="DI59" s="10"/>
      <c r="DJ59" s="10"/>
      <c r="DK59" s="10"/>
      <c r="DL59" s="10"/>
      <c r="DM59" s="10"/>
      <c r="DN59" s="14">
        <v>0</v>
      </c>
      <c r="DO59" s="14" t="s">
        <v>253</v>
      </c>
      <c r="DP59" s="3" t="str">
        <f>IF([1]Cal!$J$3&lt;18,"","（该强化已纳入计算）")</f>
        <v/>
      </c>
      <c r="DQ59" s="3"/>
      <c r="DR59" s="11"/>
      <c r="DS59" s="11"/>
      <c r="DT59" s="11"/>
      <c r="DU59" s="11"/>
    </row>
    <row r="60" spans="1:125" ht="15.6" customHeight="1" x14ac:dyDescent="0.25">
      <c r="A60" s="3">
        <v>51</v>
      </c>
      <c r="B60" s="3" t="s">
        <v>254</v>
      </c>
      <c r="C60" s="3" t="s">
        <v>99</v>
      </c>
      <c r="D60" s="3">
        <v>5</v>
      </c>
      <c r="E60" s="3" t="s">
        <v>70</v>
      </c>
      <c r="F60" s="3">
        <v>0</v>
      </c>
      <c r="G60" s="3" t="s">
        <v>255</v>
      </c>
      <c r="H60" s="3" t="s">
        <v>118</v>
      </c>
      <c r="I60" s="3" t="s">
        <v>138</v>
      </c>
      <c r="J60" s="11">
        <v>6</v>
      </c>
      <c r="K60" s="11">
        <v>8</v>
      </c>
      <c r="L60" s="11">
        <v>9</v>
      </c>
      <c r="M60" s="11">
        <v>9.5</v>
      </c>
      <c r="N60" s="11">
        <v>10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0.02</v>
      </c>
      <c r="U60" s="10">
        <v>125</v>
      </c>
      <c r="V60" s="3">
        <v>0</v>
      </c>
      <c r="W60" s="11" t="s">
        <v>111</v>
      </c>
      <c r="X60" s="10"/>
      <c r="Y60" s="11">
        <v>1</v>
      </c>
      <c r="Z60" s="11">
        <v>1</v>
      </c>
      <c r="AA60" s="11">
        <v>1</v>
      </c>
      <c r="AB60" s="11">
        <v>1</v>
      </c>
      <c r="AC60" s="11">
        <v>1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1</v>
      </c>
      <c r="AJ60" s="11">
        <v>1</v>
      </c>
      <c r="AK60" s="11">
        <v>1</v>
      </c>
      <c r="AL60" s="11">
        <v>1</v>
      </c>
      <c r="AM60" s="11">
        <v>1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 t="s">
        <v>111</v>
      </c>
      <c r="AZ60" s="10"/>
      <c r="BA60" s="11">
        <v>1</v>
      </c>
      <c r="BB60" s="11">
        <v>1</v>
      </c>
      <c r="BC60" s="11">
        <v>1</v>
      </c>
      <c r="BD60" s="11">
        <v>1</v>
      </c>
      <c r="BE60" s="11">
        <v>1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1</v>
      </c>
      <c r="BL60" s="11">
        <v>1</v>
      </c>
      <c r="BM60" s="11">
        <v>1</v>
      </c>
      <c r="BN60" s="11">
        <v>1</v>
      </c>
      <c r="BO60" s="11">
        <v>1</v>
      </c>
      <c r="BP60" s="11">
        <v>0</v>
      </c>
      <c r="BQ60" s="11">
        <v>0</v>
      </c>
      <c r="BR60" s="11">
        <v>0</v>
      </c>
      <c r="BS60" s="11">
        <v>0</v>
      </c>
      <c r="BT60" s="11">
        <v>0</v>
      </c>
      <c r="BU60" s="11">
        <v>0</v>
      </c>
      <c r="BV60" s="11">
        <v>0</v>
      </c>
      <c r="BW60" s="11">
        <v>0</v>
      </c>
      <c r="BX60" s="11">
        <v>0</v>
      </c>
      <c r="BY60" s="11">
        <v>0</v>
      </c>
      <c r="BZ60" s="11">
        <v>0</v>
      </c>
      <c r="CA60" s="11" t="s">
        <v>111</v>
      </c>
      <c r="CB60" s="10"/>
      <c r="CC60" s="11">
        <v>1</v>
      </c>
      <c r="CD60" s="11">
        <v>1</v>
      </c>
      <c r="CE60" s="11">
        <v>1</v>
      </c>
      <c r="CF60" s="11">
        <v>1</v>
      </c>
      <c r="CG60" s="11">
        <v>1</v>
      </c>
      <c r="CH60" s="11">
        <v>0</v>
      </c>
      <c r="CI60" s="11">
        <v>0</v>
      </c>
      <c r="CJ60" s="11">
        <v>0</v>
      </c>
      <c r="CK60" s="11">
        <v>0</v>
      </c>
      <c r="CL60" s="11">
        <v>0</v>
      </c>
      <c r="CM60" s="11">
        <v>1</v>
      </c>
      <c r="CN60" s="11">
        <v>1</v>
      </c>
      <c r="CO60" s="11">
        <v>1</v>
      </c>
      <c r="CP60" s="11">
        <v>1</v>
      </c>
      <c r="CQ60" s="11">
        <v>1</v>
      </c>
      <c r="CR60" s="11">
        <v>0</v>
      </c>
      <c r="CS60" s="11">
        <v>0</v>
      </c>
      <c r="CT60" s="11">
        <v>0</v>
      </c>
      <c r="CU60" s="11">
        <v>0</v>
      </c>
      <c r="CV60" s="11">
        <v>0</v>
      </c>
      <c r="CW60" s="11">
        <v>0</v>
      </c>
      <c r="CX60" s="11">
        <v>0</v>
      </c>
      <c r="CY60" s="11">
        <v>0</v>
      </c>
      <c r="CZ60" s="11">
        <v>0</v>
      </c>
      <c r="DA60" s="11">
        <v>0</v>
      </c>
      <c r="DB60" s="11">
        <v>0</v>
      </c>
      <c r="DC60" s="10" t="s">
        <v>112</v>
      </c>
      <c r="DD60" s="10" t="s">
        <v>113</v>
      </c>
      <c r="DE60" s="10" t="s">
        <v>245</v>
      </c>
      <c r="DF60" s="10" t="s">
        <v>85</v>
      </c>
      <c r="DG60" s="10" t="s">
        <v>106</v>
      </c>
      <c r="DH60" s="10" t="s">
        <v>94</v>
      </c>
      <c r="DI60" s="10" t="s">
        <v>133</v>
      </c>
      <c r="DJ60" s="10"/>
      <c r="DK60" s="10"/>
      <c r="DL60" s="10"/>
      <c r="DM60" s="10"/>
      <c r="DN60" s="14">
        <v>0</v>
      </c>
      <c r="DO60" s="16" t="s">
        <v>111</v>
      </c>
      <c r="DP60" s="3"/>
      <c r="DQ60" s="3"/>
      <c r="DR60" s="11"/>
      <c r="DS60" s="11">
        <v>0.8</v>
      </c>
      <c r="DT60" s="11"/>
      <c r="DU60" s="11"/>
    </row>
    <row r="61" spans="1:125" ht="15.6" customHeight="1" x14ac:dyDescent="0.25">
      <c r="A61" s="3">
        <v>52</v>
      </c>
      <c r="B61" s="3" t="s">
        <v>256</v>
      </c>
      <c r="C61" s="3" t="s">
        <v>99</v>
      </c>
      <c r="D61" s="3">
        <v>5</v>
      </c>
      <c r="E61" s="3" t="s">
        <v>100</v>
      </c>
      <c r="F61" s="3">
        <v>0</v>
      </c>
      <c r="G61" s="3" t="s">
        <v>257</v>
      </c>
      <c r="H61" s="3" t="s">
        <v>109</v>
      </c>
      <c r="I61" s="3" t="s">
        <v>138</v>
      </c>
      <c r="J61" s="11">
        <v>9</v>
      </c>
      <c r="K61" s="11">
        <v>12</v>
      </c>
      <c r="L61" s="11">
        <v>13.5</v>
      </c>
      <c r="M61" s="11">
        <v>14.25</v>
      </c>
      <c r="N61" s="11">
        <v>15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0">
        <v>0</v>
      </c>
      <c r="V61" s="3">
        <v>0</v>
      </c>
      <c r="W61" s="11" t="s">
        <v>111</v>
      </c>
      <c r="X61" s="10"/>
      <c r="Y61" s="11">
        <v>1</v>
      </c>
      <c r="Z61" s="11">
        <v>1</v>
      </c>
      <c r="AA61" s="11">
        <v>1</v>
      </c>
      <c r="AB61" s="11">
        <v>1</v>
      </c>
      <c r="AC61" s="11">
        <v>1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1</v>
      </c>
      <c r="AJ61" s="11">
        <v>1</v>
      </c>
      <c r="AK61" s="11">
        <v>1</v>
      </c>
      <c r="AL61" s="11">
        <v>1</v>
      </c>
      <c r="AM61" s="11">
        <v>1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 t="s">
        <v>111</v>
      </c>
      <c r="AZ61" s="10"/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0</v>
      </c>
      <c r="BG61" s="11">
        <v>0</v>
      </c>
      <c r="BH61" s="11">
        <v>0</v>
      </c>
      <c r="BI61" s="11">
        <v>0</v>
      </c>
      <c r="BJ61" s="11">
        <v>0</v>
      </c>
      <c r="BK61" s="11">
        <v>1</v>
      </c>
      <c r="BL61" s="11">
        <v>1</v>
      </c>
      <c r="BM61" s="11">
        <v>1</v>
      </c>
      <c r="BN61" s="11">
        <v>1</v>
      </c>
      <c r="BO61" s="11">
        <v>1</v>
      </c>
      <c r="BP61" s="11">
        <v>0</v>
      </c>
      <c r="BQ61" s="11">
        <v>0</v>
      </c>
      <c r="BR61" s="11">
        <v>0</v>
      </c>
      <c r="BS61" s="11">
        <v>0</v>
      </c>
      <c r="BT61" s="11">
        <v>0</v>
      </c>
      <c r="BU61" s="11">
        <v>0</v>
      </c>
      <c r="BV61" s="11">
        <v>0</v>
      </c>
      <c r="BW61" s="11">
        <v>0</v>
      </c>
      <c r="BX61" s="11">
        <v>0</v>
      </c>
      <c r="BY61" s="11">
        <v>0</v>
      </c>
      <c r="BZ61" s="11">
        <v>0</v>
      </c>
      <c r="CA61" s="11" t="s">
        <v>111</v>
      </c>
      <c r="CB61" s="10"/>
      <c r="CC61" s="11">
        <v>1</v>
      </c>
      <c r="CD61" s="11">
        <v>1</v>
      </c>
      <c r="CE61" s="11">
        <v>1</v>
      </c>
      <c r="CF61" s="11">
        <v>1</v>
      </c>
      <c r="CG61" s="11">
        <v>1</v>
      </c>
      <c r="CH61" s="11">
        <v>0</v>
      </c>
      <c r="CI61" s="11">
        <v>0</v>
      </c>
      <c r="CJ61" s="11">
        <v>0</v>
      </c>
      <c r="CK61" s="11">
        <v>0</v>
      </c>
      <c r="CL61" s="11">
        <v>0</v>
      </c>
      <c r="CM61" s="11">
        <v>1</v>
      </c>
      <c r="CN61" s="11">
        <v>1</v>
      </c>
      <c r="CO61" s="11">
        <v>1</v>
      </c>
      <c r="CP61" s="11">
        <v>1</v>
      </c>
      <c r="CQ61" s="11">
        <v>1</v>
      </c>
      <c r="CR61" s="11">
        <v>0</v>
      </c>
      <c r="CS61" s="11">
        <v>0</v>
      </c>
      <c r="CT61" s="11">
        <v>0</v>
      </c>
      <c r="CU61" s="11">
        <v>0</v>
      </c>
      <c r="CV61" s="11">
        <v>0</v>
      </c>
      <c r="CW61" s="11">
        <v>0</v>
      </c>
      <c r="CX61" s="11">
        <v>0</v>
      </c>
      <c r="CY61" s="11">
        <v>0</v>
      </c>
      <c r="CZ61" s="11">
        <v>0</v>
      </c>
      <c r="DA61" s="11">
        <v>0</v>
      </c>
      <c r="DB61" s="11">
        <v>0</v>
      </c>
      <c r="DC61" s="10" t="s">
        <v>81</v>
      </c>
      <c r="DD61" s="10" t="s">
        <v>123</v>
      </c>
      <c r="DE61" s="10" t="s">
        <v>245</v>
      </c>
      <c r="DF61" s="10" t="s">
        <v>85</v>
      </c>
      <c r="DG61" s="10" t="s">
        <v>94</v>
      </c>
      <c r="DH61" s="10" t="s">
        <v>95</v>
      </c>
      <c r="DI61" s="10" t="s">
        <v>96</v>
      </c>
      <c r="DJ61" s="10" t="s">
        <v>133</v>
      </c>
      <c r="DK61" s="10"/>
      <c r="DL61" s="10"/>
      <c r="DM61" s="10"/>
      <c r="DN61" s="14">
        <v>0</v>
      </c>
      <c r="DO61" s="16" t="s">
        <v>111</v>
      </c>
      <c r="DP61" s="3"/>
      <c r="DQ61" s="3"/>
      <c r="DR61" s="11"/>
      <c r="DS61" s="11"/>
      <c r="DT61" s="11"/>
      <c r="DU61" s="11"/>
    </row>
    <row r="62" spans="1:125" ht="15.6" customHeight="1" x14ac:dyDescent="0.25">
      <c r="A62" s="3">
        <v>53</v>
      </c>
      <c r="B62" s="3" t="s">
        <v>258</v>
      </c>
      <c r="C62" s="3" t="s">
        <v>99</v>
      </c>
      <c r="D62" s="3">
        <v>1</v>
      </c>
      <c r="E62" s="3" t="s">
        <v>100</v>
      </c>
      <c r="F62" s="3">
        <v>1</v>
      </c>
      <c r="G62" s="3" t="s">
        <v>259</v>
      </c>
      <c r="H62" s="3" t="s">
        <v>109</v>
      </c>
      <c r="I62" s="3" t="s">
        <v>110</v>
      </c>
      <c r="J62" s="11"/>
      <c r="K62" s="11"/>
      <c r="L62" s="11"/>
      <c r="M62" s="11"/>
      <c r="N62" s="11"/>
      <c r="O62" s="3"/>
      <c r="P62" s="3"/>
      <c r="Q62" s="3"/>
      <c r="R62" s="3"/>
      <c r="S62" s="3"/>
      <c r="T62" s="3"/>
      <c r="U62" s="3"/>
      <c r="V62" s="3">
        <v>0</v>
      </c>
      <c r="W62" s="11" t="s">
        <v>111</v>
      </c>
      <c r="X62" s="10"/>
      <c r="Y62" s="11">
        <v>1</v>
      </c>
      <c r="Z62" s="11">
        <v>1</v>
      </c>
      <c r="AA62" s="11">
        <v>1</v>
      </c>
      <c r="AB62" s="11">
        <v>1</v>
      </c>
      <c r="AC62" s="11">
        <v>1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1</v>
      </c>
      <c r="AJ62" s="11">
        <v>1</v>
      </c>
      <c r="AK62" s="11">
        <v>1</v>
      </c>
      <c r="AL62" s="11">
        <v>1</v>
      </c>
      <c r="AM62" s="11">
        <v>1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 t="s">
        <v>111</v>
      </c>
      <c r="AZ62" s="10"/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 t="s">
        <v>111</v>
      </c>
      <c r="CB62" s="10"/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0</v>
      </c>
      <c r="CI62" s="11">
        <v>0</v>
      </c>
      <c r="CJ62" s="11">
        <v>0</v>
      </c>
      <c r="CK62" s="11">
        <v>0</v>
      </c>
      <c r="CL62" s="11">
        <v>0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0</v>
      </c>
      <c r="CS62" s="11">
        <v>0</v>
      </c>
      <c r="CT62" s="11">
        <v>0</v>
      </c>
      <c r="CU62" s="11">
        <v>0</v>
      </c>
      <c r="CV62" s="11">
        <v>0</v>
      </c>
      <c r="CW62" s="11">
        <v>0</v>
      </c>
      <c r="CX62" s="11">
        <v>0</v>
      </c>
      <c r="CY62" s="11">
        <v>0</v>
      </c>
      <c r="CZ62" s="11">
        <v>0</v>
      </c>
      <c r="DA62" s="11">
        <v>0</v>
      </c>
      <c r="DB62" s="11">
        <v>0</v>
      </c>
      <c r="DC62" s="10" t="s">
        <v>81</v>
      </c>
      <c r="DD62" s="10" t="s">
        <v>123</v>
      </c>
      <c r="DE62" s="10" t="s">
        <v>245</v>
      </c>
      <c r="DF62" s="10" t="s">
        <v>85</v>
      </c>
      <c r="DG62" s="10" t="s">
        <v>94</v>
      </c>
      <c r="DH62" s="10" t="s">
        <v>95</v>
      </c>
      <c r="DI62" s="10" t="s">
        <v>96</v>
      </c>
      <c r="DJ62" s="10"/>
      <c r="DK62" s="10"/>
      <c r="DL62" s="10"/>
      <c r="DM62" s="10"/>
      <c r="DN62" s="14">
        <v>0</v>
      </c>
      <c r="DO62" s="14"/>
      <c r="DP62" s="3"/>
      <c r="DQ62" s="3"/>
      <c r="DR62" s="11"/>
      <c r="DS62" s="11"/>
      <c r="DT62" s="11"/>
      <c r="DU62" s="11"/>
    </row>
    <row r="63" spans="1:125" ht="15.6" customHeight="1" x14ac:dyDescent="0.25">
      <c r="A63" s="3">
        <v>54</v>
      </c>
      <c r="B63" s="3" t="s">
        <v>260</v>
      </c>
      <c r="C63" s="3" t="s">
        <v>99</v>
      </c>
      <c r="D63" s="3">
        <v>2</v>
      </c>
      <c r="E63" s="3" t="s">
        <v>70</v>
      </c>
      <c r="F63" s="3">
        <v>1</v>
      </c>
      <c r="G63" s="3" t="s">
        <v>261</v>
      </c>
      <c r="H63" s="3" t="s">
        <v>109</v>
      </c>
      <c r="I63" s="3" t="s">
        <v>110</v>
      </c>
      <c r="J63" s="11"/>
      <c r="K63" s="11"/>
      <c r="L63" s="11"/>
      <c r="M63" s="11"/>
      <c r="N63" s="11"/>
      <c r="O63" s="3"/>
      <c r="P63" s="3"/>
      <c r="Q63" s="3"/>
      <c r="R63" s="3"/>
      <c r="S63" s="3"/>
      <c r="T63" s="3"/>
      <c r="U63" s="3"/>
      <c r="V63" s="3">
        <v>0</v>
      </c>
      <c r="W63" s="11" t="s">
        <v>111</v>
      </c>
      <c r="X63" s="10"/>
      <c r="Y63" s="11">
        <v>1</v>
      </c>
      <c r="Z63" s="11">
        <v>1</v>
      </c>
      <c r="AA63" s="11">
        <v>1</v>
      </c>
      <c r="AB63" s="11">
        <v>1</v>
      </c>
      <c r="AC63" s="11">
        <v>1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1</v>
      </c>
      <c r="AJ63" s="11">
        <v>1</v>
      </c>
      <c r="AK63" s="11">
        <v>1</v>
      </c>
      <c r="AL63" s="11">
        <v>1</v>
      </c>
      <c r="AM63" s="11">
        <v>1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 t="s">
        <v>111</v>
      </c>
      <c r="AZ63" s="10"/>
      <c r="BA63" s="11">
        <v>1</v>
      </c>
      <c r="BB63" s="11">
        <v>1</v>
      </c>
      <c r="BC63" s="11">
        <v>1</v>
      </c>
      <c r="BD63" s="11">
        <v>1</v>
      </c>
      <c r="BE63" s="11">
        <v>1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1</v>
      </c>
      <c r="BL63" s="11">
        <v>1</v>
      </c>
      <c r="BM63" s="11">
        <v>1</v>
      </c>
      <c r="BN63" s="11">
        <v>1</v>
      </c>
      <c r="BO63" s="11">
        <v>1</v>
      </c>
      <c r="BP63" s="11">
        <v>0</v>
      </c>
      <c r="BQ63" s="11">
        <v>0</v>
      </c>
      <c r="BR63" s="11">
        <v>0</v>
      </c>
      <c r="BS63" s="11">
        <v>0</v>
      </c>
      <c r="BT63" s="11">
        <v>0</v>
      </c>
      <c r="BU63" s="11">
        <v>0</v>
      </c>
      <c r="BV63" s="11">
        <v>0</v>
      </c>
      <c r="BW63" s="11">
        <v>0</v>
      </c>
      <c r="BX63" s="11">
        <v>0</v>
      </c>
      <c r="BY63" s="11">
        <v>0</v>
      </c>
      <c r="BZ63" s="11">
        <v>0</v>
      </c>
      <c r="CA63" s="11" t="s">
        <v>111</v>
      </c>
      <c r="CB63" s="10"/>
      <c r="CC63" s="11">
        <v>1</v>
      </c>
      <c r="CD63" s="11">
        <v>1</v>
      </c>
      <c r="CE63" s="11">
        <v>1</v>
      </c>
      <c r="CF63" s="11">
        <v>1</v>
      </c>
      <c r="CG63" s="11">
        <v>1</v>
      </c>
      <c r="CH63" s="11">
        <v>0</v>
      </c>
      <c r="CI63" s="11">
        <v>0</v>
      </c>
      <c r="CJ63" s="11">
        <v>0</v>
      </c>
      <c r="CK63" s="11">
        <v>0</v>
      </c>
      <c r="CL63" s="11">
        <v>0</v>
      </c>
      <c r="CM63" s="11">
        <v>1</v>
      </c>
      <c r="CN63" s="11">
        <v>1</v>
      </c>
      <c r="CO63" s="11">
        <v>1</v>
      </c>
      <c r="CP63" s="11">
        <v>1</v>
      </c>
      <c r="CQ63" s="11">
        <v>1</v>
      </c>
      <c r="CR63" s="11">
        <v>0</v>
      </c>
      <c r="CS63" s="11">
        <v>0</v>
      </c>
      <c r="CT63" s="11">
        <v>0</v>
      </c>
      <c r="CU63" s="11">
        <v>0</v>
      </c>
      <c r="CV63" s="11">
        <v>0</v>
      </c>
      <c r="CW63" s="11">
        <v>0</v>
      </c>
      <c r="CX63" s="11">
        <v>0</v>
      </c>
      <c r="CY63" s="11">
        <v>0</v>
      </c>
      <c r="CZ63" s="11">
        <v>0</v>
      </c>
      <c r="DA63" s="11">
        <v>0</v>
      </c>
      <c r="DB63" s="11">
        <v>0</v>
      </c>
      <c r="DC63" s="10" t="s">
        <v>81</v>
      </c>
      <c r="DD63" s="10" t="s">
        <v>123</v>
      </c>
      <c r="DE63" s="10" t="s">
        <v>245</v>
      </c>
      <c r="DF63" s="10" t="s">
        <v>85</v>
      </c>
      <c r="DG63" s="10" t="s">
        <v>128</v>
      </c>
      <c r="DH63" s="10" t="s">
        <v>94</v>
      </c>
      <c r="DI63" s="10"/>
      <c r="DJ63" s="10"/>
      <c r="DK63" s="10"/>
      <c r="DL63" s="10"/>
      <c r="DM63" s="10"/>
      <c r="DN63" s="14">
        <v>0</v>
      </c>
      <c r="DO63" s="14"/>
      <c r="DP63" s="3"/>
      <c r="DQ63" s="3"/>
      <c r="DR63" s="11"/>
      <c r="DS63" s="11"/>
      <c r="DT63" s="11"/>
      <c r="DU63" s="11"/>
    </row>
    <row r="64" spans="1:125" ht="15.6" customHeight="1" x14ac:dyDescent="0.25">
      <c r="A64" s="3">
        <v>55</v>
      </c>
      <c r="B64" s="3" t="s">
        <v>262</v>
      </c>
      <c r="C64" s="3" t="s">
        <v>99</v>
      </c>
      <c r="D64" s="3">
        <v>3</v>
      </c>
      <c r="E64" s="3" t="s">
        <v>70</v>
      </c>
      <c r="F64" s="3">
        <v>1</v>
      </c>
      <c r="G64" s="3" t="s">
        <v>263</v>
      </c>
      <c r="H64" s="3" t="s">
        <v>118</v>
      </c>
      <c r="I64" s="3" t="s">
        <v>119</v>
      </c>
      <c r="J64" s="11">
        <f>IF([1]Cal!$J$3&lt;11,3,4)</f>
        <v>3</v>
      </c>
      <c r="K64" s="11">
        <f>IF([1]Cal!$J$3&lt;11,4,5)</f>
        <v>4</v>
      </c>
      <c r="L64" s="11">
        <f>IF([1]Cal!$J$3&lt;11,4.5,5.5)</f>
        <v>4.5</v>
      </c>
      <c r="M64" s="11">
        <f>IF([1]Cal!$J$3&lt;11,4.75,5.75)</f>
        <v>4.75</v>
      </c>
      <c r="N64" s="11">
        <f>IF([1]Cal!$J$3&lt;11,5,6)</f>
        <v>5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0.08</v>
      </c>
      <c r="U64" s="10">
        <v>0</v>
      </c>
      <c r="V64" s="3">
        <v>0</v>
      </c>
      <c r="W64" s="11" t="s">
        <v>111</v>
      </c>
      <c r="X64" s="10"/>
      <c r="Y64" s="11">
        <v>1</v>
      </c>
      <c r="Z64" s="11">
        <v>1</v>
      </c>
      <c r="AA64" s="11">
        <v>1</v>
      </c>
      <c r="AB64" s="11">
        <v>1</v>
      </c>
      <c r="AC64" s="11">
        <v>1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1</v>
      </c>
      <c r="AJ64" s="11">
        <v>1</v>
      </c>
      <c r="AK64" s="11">
        <v>1</v>
      </c>
      <c r="AL64" s="11">
        <v>1</v>
      </c>
      <c r="AM64" s="11">
        <v>1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 t="s">
        <v>111</v>
      </c>
      <c r="AZ64" s="10"/>
      <c r="BA64" s="11">
        <v>1</v>
      </c>
      <c r="BB64" s="11">
        <v>1</v>
      </c>
      <c r="BC64" s="11">
        <v>1</v>
      </c>
      <c r="BD64" s="11">
        <v>1</v>
      </c>
      <c r="BE64" s="11">
        <v>1</v>
      </c>
      <c r="BF64" s="11">
        <v>0</v>
      </c>
      <c r="BG64" s="11">
        <v>0</v>
      </c>
      <c r="BH64" s="11">
        <v>0</v>
      </c>
      <c r="BI64" s="11">
        <v>0</v>
      </c>
      <c r="BJ64" s="11">
        <v>0</v>
      </c>
      <c r="BK64" s="11">
        <v>1</v>
      </c>
      <c r="BL64" s="11">
        <v>1</v>
      </c>
      <c r="BM64" s="11">
        <v>1</v>
      </c>
      <c r="BN64" s="11">
        <v>1</v>
      </c>
      <c r="BO64" s="11">
        <v>1</v>
      </c>
      <c r="BP64" s="11">
        <v>0</v>
      </c>
      <c r="BQ64" s="11">
        <v>0</v>
      </c>
      <c r="BR64" s="11">
        <v>0</v>
      </c>
      <c r="BS64" s="11">
        <v>0</v>
      </c>
      <c r="BT64" s="11">
        <v>0</v>
      </c>
      <c r="BU64" s="11">
        <v>0</v>
      </c>
      <c r="BV64" s="11">
        <v>0</v>
      </c>
      <c r="BW64" s="11">
        <v>0</v>
      </c>
      <c r="BX64" s="11">
        <v>0</v>
      </c>
      <c r="BY64" s="11">
        <v>0</v>
      </c>
      <c r="BZ64" s="11">
        <v>0</v>
      </c>
      <c r="CA64" s="11" t="s">
        <v>111</v>
      </c>
      <c r="CB64" s="10"/>
      <c r="CC64" s="11">
        <v>1</v>
      </c>
      <c r="CD64" s="11">
        <v>1</v>
      </c>
      <c r="CE64" s="11">
        <v>1</v>
      </c>
      <c r="CF64" s="11">
        <v>1</v>
      </c>
      <c r="CG64" s="11">
        <v>1</v>
      </c>
      <c r="CH64" s="11">
        <v>0</v>
      </c>
      <c r="CI64" s="11">
        <v>0</v>
      </c>
      <c r="CJ64" s="11">
        <v>0</v>
      </c>
      <c r="CK64" s="11">
        <v>0</v>
      </c>
      <c r="CL64" s="11">
        <v>0</v>
      </c>
      <c r="CM64" s="11">
        <v>1</v>
      </c>
      <c r="CN64" s="11">
        <v>1</v>
      </c>
      <c r="CO64" s="11">
        <v>1</v>
      </c>
      <c r="CP64" s="11">
        <v>1</v>
      </c>
      <c r="CQ64" s="11">
        <v>1</v>
      </c>
      <c r="CR64" s="11">
        <v>0</v>
      </c>
      <c r="CS64" s="11">
        <v>0</v>
      </c>
      <c r="CT64" s="11">
        <v>0</v>
      </c>
      <c r="CU64" s="11">
        <v>0</v>
      </c>
      <c r="CV64" s="11">
        <v>0</v>
      </c>
      <c r="CW64" s="11">
        <v>0</v>
      </c>
      <c r="CX64" s="11">
        <v>0</v>
      </c>
      <c r="CY64" s="11">
        <v>0</v>
      </c>
      <c r="CZ64" s="11">
        <v>0</v>
      </c>
      <c r="DA64" s="11">
        <v>0</v>
      </c>
      <c r="DB64" s="11">
        <v>0</v>
      </c>
      <c r="DC64" s="10" t="s">
        <v>112</v>
      </c>
      <c r="DD64" s="10" t="s">
        <v>148</v>
      </c>
      <c r="DE64" s="10" t="s">
        <v>245</v>
      </c>
      <c r="DF64" s="10" t="s">
        <v>85</v>
      </c>
      <c r="DG64" s="10" t="s">
        <v>94</v>
      </c>
      <c r="DH64" s="10"/>
      <c r="DI64" s="10"/>
      <c r="DJ64" s="10"/>
      <c r="DK64" s="10"/>
      <c r="DL64" s="10"/>
      <c r="DM64" s="10"/>
      <c r="DN64" s="14">
        <v>0</v>
      </c>
      <c r="DO64" s="14" t="s">
        <v>264</v>
      </c>
      <c r="DP64" s="3" t="str">
        <f>IF([1]Cal!$J$3&lt;11,"","（该强化已纳入计算）")</f>
        <v/>
      </c>
      <c r="DQ64" s="3"/>
      <c r="DR64" s="11"/>
      <c r="DS64" s="11"/>
      <c r="DT64" s="11"/>
      <c r="DU64" s="11"/>
    </row>
    <row r="65" spans="1:125" ht="15.6" customHeight="1" x14ac:dyDescent="0.25">
      <c r="A65" s="3">
        <v>56</v>
      </c>
      <c r="B65" s="3" t="s">
        <v>265</v>
      </c>
      <c r="C65" s="3" t="s">
        <v>99</v>
      </c>
      <c r="D65" s="3">
        <v>3</v>
      </c>
      <c r="E65" s="3" t="s">
        <v>100</v>
      </c>
      <c r="F65" s="3">
        <v>1</v>
      </c>
      <c r="G65" s="3" t="s">
        <v>266</v>
      </c>
      <c r="H65" s="3" t="s">
        <v>118</v>
      </c>
      <c r="I65" s="3" t="s">
        <v>119</v>
      </c>
      <c r="J65" s="11">
        <v>3</v>
      </c>
      <c r="K65" s="11">
        <v>4</v>
      </c>
      <c r="L65" s="11">
        <v>4.5</v>
      </c>
      <c r="M65" s="11">
        <v>4.75</v>
      </c>
      <c r="N65" s="11">
        <v>5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0.12</v>
      </c>
      <c r="U65" s="10">
        <v>0</v>
      </c>
      <c r="V65" s="3">
        <v>0</v>
      </c>
      <c r="W65" s="11" t="s">
        <v>111</v>
      </c>
      <c r="X65" s="10"/>
      <c r="Y65" s="11">
        <v>1</v>
      </c>
      <c r="Z65" s="11">
        <v>1</v>
      </c>
      <c r="AA65" s="11">
        <v>1</v>
      </c>
      <c r="AB65" s="11">
        <v>1</v>
      </c>
      <c r="AC65" s="11">
        <v>1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1</v>
      </c>
      <c r="AJ65" s="11">
        <v>1</v>
      </c>
      <c r="AK65" s="11">
        <v>1</v>
      </c>
      <c r="AL65" s="11">
        <v>1</v>
      </c>
      <c r="AM65" s="11">
        <v>1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 t="s">
        <v>111</v>
      </c>
      <c r="AZ65" s="10"/>
      <c r="BA65" s="11">
        <v>1</v>
      </c>
      <c r="BB65" s="11">
        <v>1</v>
      </c>
      <c r="BC65" s="11">
        <v>1</v>
      </c>
      <c r="BD65" s="11">
        <v>1</v>
      </c>
      <c r="BE65" s="11">
        <v>1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1</v>
      </c>
      <c r="BL65" s="11">
        <v>1</v>
      </c>
      <c r="BM65" s="11">
        <v>1</v>
      </c>
      <c r="BN65" s="11">
        <v>1</v>
      </c>
      <c r="BO65" s="11">
        <v>1</v>
      </c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 t="s">
        <v>111</v>
      </c>
      <c r="CB65" s="10"/>
      <c r="CC65" s="11">
        <v>1</v>
      </c>
      <c r="CD65" s="11">
        <v>1</v>
      </c>
      <c r="CE65" s="11">
        <v>1</v>
      </c>
      <c r="CF65" s="11">
        <v>1</v>
      </c>
      <c r="CG65" s="11">
        <v>1</v>
      </c>
      <c r="CH65" s="11">
        <v>0</v>
      </c>
      <c r="CI65" s="11">
        <v>0</v>
      </c>
      <c r="CJ65" s="11">
        <v>0</v>
      </c>
      <c r="CK65" s="11">
        <v>0</v>
      </c>
      <c r="CL65" s="11">
        <v>0</v>
      </c>
      <c r="CM65" s="11">
        <v>1</v>
      </c>
      <c r="CN65" s="11">
        <v>1</v>
      </c>
      <c r="CO65" s="11">
        <v>1</v>
      </c>
      <c r="CP65" s="11">
        <v>1</v>
      </c>
      <c r="CQ65" s="11">
        <v>1</v>
      </c>
      <c r="CR65" s="11">
        <v>0</v>
      </c>
      <c r="CS65" s="11">
        <v>0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0" t="s">
        <v>81</v>
      </c>
      <c r="DD65" s="10" t="s">
        <v>123</v>
      </c>
      <c r="DE65" s="10" t="s">
        <v>73</v>
      </c>
      <c r="DF65" s="10" t="s">
        <v>85</v>
      </c>
      <c r="DG65" s="10" t="s">
        <v>120</v>
      </c>
      <c r="DH65" s="10" t="s">
        <v>94</v>
      </c>
      <c r="DI65" s="10" t="s">
        <v>95</v>
      </c>
      <c r="DJ65" s="10" t="s">
        <v>96</v>
      </c>
      <c r="DK65" s="10"/>
      <c r="DL65" s="10"/>
      <c r="DM65" s="10"/>
      <c r="DN65" s="14">
        <v>0</v>
      </c>
      <c r="DO65" s="14" t="s">
        <v>267</v>
      </c>
      <c r="DP65" s="3" t="str">
        <f>IF([1]Cal!$J$3&lt;15,"","（该强化已纳入计算）")</f>
        <v/>
      </c>
      <c r="DQ65" s="3"/>
      <c r="DR65" s="11"/>
      <c r="DS65" s="11">
        <v>0.8</v>
      </c>
      <c r="DT65" s="11"/>
      <c r="DU65" s="11"/>
    </row>
    <row r="66" spans="1:125" ht="15.6" customHeight="1" x14ac:dyDescent="0.25">
      <c r="A66" s="3">
        <v>57</v>
      </c>
      <c r="B66" s="3" t="s">
        <v>268</v>
      </c>
      <c r="C66" s="3" t="s">
        <v>99</v>
      </c>
      <c r="D66" s="3">
        <v>2</v>
      </c>
      <c r="E66" s="3" t="s">
        <v>70</v>
      </c>
      <c r="F66" s="3">
        <v>1</v>
      </c>
      <c r="G66" s="3" t="s">
        <v>269</v>
      </c>
      <c r="H66" s="3" t="s">
        <v>118</v>
      </c>
      <c r="I66" s="3" t="s">
        <v>119</v>
      </c>
      <c r="J66" s="11">
        <v>3</v>
      </c>
      <c r="K66" s="11">
        <v>4</v>
      </c>
      <c r="L66" s="11">
        <v>4.5</v>
      </c>
      <c r="M66" s="11">
        <v>4.75</v>
      </c>
      <c r="N66" s="11">
        <v>5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0.08</v>
      </c>
      <c r="U66" s="10">
        <v>0</v>
      </c>
      <c r="V66" s="3">
        <v>0</v>
      </c>
      <c r="W66" s="11" t="s">
        <v>111</v>
      </c>
      <c r="X66" s="10"/>
      <c r="Y66" s="11">
        <v>1</v>
      </c>
      <c r="Z66" s="11">
        <v>1</v>
      </c>
      <c r="AA66" s="11">
        <v>1</v>
      </c>
      <c r="AB66" s="11">
        <v>1</v>
      </c>
      <c r="AC66" s="11">
        <v>1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1</v>
      </c>
      <c r="AJ66" s="11">
        <v>1</v>
      </c>
      <c r="AK66" s="11">
        <v>1</v>
      </c>
      <c r="AL66" s="11">
        <v>1</v>
      </c>
      <c r="AM66" s="11">
        <v>1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 t="s">
        <v>111</v>
      </c>
      <c r="AZ66" s="10"/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1</v>
      </c>
      <c r="BL66" s="11">
        <v>1</v>
      </c>
      <c r="BM66" s="11">
        <v>1</v>
      </c>
      <c r="BN66" s="11">
        <v>1</v>
      </c>
      <c r="BO66" s="11">
        <v>1</v>
      </c>
      <c r="BP66" s="11">
        <v>0</v>
      </c>
      <c r="BQ66" s="11">
        <v>0</v>
      </c>
      <c r="BR66" s="11">
        <v>0</v>
      </c>
      <c r="BS66" s="11">
        <v>0</v>
      </c>
      <c r="BT66" s="11">
        <v>0</v>
      </c>
      <c r="BU66" s="11">
        <v>0</v>
      </c>
      <c r="BV66" s="11">
        <v>0</v>
      </c>
      <c r="BW66" s="11">
        <v>0</v>
      </c>
      <c r="BX66" s="11">
        <v>0</v>
      </c>
      <c r="BY66" s="11">
        <v>0</v>
      </c>
      <c r="BZ66" s="11">
        <v>0</v>
      </c>
      <c r="CA66" s="11" t="s">
        <v>111</v>
      </c>
      <c r="CB66" s="10"/>
      <c r="CC66" s="11">
        <v>1</v>
      </c>
      <c r="CD66" s="11">
        <v>1</v>
      </c>
      <c r="CE66" s="11">
        <v>1</v>
      </c>
      <c r="CF66" s="11">
        <v>1</v>
      </c>
      <c r="CG66" s="11">
        <v>1</v>
      </c>
      <c r="CH66" s="11">
        <v>0</v>
      </c>
      <c r="CI66" s="11">
        <v>0</v>
      </c>
      <c r="CJ66" s="11">
        <v>0</v>
      </c>
      <c r="CK66" s="11">
        <v>0</v>
      </c>
      <c r="CL66" s="11">
        <v>0</v>
      </c>
      <c r="CM66" s="11">
        <v>1</v>
      </c>
      <c r="CN66" s="11">
        <v>1</v>
      </c>
      <c r="CO66" s="11">
        <v>1</v>
      </c>
      <c r="CP66" s="11">
        <v>1</v>
      </c>
      <c r="CQ66" s="11">
        <v>1</v>
      </c>
      <c r="CR66" s="11">
        <v>0</v>
      </c>
      <c r="CS66" s="11">
        <v>0</v>
      </c>
      <c r="CT66" s="11">
        <v>0</v>
      </c>
      <c r="CU66" s="11">
        <v>0</v>
      </c>
      <c r="CV66" s="11">
        <v>0</v>
      </c>
      <c r="CW66" s="11">
        <v>0</v>
      </c>
      <c r="CX66" s="11">
        <v>0</v>
      </c>
      <c r="CY66" s="11">
        <v>0</v>
      </c>
      <c r="CZ66" s="11">
        <v>0</v>
      </c>
      <c r="DA66" s="11">
        <v>0</v>
      </c>
      <c r="DB66" s="11">
        <v>0</v>
      </c>
      <c r="DC66" s="10" t="s">
        <v>81</v>
      </c>
      <c r="DD66" s="10" t="s">
        <v>148</v>
      </c>
      <c r="DE66" s="10" t="s">
        <v>245</v>
      </c>
      <c r="DF66" s="10" t="s">
        <v>85</v>
      </c>
      <c r="DG66" s="10" t="s">
        <v>94</v>
      </c>
      <c r="DH66" s="10"/>
      <c r="DI66" s="10"/>
      <c r="DJ66" s="10"/>
      <c r="DK66" s="10"/>
      <c r="DL66" s="10"/>
      <c r="DM66" s="10"/>
      <c r="DN66" s="14">
        <v>0</v>
      </c>
      <c r="DO66" s="16" t="s">
        <v>111</v>
      </c>
      <c r="DP66" s="3"/>
      <c r="DQ66" s="3"/>
      <c r="DR66" s="11"/>
      <c r="DS66" s="11"/>
      <c r="DT66" s="11"/>
      <c r="DU66" s="11"/>
    </row>
    <row r="67" spans="1:125" ht="15.6" customHeight="1" x14ac:dyDescent="0.25">
      <c r="A67" s="3">
        <v>58</v>
      </c>
      <c r="B67" s="3" t="s">
        <v>270</v>
      </c>
      <c r="C67" s="3" t="s">
        <v>99</v>
      </c>
      <c r="D67" s="3">
        <v>4</v>
      </c>
      <c r="E67" s="3" t="s">
        <v>100</v>
      </c>
      <c r="F67" s="3">
        <v>0</v>
      </c>
      <c r="G67" s="3" t="s">
        <v>271</v>
      </c>
      <c r="H67" s="3" t="s">
        <v>137</v>
      </c>
      <c r="I67" s="3" t="s">
        <v>119</v>
      </c>
      <c r="J67" s="11">
        <v>8</v>
      </c>
      <c r="K67" s="11">
        <v>10</v>
      </c>
      <c r="L67" s="11">
        <v>11</v>
      </c>
      <c r="M67" s="11">
        <v>11.5</v>
      </c>
      <c r="N67" s="11">
        <v>12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0">
        <v>0</v>
      </c>
      <c r="V67" s="3">
        <v>0</v>
      </c>
      <c r="W67" s="11" t="s">
        <v>111</v>
      </c>
      <c r="X67" s="10"/>
      <c r="Y67" s="11">
        <v>1</v>
      </c>
      <c r="Z67" s="11">
        <v>1</v>
      </c>
      <c r="AA67" s="11">
        <v>1</v>
      </c>
      <c r="AB67" s="11">
        <v>1</v>
      </c>
      <c r="AC67" s="11">
        <v>1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1</v>
      </c>
      <c r="AJ67" s="11">
        <v>1</v>
      </c>
      <c r="AK67" s="11">
        <v>1</v>
      </c>
      <c r="AL67" s="11">
        <v>1</v>
      </c>
      <c r="AM67" s="11">
        <v>1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 t="s">
        <v>111</v>
      </c>
      <c r="AZ67" s="10"/>
      <c r="BA67" s="11">
        <v>1</v>
      </c>
      <c r="BB67" s="11">
        <v>1</v>
      </c>
      <c r="BC67" s="11">
        <v>1</v>
      </c>
      <c r="BD67" s="11">
        <v>1</v>
      </c>
      <c r="BE67" s="11">
        <v>1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1</v>
      </c>
      <c r="BL67" s="11">
        <v>1</v>
      </c>
      <c r="BM67" s="11">
        <v>1</v>
      </c>
      <c r="BN67" s="11">
        <v>1</v>
      </c>
      <c r="BO67" s="11">
        <v>1</v>
      </c>
      <c r="BP67" s="11">
        <v>0</v>
      </c>
      <c r="BQ67" s="11">
        <v>0</v>
      </c>
      <c r="BR67" s="11">
        <v>0</v>
      </c>
      <c r="BS67" s="11">
        <v>0</v>
      </c>
      <c r="BT67" s="11">
        <v>0</v>
      </c>
      <c r="BU67" s="11">
        <v>0</v>
      </c>
      <c r="BV67" s="11">
        <v>0</v>
      </c>
      <c r="BW67" s="11">
        <v>0</v>
      </c>
      <c r="BX67" s="11">
        <v>0</v>
      </c>
      <c r="BY67" s="11">
        <v>0</v>
      </c>
      <c r="BZ67" s="11">
        <v>0</v>
      </c>
      <c r="CA67" s="11" t="s">
        <v>111</v>
      </c>
      <c r="CB67" s="10"/>
      <c r="CC67" s="11">
        <v>1</v>
      </c>
      <c r="CD67" s="11">
        <v>1</v>
      </c>
      <c r="CE67" s="11">
        <v>1</v>
      </c>
      <c r="CF67" s="11">
        <v>1</v>
      </c>
      <c r="CG67" s="11">
        <v>1</v>
      </c>
      <c r="CH67" s="11">
        <v>0</v>
      </c>
      <c r="CI67" s="11">
        <v>0</v>
      </c>
      <c r="CJ67" s="11">
        <v>0</v>
      </c>
      <c r="CK67" s="11">
        <v>0</v>
      </c>
      <c r="CL67" s="11">
        <v>0</v>
      </c>
      <c r="CM67" s="11">
        <v>1</v>
      </c>
      <c r="CN67" s="11">
        <v>1</v>
      </c>
      <c r="CO67" s="11">
        <v>1</v>
      </c>
      <c r="CP67" s="11">
        <v>1</v>
      </c>
      <c r="CQ67" s="11">
        <v>1</v>
      </c>
      <c r="CR67" s="11">
        <v>0</v>
      </c>
      <c r="CS67" s="11">
        <v>0</v>
      </c>
      <c r="CT67" s="11">
        <v>0</v>
      </c>
      <c r="CU67" s="11">
        <v>0</v>
      </c>
      <c r="CV67" s="11">
        <v>0</v>
      </c>
      <c r="CW67" s="11">
        <v>0</v>
      </c>
      <c r="CX67" s="11">
        <v>0</v>
      </c>
      <c r="CY67" s="11">
        <v>0</v>
      </c>
      <c r="CZ67" s="11">
        <v>0</v>
      </c>
      <c r="DA67" s="11">
        <v>0</v>
      </c>
      <c r="DB67" s="11">
        <v>0</v>
      </c>
      <c r="DC67" s="10" t="s">
        <v>81</v>
      </c>
      <c r="DD67" s="10" t="s">
        <v>113</v>
      </c>
      <c r="DE67" s="10" t="s">
        <v>73</v>
      </c>
      <c r="DF67" s="10" t="s">
        <v>85</v>
      </c>
      <c r="DG67" s="10" t="s">
        <v>272</v>
      </c>
      <c r="DH67" s="10" t="s">
        <v>94</v>
      </c>
      <c r="DI67" s="10" t="s">
        <v>95</v>
      </c>
      <c r="DJ67" s="10" t="s">
        <v>96</v>
      </c>
      <c r="DK67" s="10"/>
      <c r="DL67" s="10"/>
      <c r="DM67" s="10"/>
      <c r="DN67" s="14">
        <v>0</v>
      </c>
      <c r="DO67" s="16" t="s">
        <v>111</v>
      </c>
      <c r="DP67" s="3"/>
      <c r="DQ67" s="3"/>
      <c r="DR67" s="11"/>
      <c r="DS67" s="11"/>
      <c r="DT67" s="11"/>
      <c r="DU67" s="11"/>
    </row>
    <row r="68" spans="1:125" ht="15.6" customHeight="1" x14ac:dyDescent="0.25">
      <c r="A68" s="3">
        <v>59</v>
      </c>
      <c r="B68" s="3" t="s">
        <v>273</v>
      </c>
      <c r="C68" s="3" t="s">
        <v>69</v>
      </c>
      <c r="D68" s="3">
        <v>5</v>
      </c>
      <c r="E68" s="3" t="s">
        <v>80</v>
      </c>
      <c r="F68" s="3">
        <v>0</v>
      </c>
      <c r="G68" s="3" t="s">
        <v>274</v>
      </c>
      <c r="H68" s="3" t="s">
        <v>109</v>
      </c>
      <c r="I68" s="3" t="s">
        <v>110</v>
      </c>
      <c r="J68" s="11"/>
      <c r="K68" s="11"/>
      <c r="L68" s="11"/>
      <c r="M68" s="11"/>
      <c r="N68" s="11"/>
      <c r="O68" s="3"/>
      <c r="P68" s="3"/>
      <c r="Q68" s="3"/>
      <c r="R68" s="3"/>
      <c r="S68" s="3"/>
      <c r="T68" s="3"/>
      <c r="U68" s="3"/>
      <c r="V68" s="3">
        <v>0</v>
      </c>
      <c r="W68" s="11" t="s">
        <v>111</v>
      </c>
      <c r="X68" s="10"/>
      <c r="Y68" s="11">
        <v>1</v>
      </c>
      <c r="Z68" s="11">
        <v>1</v>
      </c>
      <c r="AA68" s="11">
        <v>1</v>
      </c>
      <c r="AB68" s="11">
        <v>1</v>
      </c>
      <c r="AC68" s="11">
        <v>1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1</v>
      </c>
      <c r="AJ68" s="11">
        <v>1</v>
      </c>
      <c r="AK68" s="11">
        <v>1</v>
      </c>
      <c r="AL68" s="11">
        <v>1</v>
      </c>
      <c r="AM68" s="11">
        <v>1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 t="s">
        <v>111</v>
      </c>
      <c r="AZ68" s="10"/>
      <c r="BA68" s="11">
        <v>1</v>
      </c>
      <c r="BB68" s="11">
        <v>1</v>
      </c>
      <c r="BC68" s="11">
        <v>1</v>
      </c>
      <c r="BD68" s="11">
        <v>1</v>
      </c>
      <c r="BE68" s="11">
        <v>1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1</v>
      </c>
      <c r="BL68" s="11">
        <v>1</v>
      </c>
      <c r="BM68" s="11">
        <v>1</v>
      </c>
      <c r="BN68" s="11">
        <v>1</v>
      </c>
      <c r="BO68" s="11">
        <v>1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 t="s">
        <v>111</v>
      </c>
      <c r="CB68" s="10"/>
      <c r="CC68" s="11">
        <v>1</v>
      </c>
      <c r="CD68" s="11">
        <v>1</v>
      </c>
      <c r="CE68" s="11">
        <v>1</v>
      </c>
      <c r="CF68" s="11">
        <v>1</v>
      </c>
      <c r="CG68" s="11">
        <v>1</v>
      </c>
      <c r="CH68" s="11">
        <v>0</v>
      </c>
      <c r="CI68" s="11">
        <v>0</v>
      </c>
      <c r="CJ68" s="11">
        <v>0</v>
      </c>
      <c r="CK68" s="11">
        <v>0</v>
      </c>
      <c r="CL68" s="11">
        <v>0</v>
      </c>
      <c r="CM68" s="11">
        <v>1</v>
      </c>
      <c r="CN68" s="11">
        <v>1</v>
      </c>
      <c r="CO68" s="11">
        <v>1</v>
      </c>
      <c r="CP68" s="11">
        <v>1</v>
      </c>
      <c r="CQ68" s="11">
        <v>1</v>
      </c>
      <c r="CR68" s="11">
        <v>0</v>
      </c>
      <c r="CS68" s="11">
        <v>0</v>
      </c>
      <c r="CT68" s="11">
        <v>0</v>
      </c>
      <c r="CU68" s="11">
        <v>0</v>
      </c>
      <c r="CV68" s="11">
        <v>0</v>
      </c>
      <c r="CW68" s="11">
        <v>0</v>
      </c>
      <c r="CX68" s="11">
        <v>0</v>
      </c>
      <c r="CY68" s="11">
        <v>0</v>
      </c>
      <c r="CZ68" s="11">
        <v>0</v>
      </c>
      <c r="DA68" s="11">
        <v>0</v>
      </c>
      <c r="DB68" s="11">
        <v>0</v>
      </c>
      <c r="DC68" s="10" t="s">
        <v>112</v>
      </c>
      <c r="DD68" s="10" t="s">
        <v>113</v>
      </c>
      <c r="DE68" s="10" t="s">
        <v>73</v>
      </c>
      <c r="DF68" s="10" t="s">
        <v>85</v>
      </c>
      <c r="DG68" s="10" t="s">
        <v>75</v>
      </c>
      <c r="DH68" s="10" t="s">
        <v>94</v>
      </c>
      <c r="DI68" s="10"/>
      <c r="DJ68" s="10"/>
      <c r="DK68" s="10"/>
      <c r="DL68" s="10"/>
      <c r="DM68" s="10"/>
      <c r="DN68" s="14">
        <v>0</v>
      </c>
      <c r="DO68" s="14"/>
      <c r="DP68" s="3"/>
      <c r="DQ68" s="3"/>
      <c r="DR68" s="11"/>
      <c r="DS68" s="11"/>
      <c r="DT68" s="11"/>
      <c r="DU68" s="11"/>
    </row>
    <row r="69" spans="1:125" ht="15.6" customHeight="1" x14ac:dyDescent="0.25">
      <c r="A69" s="3">
        <v>60</v>
      </c>
      <c r="B69" s="3" t="s">
        <v>275</v>
      </c>
      <c r="C69" s="3" t="s">
        <v>151</v>
      </c>
      <c r="D69" s="3">
        <v>5</v>
      </c>
      <c r="E69" s="3" t="s">
        <v>92</v>
      </c>
      <c r="F69" s="3">
        <v>0</v>
      </c>
      <c r="G69" s="3" t="s">
        <v>276</v>
      </c>
      <c r="H69" s="3" t="s">
        <v>109</v>
      </c>
      <c r="I69" s="3" t="s">
        <v>138</v>
      </c>
      <c r="J69" s="11">
        <f>IF([1]Cal!$J$3&lt;8,9,12)</f>
        <v>9</v>
      </c>
      <c r="K69" s="11">
        <f>IF([1]Cal!$J$3&lt;8,12,15)</f>
        <v>12</v>
      </c>
      <c r="L69" s="11">
        <f>IF([1]Cal!$J$3&lt;8,13.5,16.5)</f>
        <v>13.5</v>
      </c>
      <c r="M69" s="11">
        <f>IF([1]Cal!$J$3&lt;8,14.25,17.25)</f>
        <v>14.25</v>
      </c>
      <c r="N69" s="11">
        <f>IF([1]Cal!$J$3&lt;8,15,18)</f>
        <v>15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0">
        <v>0</v>
      </c>
      <c r="V69" s="3">
        <v>0</v>
      </c>
      <c r="W69" s="11" t="s">
        <v>131</v>
      </c>
      <c r="X69" s="10">
        <v>2</v>
      </c>
      <c r="Y69" s="11">
        <v>1</v>
      </c>
      <c r="Z69" s="11">
        <v>1</v>
      </c>
      <c r="AA69" s="11">
        <v>1</v>
      </c>
      <c r="AB69" s="11">
        <v>1</v>
      </c>
      <c r="AC69" s="11">
        <v>1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1</v>
      </c>
      <c r="AJ69" s="11">
        <v>1</v>
      </c>
      <c r="AK69" s="11">
        <v>1</v>
      </c>
      <c r="AL69" s="11">
        <v>1</v>
      </c>
      <c r="AM69" s="11">
        <v>1</v>
      </c>
      <c r="AN69" s="11">
        <v>0</v>
      </c>
      <c r="AO69" s="11">
        <v>0.5</v>
      </c>
      <c r="AP69" s="11">
        <v>0.55000000000000004</v>
      </c>
      <c r="AQ69" s="11">
        <v>0.6</v>
      </c>
      <c r="AR69" s="11">
        <v>0.65</v>
      </c>
      <c r="AS69" s="11">
        <v>0.7</v>
      </c>
      <c r="AT69" s="11">
        <v>0.75</v>
      </c>
      <c r="AU69" s="11">
        <v>0.8</v>
      </c>
      <c r="AV69" s="11">
        <v>0.85</v>
      </c>
      <c r="AW69" s="11">
        <v>0.9</v>
      </c>
      <c r="AX69" s="11">
        <v>1</v>
      </c>
      <c r="AY69" s="11" t="s">
        <v>111</v>
      </c>
      <c r="AZ69" s="10"/>
      <c r="BA69" s="11">
        <v>1</v>
      </c>
      <c r="BB69" s="11">
        <v>1</v>
      </c>
      <c r="BC69" s="11">
        <v>1</v>
      </c>
      <c r="BD69" s="11">
        <v>1</v>
      </c>
      <c r="BE69" s="11">
        <v>1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1</v>
      </c>
      <c r="BL69" s="11">
        <v>1</v>
      </c>
      <c r="BM69" s="11">
        <v>1</v>
      </c>
      <c r="BN69" s="11">
        <v>1</v>
      </c>
      <c r="BO69" s="11">
        <v>1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 t="s">
        <v>111</v>
      </c>
      <c r="CB69" s="10"/>
      <c r="CC69" s="11">
        <v>1</v>
      </c>
      <c r="CD69" s="11">
        <v>1</v>
      </c>
      <c r="CE69" s="11">
        <v>1</v>
      </c>
      <c r="CF69" s="11">
        <v>1</v>
      </c>
      <c r="CG69" s="11">
        <v>1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1</v>
      </c>
      <c r="CN69" s="11">
        <v>1</v>
      </c>
      <c r="CO69" s="11">
        <v>1</v>
      </c>
      <c r="CP69" s="11">
        <v>1</v>
      </c>
      <c r="CQ69" s="11">
        <v>1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0" t="s">
        <v>81</v>
      </c>
      <c r="DD69" s="10" t="s">
        <v>148</v>
      </c>
      <c r="DE69" s="10" t="s">
        <v>245</v>
      </c>
      <c r="DF69" s="10" t="s">
        <v>85</v>
      </c>
      <c r="DG69" s="10" t="s">
        <v>94</v>
      </c>
      <c r="DH69" s="10" t="s">
        <v>95</v>
      </c>
      <c r="DI69" s="10" t="s">
        <v>96</v>
      </c>
      <c r="DJ69" s="10"/>
      <c r="DK69" s="10"/>
      <c r="DL69" s="10"/>
      <c r="DM69" s="10"/>
      <c r="DN69" s="14">
        <v>0</v>
      </c>
      <c r="DO69" s="14" t="s">
        <v>277</v>
      </c>
      <c r="DP69" s="3" t="str">
        <f>IF([1]Cal!$J$3&lt;8,"","（该强化已纳入计算）")</f>
        <v/>
      </c>
      <c r="DQ69" s="3"/>
      <c r="DR69" s="11"/>
      <c r="DS69" s="11"/>
      <c r="DT69" s="11"/>
      <c r="DU69" s="11"/>
    </row>
    <row r="70" spans="1:125" ht="15.6" customHeight="1" x14ac:dyDescent="0.25">
      <c r="A70" s="3">
        <v>61</v>
      </c>
      <c r="B70" s="3" t="s">
        <v>278</v>
      </c>
      <c r="C70" s="3" t="s">
        <v>208</v>
      </c>
      <c r="D70" s="3">
        <v>4</v>
      </c>
      <c r="E70" s="3" t="s">
        <v>70</v>
      </c>
      <c r="F70" s="3">
        <v>1</v>
      </c>
      <c r="G70" s="3" t="s">
        <v>279</v>
      </c>
      <c r="H70" s="3" t="s">
        <v>118</v>
      </c>
      <c r="I70" s="3" t="s">
        <v>119</v>
      </c>
      <c r="J70" s="11">
        <v>3</v>
      </c>
      <c r="K70" s="11">
        <v>4</v>
      </c>
      <c r="L70" s="11">
        <v>4.5</v>
      </c>
      <c r="M70" s="11">
        <v>4.75</v>
      </c>
      <c r="N70" s="11">
        <v>5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0">
        <v>0</v>
      </c>
      <c r="V70" s="3">
        <v>0</v>
      </c>
      <c r="W70" s="11" t="s">
        <v>111</v>
      </c>
      <c r="X70" s="10"/>
      <c r="Y70" s="11">
        <v>1</v>
      </c>
      <c r="Z70" s="11">
        <v>1</v>
      </c>
      <c r="AA70" s="11">
        <v>1</v>
      </c>
      <c r="AB70" s="11">
        <v>1</v>
      </c>
      <c r="AC70" s="11">
        <v>1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1</v>
      </c>
      <c r="AJ70" s="11">
        <v>1</v>
      </c>
      <c r="AK70" s="11">
        <v>1</v>
      </c>
      <c r="AL70" s="11">
        <v>1</v>
      </c>
      <c r="AM70" s="11">
        <v>1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 t="s">
        <v>111</v>
      </c>
      <c r="AZ70" s="10"/>
      <c r="BA70" s="11">
        <v>1</v>
      </c>
      <c r="BB70" s="11">
        <v>1</v>
      </c>
      <c r="BC70" s="11">
        <v>1</v>
      </c>
      <c r="BD70" s="11">
        <v>1</v>
      </c>
      <c r="BE70" s="11">
        <v>1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1</v>
      </c>
      <c r="BL70" s="11">
        <v>1</v>
      </c>
      <c r="BM70" s="11">
        <v>1</v>
      </c>
      <c r="BN70" s="11">
        <v>1</v>
      </c>
      <c r="BO70" s="11">
        <v>1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 t="s">
        <v>111</v>
      </c>
      <c r="CB70" s="10"/>
      <c r="CC70" s="11">
        <v>1</v>
      </c>
      <c r="CD70" s="11">
        <v>1</v>
      </c>
      <c r="CE70" s="11">
        <v>1</v>
      </c>
      <c r="CF70" s="11">
        <v>1</v>
      </c>
      <c r="CG70" s="11">
        <v>1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1</v>
      </c>
      <c r="CN70" s="11">
        <v>1</v>
      </c>
      <c r="CO70" s="11">
        <v>1</v>
      </c>
      <c r="CP70" s="11">
        <v>1</v>
      </c>
      <c r="CQ70" s="11">
        <v>1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0" t="s">
        <v>81</v>
      </c>
      <c r="DD70" s="10" t="s">
        <v>123</v>
      </c>
      <c r="DE70" s="10" t="s">
        <v>83</v>
      </c>
      <c r="DF70" s="10" t="s">
        <v>85</v>
      </c>
      <c r="DG70" s="10" t="s">
        <v>120</v>
      </c>
      <c r="DH70" s="10" t="s">
        <v>94</v>
      </c>
      <c r="DI70" s="10"/>
      <c r="DJ70" s="10"/>
      <c r="DK70" s="10"/>
      <c r="DL70" s="10"/>
      <c r="DM70" s="10"/>
      <c r="DN70" s="14">
        <v>0</v>
      </c>
      <c r="DO70" s="16" t="s">
        <v>280</v>
      </c>
      <c r="DP70" s="3"/>
      <c r="DQ70" s="3"/>
      <c r="DR70" s="11"/>
      <c r="DS70" s="11"/>
      <c r="DT70" s="11"/>
      <c r="DU70" s="11"/>
    </row>
    <row r="71" spans="1:125" ht="15.6" customHeight="1" x14ac:dyDescent="0.25">
      <c r="A71" s="3">
        <v>62</v>
      </c>
      <c r="B71" s="3" t="s">
        <v>281</v>
      </c>
      <c r="C71" s="3" t="s">
        <v>208</v>
      </c>
      <c r="D71" s="3">
        <v>5</v>
      </c>
      <c r="E71" s="3" t="s">
        <v>92</v>
      </c>
      <c r="F71" s="3">
        <v>0</v>
      </c>
      <c r="G71" s="3" t="s">
        <v>282</v>
      </c>
      <c r="H71" s="3" t="s">
        <v>109</v>
      </c>
      <c r="I71" s="3" t="s">
        <v>110</v>
      </c>
      <c r="J71" s="11"/>
      <c r="K71" s="11"/>
      <c r="L71" s="11"/>
      <c r="M71" s="11"/>
      <c r="N71" s="11"/>
      <c r="O71" s="3"/>
      <c r="P71" s="3"/>
      <c r="Q71" s="3"/>
      <c r="R71" s="3"/>
      <c r="S71" s="3"/>
      <c r="T71" s="3"/>
      <c r="U71" s="3"/>
      <c r="V71" s="3">
        <v>0</v>
      </c>
      <c r="W71" s="11" t="s">
        <v>111</v>
      </c>
      <c r="X71" s="10"/>
      <c r="Y71" s="11">
        <v>1</v>
      </c>
      <c r="Z71" s="11">
        <v>1</v>
      </c>
      <c r="AA71" s="11">
        <v>1</v>
      </c>
      <c r="AB71" s="11">
        <v>1</v>
      </c>
      <c r="AC71" s="11">
        <v>1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1</v>
      </c>
      <c r="AJ71" s="11">
        <v>1</v>
      </c>
      <c r="AK71" s="11">
        <v>1</v>
      </c>
      <c r="AL71" s="11">
        <v>1</v>
      </c>
      <c r="AM71" s="11">
        <v>1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 t="s">
        <v>111</v>
      </c>
      <c r="AZ71" s="10"/>
      <c r="BA71" s="11">
        <v>1</v>
      </c>
      <c r="BB71" s="11">
        <v>1</v>
      </c>
      <c r="BC71" s="11">
        <v>1</v>
      </c>
      <c r="BD71" s="11">
        <v>1</v>
      </c>
      <c r="BE71" s="11">
        <v>1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1</v>
      </c>
      <c r="BL71" s="11">
        <v>1</v>
      </c>
      <c r="BM71" s="11">
        <v>1</v>
      </c>
      <c r="BN71" s="11">
        <v>1</v>
      </c>
      <c r="BO71" s="11">
        <v>1</v>
      </c>
      <c r="BP71" s="11">
        <v>0</v>
      </c>
      <c r="BQ71" s="11">
        <v>0</v>
      </c>
      <c r="BR71" s="11">
        <v>0</v>
      </c>
      <c r="BS71" s="11">
        <v>0</v>
      </c>
      <c r="BT71" s="11">
        <v>0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0</v>
      </c>
      <c r="CA71" s="11" t="s">
        <v>111</v>
      </c>
      <c r="CB71" s="10"/>
      <c r="CC71" s="11">
        <v>1</v>
      </c>
      <c r="CD71" s="11">
        <v>1</v>
      </c>
      <c r="CE71" s="11">
        <v>1</v>
      </c>
      <c r="CF71" s="11">
        <v>1</v>
      </c>
      <c r="CG71" s="11">
        <v>1</v>
      </c>
      <c r="CH71" s="11">
        <v>0</v>
      </c>
      <c r="CI71" s="11">
        <v>0</v>
      </c>
      <c r="CJ71" s="11">
        <v>0</v>
      </c>
      <c r="CK71" s="11">
        <v>0</v>
      </c>
      <c r="CL71" s="11">
        <v>0</v>
      </c>
      <c r="CM71" s="11">
        <v>1</v>
      </c>
      <c r="CN71" s="11">
        <v>1</v>
      </c>
      <c r="CO71" s="11">
        <v>1</v>
      </c>
      <c r="CP71" s="11">
        <v>1</v>
      </c>
      <c r="CQ71" s="11">
        <v>1</v>
      </c>
      <c r="CR71" s="11">
        <v>0</v>
      </c>
      <c r="CS71" s="11">
        <v>0</v>
      </c>
      <c r="CT71" s="11">
        <v>0</v>
      </c>
      <c r="CU71" s="11">
        <v>0</v>
      </c>
      <c r="CV71" s="11">
        <v>0</v>
      </c>
      <c r="CW71" s="11">
        <v>0</v>
      </c>
      <c r="CX71" s="11">
        <v>0</v>
      </c>
      <c r="CY71" s="11">
        <v>0</v>
      </c>
      <c r="CZ71" s="11">
        <v>0</v>
      </c>
      <c r="DA71" s="11">
        <v>0</v>
      </c>
      <c r="DB71" s="11">
        <v>0</v>
      </c>
      <c r="DC71" s="10" t="s">
        <v>139</v>
      </c>
      <c r="DD71" s="10" t="s">
        <v>123</v>
      </c>
      <c r="DE71" s="10" t="s">
        <v>83</v>
      </c>
      <c r="DF71" s="10" t="s">
        <v>85</v>
      </c>
      <c r="DG71" s="10" t="s">
        <v>106</v>
      </c>
      <c r="DH71" s="10" t="s">
        <v>94</v>
      </c>
      <c r="DI71" s="10" t="s">
        <v>95</v>
      </c>
      <c r="DJ71" s="10" t="s">
        <v>96</v>
      </c>
      <c r="DK71" s="10"/>
      <c r="DL71" s="10"/>
      <c r="DM71" s="10"/>
      <c r="DN71" s="14">
        <v>0</v>
      </c>
      <c r="DO71" s="14"/>
      <c r="DP71" s="3"/>
      <c r="DQ71" s="3"/>
      <c r="DR71" s="11"/>
      <c r="DS71" s="11">
        <v>0.6</v>
      </c>
      <c r="DT71" s="11"/>
      <c r="DU71" s="11"/>
    </row>
    <row r="72" spans="1:125" ht="15.6" customHeight="1" x14ac:dyDescent="0.25">
      <c r="A72" s="3">
        <v>63</v>
      </c>
      <c r="B72" s="3" t="s">
        <v>283</v>
      </c>
      <c r="C72" s="3" t="s">
        <v>151</v>
      </c>
      <c r="D72" s="3">
        <v>3</v>
      </c>
      <c r="E72" s="3" t="s">
        <v>92</v>
      </c>
      <c r="F72" s="3">
        <v>1</v>
      </c>
      <c r="G72" s="3" t="s">
        <v>284</v>
      </c>
      <c r="H72" s="3" t="s">
        <v>118</v>
      </c>
      <c r="I72" s="3" t="s">
        <v>138</v>
      </c>
      <c r="J72" s="11">
        <v>6</v>
      </c>
      <c r="K72" s="11">
        <v>8</v>
      </c>
      <c r="L72" s="11">
        <v>9</v>
      </c>
      <c r="M72" s="11">
        <v>9.5</v>
      </c>
      <c r="N72" s="11">
        <v>10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0">
        <v>0</v>
      </c>
      <c r="V72" s="3">
        <v>0</v>
      </c>
      <c r="W72" s="11" t="s">
        <v>111</v>
      </c>
      <c r="X72" s="10"/>
      <c r="Y72" s="11">
        <v>1</v>
      </c>
      <c r="Z72" s="11">
        <v>1</v>
      </c>
      <c r="AA72" s="11">
        <v>1</v>
      </c>
      <c r="AB72" s="11">
        <v>1</v>
      </c>
      <c r="AC72" s="11">
        <v>1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1</v>
      </c>
      <c r="AJ72" s="11">
        <v>1</v>
      </c>
      <c r="AK72" s="11">
        <v>1</v>
      </c>
      <c r="AL72" s="11">
        <v>1</v>
      </c>
      <c r="AM72" s="11">
        <v>1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 t="s">
        <v>111</v>
      </c>
      <c r="AZ72" s="10"/>
      <c r="BA72" s="11">
        <v>1</v>
      </c>
      <c r="BB72" s="11">
        <v>1</v>
      </c>
      <c r="BC72" s="11">
        <v>1</v>
      </c>
      <c r="BD72" s="11">
        <v>1</v>
      </c>
      <c r="BE72" s="11">
        <v>1</v>
      </c>
      <c r="BF72" s="11">
        <v>0</v>
      </c>
      <c r="BG72" s="11">
        <v>0</v>
      </c>
      <c r="BH72" s="11">
        <v>0</v>
      </c>
      <c r="BI72" s="11">
        <v>0</v>
      </c>
      <c r="BJ72" s="11">
        <v>0</v>
      </c>
      <c r="BK72" s="11">
        <v>1</v>
      </c>
      <c r="BL72" s="11">
        <v>1</v>
      </c>
      <c r="BM72" s="11">
        <v>1</v>
      </c>
      <c r="BN72" s="11">
        <v>1</v>
      </c>
      <c r="BO72" s="11">
        <v>1</v>
      </c>
      <c r="BP72" s="11">
        <v>0</v>
      </c>
      <c r="BQ72" s="11">
        <v>0</v>
      </c>
      <c r="BR72" s="11">
        <v>0</v>
      </c>
      <c r="BS72" s="11">
        <v>0</v>
      </c>
      <c r="BT72" s="11">
        <v>0</v>
      </c>
      <c r="BU72" s="11">
        <v>0</v>
      </c>
      <c r="BV72" s="11">
        <v>0</v>
      </c>
      <c r="BW72" s="11">
        <v>0</v>
      </c>
      <c r="BX72" s="11">
        <v>0</v>
      </c>
      <c r="BY72" s="11">
        <v>0</v>
      </c>
      <c r="BZ72" s="11">
        <v>0</v>
      </c>
      <c r="CA72" s="11" t="s">
        <v>111</v>
      </c>
      <c r="CB72" s="10"/>
      <c r="CC72" s="11">
        <v>1</v>
      </c>
      <c r="CD72" s="11">
        <v>1</v>
      </c>
      <c r="CE72" s="11">
        <v>1</v>
      </c>
      <c r="CF72" s="11">
        <v>1</v>
      </c>
      <c r="CG72" s="11">
        <v>1</v>
      </c>
      <c r="CH72" s="11">
        <v>0</v>
      </c>
      <c r="CI72" s="11">
        <v>0</v>
      </c>
      <c r="CJ72" s="11">
        <v>0</v>
      </c>
      <c r="CK72" s="11">
        <v>0</v>
      </c>
      <c r="CL72" s="11">
        <v>0</v>
      </c>
      <c r="CM72" s="11">
        <v>1</v>
      </c>
      <c r="CN72" s="11">
        <v>1</v>
      </c>
      <c r="CO72" s="11">
        <v>1</v>
      </c>
      <c r="CP72" s="11">
        <v>1</v>
      </c>
      <c r="CQ72" s="11">
        <v>1</v>
      </c>
      <c r="CR72" s="11">
        <v>0</v>
      </c>
      <c r="CS72" s="11">
        <v>0</v>
      </c>
      <c r="CT72" s="11">
        <v>0</v>
      </c>
      <c r="CU72" s="11">
        <v>0</v>
      </c>
      <c r="CV72" s="11">
        <v>0</v>
      </c>
      <c r="CW72" s="11">
        <v>0</v>
      </c>
      <c r="CX72" s="11">
        <v>0</v>
      </c>
      <c r="CY72" s="11">
        <v>0</v>
      </c>
      <c r="CZ72" s="11">
        <v>0</v>
      </c>
      <c r="DA72" s="11">
        <v>0</v>
      </c>
      <c r="DB72" s="11">
        <v>0</v>
      </c>
      <c r="DC72" s="10" t="s">
        <v>112</v>
      </c>
      <c r="DD72" s="10" t="s">
        <v>148</v>
      </c>
      <c r="DE72" s="10" t="s">
        <v>245</v>
      </c>
      <c r="DF72" s="10" t="s">
        <v>85</v>
      </c>
      <c r="DG72" s="10" t="s">
        <v>94</v>
      </c>
      <c r="DH72" s="10" t="s">
        <v>95</v>
      </c>
      <c r="DI72" s="10" t="s">
        <v>96</v>
      </c>
      <c r="DJ72" s="10"/>
      <c r="DK72" s="10"/>
      <c r="DL72" s="10"/>
      <c r="DM72" s="10"/>
      <c r="DN72" s="14">
        <v>0</v>
      </c>
      <c r="DO72" s="16" t="s">
        <v>111</v>
      </c>
      <c r="DP72" s="3"/>
      <c r="DQ72" s="3"/>
      <c r="DR72" s="11"/>
      <c r="DS72" s="11"/>
      <c r="DT72" s="11"/>
      <c r="DU72" s="11"/>
    </row>
    <row r="73" spans="1:125" ht="15.6" customHeight="1" x14ac:dyDescent="0.25">
      <c r="A73" s="3">
        <v>64</v>
      </c>
      <c r="B73" s="3" t="s">
        <v>285</v>
      </c>
      <c r="C73" s="3" t="s">
        <v>172</v>
      </c>
      <c r="D73" s="3">
        <v>3</v>
      </c>
      <c r="E73" s="3" t="s">
        <v>70</v>
      </c>
      <c r="F73" s="3">
        <v>1</v>
      </c>
      <c r="G73" s="3" t="s">
        <v>286</v>
      </c>
      <c r="H73" s="3" t="s">
        <v>118</v>
      </c>
      <c r="I73" s="3" t="s">
        <v>119</v>
      </c>
      <c r="J73" s="11">
        <v>4</v>
      </c>
      <c r="K73" s="11">
        <v>5</v>
      </c>
      <c r="L73" s="11">
        <v>5.5</v>
      </c>
      <c r="M73" s="11">
        <v>5.75</v>
      </c>
      <c r="N73" s="11">
        <v>6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0">
        <v>0</v>
      </c>
      <c r="V73" s="3">
        <v>0</v>
      </c>
      <c r="W73" s="11" t="s">
        <v>111</v>
      </c>
      <c r="X73" s="10"/>
      <c r="Y73" s="11">
        <v>1</v>
      </c>
      <c r="Z73" s="11">
        <v>1</v>
      </c>
      <c r="AA73" s="11">
        <v>1</v>
      </c>
      <c r="AB73" s="11">
        <v>1</v>
      </c>
      <c r="AC73" s="11">
        <v>1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1</v>
      </c>
      <c r="AJ73" s="11">
        <v>1</v>
      </c>
      <c r="AK73" s="11">
        <v>1</v>
      </c>
      <c r="AL73" s="11">
        <v>1</v>
      </c>
      <c r="AM73" s="11">
        <v>1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 t="s">
        <v>111</v>
      </c>
      <c r="AZ73" s="10"/>
      <c r="BA73" s="11">
        <v>1</v>
      </c>
      <c r="BB73" s="11">
        <v>1</v>
      </c>
      <c r="BC73" s="11">
        <v>1</v>
      </c>
      <c r="BD73" s="11">
        <v>1</v>
      </c>
      <c r="BE73" s="11">
        <v>1</v>
      </c>
      <c r="BF73" s="11">
        <v>0</v>
      </c>
      <c r="BG73" s="11">
        <v>0</v>
      </c>
      <c r="BH73" s="11">
        <v>0</v>
      </c>
      <c r="BI73" s="11">
        <v>0</v>
      </c>
      <c r="BJ73" s="11">
        <v>0</v>
      </c>
      <c r="BK73" s="11">
        <v>1</v>
      </c>
      <c r="BL73" s="11">
        <v>1</v>
      </c>
      <c r="BM73" s="11">
        <v>1</v>
      </c>
      <c r="BN73" s="11">
        <v>1</v>
      </c>
      <c r="BO73" s="11">
        <v>1</v>
      </c>
      <c r="BP73" s="11">
        <v>0</v>
      </c>
      <c r="BQ73" s="11">
        <v>0</v>
      </c>
      <c r="BR73" s="11">
        <v>0</v>
      </c>
      <c r="BS73" s="11">
        <v>0</v>
      </c>
      <c r="BT73" s="11">
        <v>0</v>
      </c>
      <c r="BU73" s="11">
        <v>0</v>
      </c>
      <c r="BV73" s="11">
        <v>0</v>
      </c>
      <c r="BW73" s="11">
        <v>0</v>
      </c>
      <c r="BX73" s="11">
        <v>0</v>
      </c>
      <c r="BY73" s="11">
        <v>0</v>
      </c>
      <c r="BZ73" s="11">
        <v>0</v>
      </c>
      <c r="CA73" s="11" t="s">
        <v>111</v>
      </c>
      <c r="CB73" s="10"/>
      <c r="CC73" s="11">
        <v>1</v>
      </c>
      <c r="CD73" s="11">
        <v>1</v>
      </c>
      <c r="CE73" s="11">
        <v>1</v>
      </c>
      <c r="CF73" s="11">
        <v>1</v>
      </c>
      <c r="CG73" s="11">
        <v>1</v>
      </c>
      <c r="CH73" s="11">
        <v>0</v>
      </c>
      <c r="CI73" s="11">
        <v>0</v>
      </c>
      <c r="CJ73" s="11">
        <v>0</v>
      </c>
      <c r="CK73" s="11">
        <v>0</v>
      </c>
      <c r="CL73" s="11">
        <v>0</v>
      </c>
      <c r="CM73" s="11">
        <v>1</v>
      </c>
      <c r="CN73" s="11">
        <v>1</v>
      </c>
      <c r="CO73" s="11">
        <v>1</v>
      </c>
      <c r="CP73" s="11">
        <v>1</v>
      </c>
      <c r="CQ73" s="11">
        <v>1</v>
      </c>
      <c r="CR73" s="11">
        <v>0</v>
      </c>
      <c r="CS73" s="11">
        <v>0</v>
      </c>
      <c r="CT73" s="11">
        <v>0</v>
      </c>
      <c r="CU73" s="11">
        <v>0</v>
      </c>
      <c r="CV73" s="11">
        <v>0</v>
      </c>
      <c r="CW73" s="11">
        <v>0</v>
      </c>
      <c r="CX73" s="11">
        <v>0</v>
      </c>
      <c r="CY73" s="11">
        <v>0</v>
      </c>
      <c r="CZ73" s="11">
        <v>0</v>
      </c>
      <c r="DA73" s="11">
        <v>0</v>
      </c>
      <c r="DB73" s="11">
        <v>0</v>
      </c>
      <c r="DC73" s="10" t="s">
        <v>112</v>
      </c>
      <c r="DD73" s="10" t="s">
        <v>148</v>
      </c>
      <c r="DE73" s="10" t="s">
        <v>245</v>
      </c>
      <c r="DF73" s="10" t="s">
        <v>84</v>
      </c>
      <c r="DG73" s="10" t="s">
        <v>85</v>
      </c>
      <c r="DH73" s="10" t="s">
        <v>94</v>
      </c>
      <c r="DI73" s="10"/>
      <c r="DJ73" s="10"/>
      <c r="DK73" s="10"/>
      <c r="DL73" s="10"/>
      <c r="DM73" s="10"/>
      <c r="DN73" s="14">
        <v>0</v>
      </c>
      <c r="DO73" s="16" t="s">
        <v>111</v>
      </c>
      <c r="DP73" s="3"/>
      <c r="DQ73" s="3"/>
      <c r="DR73" s="11"/>
      <c r="DS73" s="11"/>
      <c r="DT73" s="11"/>
      <c r="DU73" s="11"/>
    </row>
    <row r="74" spans="1:125" ht="15.6" customHeight="1" x14ac:dyDescent="0.25">
      <c r="A74" s="3">
        <v>65</v>
      </c>
      <c r="B74" s="3" t="s">
        <v>287</v>
      </c>
      <c r="C74" s="3" t="s">
        <v>190</v>
      </c>
      <c r="D74" s="3">
        <v>5</v>
      </c>
      <c r="E74" s="3" t="s">
        <v>80</v>
      </c>
      <c r="F74" s="3">
        <v>0</v>
      </c>
      <c r="G74" s="3" t="s">
        <v>288</v>
      </c>
      <c r="H74" s="3" t="s">
        <v>118</v>
      </c>
      <c r="I74" s="3" t="s">
        <v>119</v>
      </c>
      <c r="J74" s="11">
        <v>4</v>
      </c>
      <c r="K74" s="11">
        <v>5</v>
      </c>
      <c r="L74" s="11">
        <v>5.5</v>
      </c>
      <c r="M74" s="11">
        <v>5.75</v>
      </c>
      <c r="N74" s="11">
        <v>6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0">
        <v>0</v>
      </c>
      <c r="V74" s="3">
        <v>0</v>
      </c>
      <c r="W74" s="11" t="s">
        <v>111</v>
      </c>
      <c r="X74" s="10"/>
      <c r="Y74" s="11">
        <v>1</v>
      </c>
      <c r="Z74" s="11">
        <v>1</v>
      </c>
      <c r="AA74" s="11">
        <v>1</v>
      </c>
      <c r="AB74" s="11">
        <v>1</v>
      </c>
      <c r="AC74" s="11">
        <v>1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1</v>
      </c>
      <c r="AJ74" s="11">
        <v>1</v>
      </c>
      <c r="AK74" s="11">
        <v>1</v>
      </c>
      <c r="AL74" s="11">
        <v>1</v>
      </c>
      <c r="AM74" s="11">
        <v>1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 t="s">
        <v>111</v>
      </c>
      <c r="AZ74" s="10"/>
      <c r="BA74" s="11">
        <v>1</v>
      </c>
      <c r="BB74" s="11">
        <v>1</v>
      </c>
      <c r="BC74" s="11">
        <v>1</v>
      </c>
      <c r="BD74" s="11">
        <v>1</v>
      </c>
      <c r="BE74" s="11">
        <v>1</v>
      </c>
      <c r="BF74" s="11">
        <v>0</v>
      </c>
      <c r="BG74" s="11">
        <v>0</v>
      </c>
      <c r="BH74" s="11">
        <v>0</v>
      </c>
      <c r="BI74" s="11">
        <v>0</v>
      </c>
      <c r="BJ74" s="11">
        <v>0</v>
      </c>
      <c r="BK74" s="11">
        <v>1</v>
      </c>
      <c r="BL74" s="11">
        <v>1</v>
      </c>
      <c r="BM74" s="11">
        <v>1</v>
      </c>
      <c r="BN74" s="11">
        <v>1</v>
      </c>
      <c r="BO74" s="11">
        <v>1</v>
      </c>
      <c r="BP74" s="11">
        <v>0</v>
      </c>
      <c r="BQ74" s="11">
        <v>0</v>
      </c>
      <c r="BR74" s="11">
        <v>0</v>
      </c>
      <c r="BS74" s="11">
        <v>0</v>
      </c>
      <c r="BT74" s="11">
        <v>0</v>
      </c>
      <c r="BU74" s="11">
        <v>0</v>
      </c>
      <c r="BV74" s="11">
        <v>0</v>
      </c>
      <c r="BW74" s="11">
        <v>0</v>
      </c>
      <c r="BX74" s="11">
        <v>0</v>
      </c>
      <c r="BY74" s="11">
        <v>0</v>
      </c>
      <c r="BZ74" s="11">
        <v>0</v>
      </c>
      <c r="CA74" s="11" t="s">
        <v>111</v>
      </c>
      <c r="CB74" s="10"/>
      <c r="CC74" s="11">
        <v>1</v>
      </c>
      <c r="CD74" s="11">
        <v>1</v>
      </c>
      <c r="CE74" s="11">
        <v>1</v>
      </c>
      <c r="CF74" s="11">
        <v>1</v>
      </c>
      <c r="CG74" s="11">
        <v>1</v>
      </c>
      <c r="CH74" s="11">
        <v>0</v>
      </c>
      <c r="CI74" s="11">
        <v>0</v>
      </c>
      <c r="CJ74" s="11">
        <v>0</v>
      </c>
      <c r="CK74" s="11">
        <v>0</v>
      </c>
      <c r="CL74" s="11">
        <v>0</v>
      </c>
      <c r="CM74" s="11">
        <v>1</v>
      </c>
      <c r="CN74" s="11">
        <v>1</v>
      </c>
      <c r="CO74" s="11">
        <v>1</v>
      </c>
      <c r="CP74" s="11">
        <v>1</v>
      </c>
      <c r="CQ74" s="11">
        <v>1</v>
      </c>
      <c r="CR74" s="11">
        <v>0</v>
      </c>
      <c r="CS74" s="11">
        <v>0</v>
      </c>
      <c r="CT74" s="11">
        <v>0</v>
      </c>
      <c r="CU74" s="11">
        <v>0</v>
      </c>
      <c r="CV74" s="11">
        <v>0</v>
      </c>
      <c r="CW74" s="11">
        <v>0</v>
      </c>
      <c r="CX74" s="11">
        <v>0</v>
      </c>
      <c r="CY74" s="11">
        <v>0</v>
      </c>
      <c r="CZ74" s="11">
        <v>0</v>
      </c>
      <c r="DA74" s="11">
        <v>0</v>
      </c>
      <c r="DB74" s="11">
        <v>0</v>
      </c>
      <c r="DC74" s="10" t="s">
        <v>81</v>
      </c>
      <c r="DD74" s="10" t="s">
        <v>123</v>
      </c>
      <c r="DE74" s="10" t="s">
        <v>83</v>
      </c>
      <c r="DF74" s="10" t="s">
        <v>84</v>
      </c>
      <c r="DG74" s="10" t="s">
        <v>85</v>
      </c>
      <c r="DH74" s="10"/>
      <c r="DI74" s="10"/>
      <c r="DJ74" s="10"/>
      <c r="DK74" s="10"/>
      <c r="DL74" s="10"/>
      <c r="DM74" s="10"/>
      <c r="DN74" s="14">
        <v>0</v>
      </c>
      <c r="DO74" s="16" t="s">
        <v>111</v>
      </c>
      <c r="DP74" s="3"/>
      <c r="DQ74" s="3"/>
      <c r="DR74" s="11"/>
      <c r="DS74" s="11"/>
      <c r="DT74" s="11"/>
      <c r="DU74" s="11"/>
    </row>
    <row r="75" spans="1:125" ht="15.6" customHeight="1" x14ac:dyDescent="0.25">
      <c r="A75" s="3">
        <v>66</v>
      </c>
      <c r="B75" s="3" t="s">
        <v>613</v>
      </c>
      <c r="C75" s="3" t="s">
        <v>190</v>
      </c>
      <c r="D75" s="3">
        <v>4</v>
      </c>
      <c r="E75" s="3" t="s">
        <v>70</v>
      </c>
      <c r="F75" s="3">
        <v>0</v>
      </c>
      <c r="G75" s="3" t="s">
        <v>290</v>
      </c>
      <c r="H75" s="3" t="s">
        <v>137</v>
      </c>
      <c r="I75" s="3" t="s">
        <v>138</v>
      </c>
      <c r="J75" s="11">
        <v>16</v>
      </c>
      <c r="K75" s="11">
        <v>20</v>
      </c>
      <c r="L75" s="11">
        <v>22</v>
      </c>
      <c r="M75" s="11">
        <v>23</v>
      </c>
      <c r="N75" s="11">
        <v>24</v>
      </c>
      <c r="O75" s="11">
        <v>12</v>
      </c>
      <c r="P75" s="11">
        <v>14</v>
      </c>
      <c r="Q75" s="11">
        <v>16</v>
      </c>
      <c r="R75" s="11">
        <v>18</v>
      </c>
      <c r="S75" s="11">
        <v>20</v>
      </c>
      <c r="T75" s="11">
        <v>0</v>
      </c>
      <c r="U75" s="10">
        <v>0</v>
      </c>
      <c r="V75" s="3">
        <v>0</v>
      </c>
      <c r="W75" s="11" t="s">
        <v>111</v>
      </c>
      <c r="X75" s="10"/>
      <c r="Y75" s="11">
        <v>1</v>
      </c>
      <c r="Z75" s="11">
        <v>1</v>
      </c>
      <c r="AA75" s="11">
        <v>1</v>
      </c>
      <c r="AB75" s="11">
        <v>1</v>
      </c>
      <c r="AC75" s="11">
        <v>1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1</v>
      </c>
      <c r="AJ75" s="11">
        <v>1</v>
      </c>
      <c r="AK75" s="11">
        <v>1</v>
      </c>
      <c r="AL75" s="11">
        <v>1</v>
      </c>
      <c r="AM75" s="11">
        <v>1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 t="s">
        <v>111</v>
      </c>
      <c r="AZ75" s="10"/>
      <c r="BA75" s="11">
        <v>1</v>
      </c>
      <c r="BB75" s="11">
        <v>1</v>
      </c>
      <c r="BC75" s="11">
        <v>1</v>
      </c>
      <c r="BD75" s="11">
        <v>1</v>
      </c>
      <c r="BE75" s="11">
        <v>1</v>
      </c>
      <c r="BF75" s="11">
        <v>0</v>
      </c>
      <c r="BG75" s="11">
        <v>0</v>
      </c>
      <c r="BH75" s="11">
        <v>0</v>
      </c>
      <c r="BI75" s="11">
        <v>0</v>
      </c>
      <c r="BJ75" s="11">
        <v>0</v>
      </c>
      <c r="BK75" s="11">
        <v>1</v>
      </c>
      <c r="BL75" s="11">
        <v>1</v>
      </c>
      <c r="BM75" s="11">
        <v>1</v>
      </c>
      <c r="BN75" s="11">
        <v>1</v>
      </c>
      <c r="BO75" s="11">
        <v>1</v>
      </c>
      <c r="BP75" s="11">
        <v>0</v>
      </c>
      <c r="BQ75" s="11">
        <v>0</v>
      </c>
      <c r="BR75" s="11">
        <v>0</v>
      </c>
      <c r="BS75" s="11">
        <v>0</v>
      </c>
      <c r="BT75" s="11">
        <v>0</v>
      </c>
      <c r="BU75" s="11">
        <v>0</v>
      </c>
      <c r="BV75" s="11">
        <v>0</v>
      </c>
      <c r="BW75" s="11">
        <v>0</v>
      </c>
      <c r="BX75" s="11">
        <v>0</v>
      </c>
      <c r="BY75" s="11">
        <v>0</v>
      </c>
      <c r="BZ75" s="11">
        <v>0</v>
      </c>
      <c r="CA75" s="11" t="s">
        <v>111</v>
      </c>
      <c r="CB75" s="10"/>
      <c r="CC75" s="11">
        <v>1</v>
      </c>
      <c r="CD75" s="11">
        <v>1</v>
      </c>
      <c r="CE75" s="11">
        <v>1</v>
      </c>
      <c r="CF75" s="11">
        <v>1</v>
      </c>
      <c r="CG75" s="11">
        <v>1</v>
      </c>
      <c r="CH75" s="11">
        <v>0</v>
      </c>
      <c r="CI75" s="11">
        <v>0</v>
      </c>
      <c r="CJ75" s="11">
        <v>0</v>
      </c>
      <c r="CK75" s="11">
        <v>0</v>
      </c>
      <c r="CL75" s="11">
        <v>0</v>
      </c>
      <c r="CM75" s="11">
        <v>1</v>
      </c>
      <c r="CN75" s="11">
        <v>1</v>
      </c>
      <c r="CO75" s="11">
        <v>1</v>
      </c>
      <c r="CP75" s="11">
        <v>1</v>
      </c>
      <c r="CQ75" s="11">
        <v>1</v>
      </c>
      <c r="CR75" s="11">
        <v>0</v>
      </c>
      <c r="CS75" s="11">
        <v>0</v>
      </c>
      <c r="CT75" s="11">
        <v>0</v>
      </c>
      <c r="CU75" s="11">
        <v>0</v>
      </c>
      <c r="CV75" s="11">
        <v>0</v>
      </c>
      <c r="CW75" s="11">
        <v>0</v>
      </c>
      <c r="CX75" s="11">
        <v>0</v>
      </c>
      <c r="CY75" s="11">
        <v>0</v>
      </c>
      <c r="CZ75" s="11">
        <v>0</v>
      </c>
      <c r="DA75" s="11">
        <v>0</v>
      </c>
      <c r="DB75" s="11">
        <v>0</v>
      </c>
      <c r="DC75" s="10" t="s">
        <v>81</v>
      </c>
      <c r="DD75" s="10" t="s">
        <v>123</v>
      </c>
      <c r="DE75" s="10" t="s">
        <v>83</v>
      </c>
      <c r="DF75" s="10" t="s">
        <v>85</v>
      </c>
      <c r="DG75" s="10" t="s">
        <v>94</v>
      </c>
      <c r="DH75" s="10"/>
      <c r="DI75" s="10"/>
      <c r="DJ75" s="10"/>
      <c r="DK75" s="10"/>
      <c r="DL75" s="10"/>
      <c r="DM75" s="10"/>
      <c r="DN75" s="14">
        <v>0</v>
      </c>
      <c r="DO75" s="16" t="s">
        <v>111</v>
      </c>
      <c r="DP75" s="3"/>
      <c r="DQ75" s="3"/>
      <c r="DR75" s="11"/>
      <c r="DS75" s="11"/>
      <c r="DT75" s="11"/>
      <c r="DU75" s="11"/>
    </row>
    <row r="76" spans="1:125" ht="15.6" customHeight="1" x14ac:dyDescent="0.25">
      <c r="A76" s="3">
        <v>67</v>
      </c>
      <c r="B76" s="3" t="s">
        <v>291</v>
      </c>
      <c r="C76" s="3" t="s">
        <v>208</v>
      </c>
      <c r="D76" s="3">
        <v>4</v>
      </c>
      <c r="E76" s="3" t="s">
        <v>100</v>
      </c>
      <c r="F76" s="3">
        <v>0</v>
      </c>
      <c r="G76" s="3" t="s">
        <v>292</v>
      </c>
      <c r="H76" s="3" t="s">
        <v>109</v>
      </c>
      <c r="I76" s="3" t="s">
        <v>110</v>
      </c>
      <c r="J76" s="11"/>
      <c r="K76" s="11"/>
      <c r="L76" s="11"/>
      <c r="M76" s="11"/>
      <c r="N76" s="11"/>
      <c r="O76" s="3"/>
      <c r="P76" s="3"/>
      <c r="Q76" s="3"/>
      <c r="R76" s="3"/>
      <c r="S76" s="3"/>
      <c r="T76" s="3"/>
      <c r="U76" s="3"/>
      <c r="V76" s="3">
        <v>0</v>
      </c>
      <c r="W76" s="11" t="s">
        <v>111</v>
      </c>
      <c r="X76" s="10"/>
      <c r="Y76" s="11">
        <v>1</v>
      </c>
      <c r="Z76" s="11">
        <v>1</v>
      </c>
      <c r="AA76" s="11">
        <v>1</v>
      </c>
      <c r="AB76" s="11">
        <v>1</v>
      </c>
      <c r="AC76" s="11">
        <v>1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 t="s">
        <v>111</v>
      </c>
      <c r="AZ76" s="10"/>
      <c r="BA76" s="11">
        <v>1</v>
      </c>
      <c r="BB76" s="11">
        <v>1</v>
      </c>
      <c r="BC76" s="11">
        <v>1</v>
      </c>
      <c r="BD76" s="11">
        <v>1</v>
      </c>
      <c r="BE76" s="11">
        <v>1</v>
      </c>
      <c r="BF76" s="11">
        <v>0</v>
      </c>
      <c r="BG76" s="11">
        <v>0</v>
      </c>
      <c r="BH76" s="11">
        <v>0</v>
      </c>
      <c r="BI76" s="11">
        <v>0</v>
      </c>
      <c r="BJ76" s="11">
        <v>0</v>
      </c>
      <c r="BK76" s="11">
        <v>1</v>
      </c>
      <c r="BL76" s="11">
        <v>1</v>
      </c>
      <c r="BM76" s="11">
        <v>1</v>
      </c>
      <c r="BN76" s="11">
        <v>1</v>
      </c>
      <c r="BO76" s="11">
        <v>1</v>
      </c>
      <c r="BP76" s="11">
        <v>0</v>
      </c>
      <c r="BQ76" s="11">
        <v>0</v>
      </c>
      <c r="BR76" s="11">
        <v>0</v>
      </c>
      <c r="BS76" s="11">
        <v>0</v>
      </c>
      <c r="BT76" s="11">
        <v>0</v>
      </c>
      <c r="BU76" s="11">
        <v>0</v>
      </c>
      <c r="BV76" s="11">
        <v>0</v>
      </c>
      <c r="BW76" s="11">
        <v>0</v>
      </c>
      <c r="BX76" s="11">
        <v>0</v>
      </c>
      <c r="BY76" s="11">
        <v>0</v>
      </c>
      <c r="BZ76" s="11">
        <v>0</v>
      </c>
      <c r="CA76" s="11" t="s">
        <v>111</v>
      </c>
      <c r="CB76" s="10"/>
      <c r="CC76" s="11">
        <v>1</v>
      </c>
      <c r="CD76" s="11">
        <v>1</v>
      </c>
      <c r="CE76" s="11">
        <v>1</v>
      </c>
      <c r="CF76" s="11">
        <v>1</v>
      </c>
      <c r="CG76" s="11">
        <v>1</v>
      </c>
      <c r="CH76" s="11">
        <v>0</v>
      </c>
      <c r="CI76" s="11">
        <v>0</v>
      </c>
      <c r="CJ76" s="11">
        <v>0</v>
      </c>
      <c r="CK76" s="11">
        <v>0</v>
      </c>
      <c r="CL76" s="11">
        <v>0</v>
      </c>
      <c r="CM76" s="11">
        <v>1</v>
      </c>
      <c r="CN76" s="11">
        <v>1</v>
      </c>
      <c r="CO76" s="11">
        <v>1</v>
      </c>
      <c r="CP76" s="11">
        <v>1</v>
      </c>
      <c r="CQ76" s="11">
        <v>1</v>
      </c>
      <c r="CR76" s="11">
        <v>0</v>
      </c>
      <c r="CS76" s="11">
        <v>0</v>
      </c>
      <c r="CT76" s="11">
        <v>0</v>
      </c>
      <c r="CU76" s="11">
        <v>0</v>
      </c>
      <c r="CV76" s="11">
        <v>0</v>
      </c>
      <c r="CW76" s="11">
        <v>0</v>
      </c>
      <c r="CX76" s="11">
        <v>0</v>
      </c>
      <c r="CY76" s="11">
        <v>0</v>
      </c>
      <c r="CZ76" s="11">
        <v>0</v>
      </c>
      <c r="DA76" s="11">
        <v>0</v>
      </c>
      <c r="DB76" s="11">
        <v>0</v>
      </c>
      <c r="DC76" s="10" t="s">
        <v>112</v>
      </c>
      <c r="DD76" s="10" t="s">
        <v>113</v>
      </c>
      <c r="DE76" s="10" t="s">
        <v>83</v>
      </c>
      <c r="DF76" s="10" t="s">
        <v>85</v>
      </c>
      <c r="DG76" s="10" t="s">
        <v>94</v>
      </c>
      <c r="DH76" s="10" t="s">
        <v>95</v>
      </c>
      <c r="DI76" s="10" t="s">
        <v>96</v>
      </c>
      <c r="DJ76" s="10"/>
      <c r="DK76" s="10"/>
      <c r="DL76" s="10"/>
      <c r="DM76" s="10"/>
      <c r="DN76" s="14">
        <v>0</v>
      </c>
      <c r="DO76" s="14"/>
      <c r="DP76" s="3"/>
      <c r="DQ76" s="3"/>
      <c r="DR76" s="11"/>
      <c r="DS76" s="11"/>
      <c r="DT76" s="11">
        <v>0.5</v>
      </c>
      <c r="DU76" s="11"/>
    </row>
    <row r="77" spans="1:125" ht="15.6" customHeight="1" x14ac:dyDescent="0.25">
      <c r="A77" s="3">
        <v>68</v>
      </c>
      <c r="B77" s="3" t="s">
        <v>293</v>
      </c>
      <c r="C77" s="3" t="s">
        <v>116</v>
      </c>
      <c r="D77" s="3">
        <v>5</v>
      </c>
      <c r="E77" s="3" t="s">
        <v>70</v>
      </c>
      <c r="F77" s="3">
        <v>0</v>
      </c>
      <c r="G77" s="3" t="s">
        <v>294</v>
      </c>
      <c r="H77" s="3" t="s">
        <v>137</v>
      </c>
      <c r="I77" s="3" t="s">
        <v>138</v>
      </c>
      <c r="J77" s="11">
        <v>12</v>
      </c>
      <c r="K77" s="11">
        <v>16</v>
      </c>
      <c r="L77" s="11">
        <v>18</v>
      </c>
      <c r="M77" s="11">
        <v>19</v>
      </c>
      <c r="N77" s="11">
        <v>20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0.02</v>
      </c>
      <c r="U77" s="10">
        <v>0</v>
      </c>
      <c r="V77" s="3">
        <v>0</v>
      </c>
      <c r="W77" s="11" t="s">
        <v>111</v>
      </c>
      <c r="X77" s="10"/>
      <c r="Y77" s="11">
        <v>1</v>
      </c>
      <c r="Z77" s="11">
        <v>1</v>
      </c>
      <c r="AA77" s="11">
        <v>1</v>
      </c>
      <c r="AB77" s="11">
        <v>1</v>
      </c>
      <c r="AC77" s="11">
        <v>1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1</v>
      </c>
      <c r="AJ77" s="11">
        <v>1</v>
      </c>
      <c r="AK77" s="11">
        <v>1</v>
      </c>
      <c r="AL77" s="11">
        <v>1</v>
      </c>
      <c r="AM77" s="11">
        <v>1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 t="s">
        <v>111</v>
      </c>
      <c r="AZ77" s="10"/>
      <c r="BA77" s="11">
        <v>1</v>
      </c>
      <c r="BB77" s="11">
        <v>1</v>
      </c>
      <c r="BC77" s="11">
        <v>1</v>
      </c>
      <c r="BD77" s="11">
        <v>1</v>
      </c>
      <c r="BE77" s="11">
        <v>1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1</v>
      </c>
      <c r="BL77" s="11">
        <v>1</v>
      </c>
      <c r="BM77" s="11">
        <v>1</v>
      </c>
      <c r="BN77" s="11">
        <v>1</v>
      </c>
      <c r="BO77" s="11">
        <v>1</v>
      </c>
      <c r="BP77" s="11">
        <v>0</v>
      </c>
      <c r="BQ77" s="11">
        <v>0</v>
      </c>
      <c r="BR77" s="11">
        <v>0</v>
      </c>
      <c r="BS77" s="11">
        <v>0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  <c r="BY77" s="11">
        <v>0</v>
      </c>
      <c r="BZ77" s="11">
        <v>0</v>
      </c>
      <c r="CA77" s="11" t="s">
        <v>111</v>
      </c>
      <c r="CB77" s="10"/>
      <c r="CC77" s="11">
        <v>1</v>
      </c>
      <c r="CD77" s="11">
        <v>1</v>
      </c>
      <c r="CE77" s="11">
        <v>1</v>
      </c>
      <c r="CF77" s="11">
        <v>1</v>
      </c>
      <c r="CG77" s="11">
        <v>1</v>
      </c>
      <c r="CH77" s="11">
        <v>0</v>
      </c>
      <c r="CI77" s="11">
        <v>0</v>
      </c>
      <c r="CJ77" s="11">
        <v>0</v>
      </c>
      <c r="CK77" s="11">
        <v>0</v>
      </c>
      <c r="CL77" s="11">
        <v>0</v>
      </c>
      <c r="CM77" s="11">
        <v>1</v>
      </c>
      <c r="CN77" s="11">
        <v>1</v>
      </c>
      <c r="CO77" s="11">
        <v>1</v>
      </c>
      <c r="CP77" s="11">
        <v>1</v>
      </c>
      <c r="CQ77" s="11">
        <v>1</v>
      </c>
      <c r="CR77" s="11">
        <v>0</v>
      </c>
      <c r="CS77" s="11">
        <v>0</v>
      </c>
      <c r="CT77" s="11">
        <v>0</v>
      </c>
      <c r="CU77" s="11">
        <v>0</v>
      </c>
      <c r="CV77" s="11">
        <v>0</v>
      </c>
      <c r="CW77" s="11">
        <v>0</v>
      </c>
      <c r="CX77" s="11">
        <v>0</v>
      </c>
      <c r="CY77" s="11">
        <v>0</v>
      </c>
      <c r="CZ77" s="11">
        <v>0</v>
      </c>
      <c r="DA77" s="11">
        <v>0</v>
      </c>
      <c r="DB77" s="11">
        <v>0</v>
      </c>
      <c r="DC77" s="10" t="s">
        <v>139</v>
      </c>
      <c r="DD77" s="10" t="s">
        <v>148</v>
      </c>
      <c r="DE77" s="10" t="s">
        <v>83</v>
      </c>
      <c r="DF77" s="10" t="s">
        <v>84</v>
      </c>
      <c r="DG77" s="10" t="s">
        <v>85</v>
      </c>
      <c r="DH77" s="10" t="s">
        <v>75</v>
      </c>
      <c r="DI77" s="10" t="s">
        <v>94</v>
      </c>
      <c r="DJ77" s="10"/>
      <c r="DK77" s="10"/>
      <c r="DL77" s="10"/>
      <c r="DM77" s="10"/>
      <c r="DN77" s="14">
        <v>0</v>
      </c>
      <c r="DO77" s="16" t="s">
        <v>111</v>
      </c>
      <c r="DP77" s="3"/>
      <c r="DQ77" s="3"/>
      <c r="DR77" s="11">
        <v>0.6</v>
      </c>
      <c r="DS77" s="11">
        <v>0.6</v>
      </c>
      <c r="DT77" s="11"/>
      <c r="DU77" s="11"/>
    </row>
    <row r="78" spans="1:125" ht="15.6" customHeight="1" x14ac:dyDescent="0.25">
      <c r="A78" s="3">
        <v>69</v>
      </c>
      <c r="B78" s="3" t="s">
        <v>295</v>
      </c>
      <c r="C78" s="3" t="s">
        <v>151</v>
      </c>
      <c r="D78" s="3">
        <v>4</v>
      </c>
      <c r="E78" s="3" t="s">
        <v>70</v>
      </c>
      <c r="F78" s="3">
        <v>1</v>
      </c>
      <c r="G78" s="3" t="s">
        <v>296</v>
      </c>
      <c r="H78" s="3" t="s">
        <v>118</v>
      </c>
      <c r="I78" s="3" t="s">
        <v>119</v>
      </c>
      <c r="J78" s="11">
        <v>3</v>
      </c>
      <c r="K78" s="11">
        <v>4</v>
      </c>
      <c r="L78" s="11">
        <v>4.5</v>
      </c>
      <c r="M78" s="11">
        <v>4.75</v>
      </c>
      <c r="N78" s="11">
        <v>5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0">
        <v>0</v>
      </c>
      <c r="V78" s="3">
        <v>0</v>
      </c>
      <c r="W78" s="11" t="s">
        <v>297</v>
      </c>
      <c r="X78" s="10"/>
      <c r="Y78" s="11">
        <v>1.5</v>
      </c>
      <c r="Z78" s="11">
        <v>1.625</v>
      </c>
      <c r="AA78" s="11">
        <v>1.75</v>
      </c>
      <c r="AB78" s="11">
        <v>1.875</v>
      </c>
      <c r="AC78" s="11">
        <v>2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1</v>
      </c>
      <c r="AJ78" s="11">
        <v>1</v>
      </c>
      <c r="AK78" s="11">
        <v>1</v>
      </c>
      <c r="AL78" s="11">
        <v>1</v>
      </c>
      <c r="AM78" s="11">
        <v>1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 t="s">
        <v>298</v>
      </c>
      <c r="AZ78" s="10">
        <v>2</v>
      </c>
      <c r="BA78" s="11">
        <v>1</v>
      </c>
      <c r="BB78" s="11">
        <v>1</v>
      </c>
      <c r="BC78" s="11">
        <v>1</v>
      </c>
      <c r="BD78" s="11">
        <v>1</v>
      </c>
      <c r="BE78" s="11">
        <v>1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1</v>
      </c>
      <c r="BL78" s="11">
        <v>1</v>
      </c>
      <c r="BM78" s="11">
        <v>1</v>
      </c>
      <c r="BN78" s="11">
        <v>1</v>
      </c>
      <c r="BO78" s="11">
        <v>1</v>
      </c>
      <c r="BP78" s="11">
        <v>0</v>
      </c>
      <c r="BQ78" s="11">
        <v>0.5</v>
      </c>
      <c r="BR78" s="11">
        <v>0.55000000000000004</v>
      </c>
      <c r="BS78" s="11">
        <v>0.6</v>
      </c>
      <c r="BT78" s="11">
        <v>0.65</v>
      </c>
      <c r="BU78" s="11">
        <v>0.7</v>
      </c>
      <c r="BV78" s="11">
        <v>0.75</v>
      </c>
      <c r="BW78" s="11">
        <v>0.8</v>
      </c>
      <c r="BX78" s="11">
        <v>0.85</v>
      </c>
      <c r="BY78" s="11">
        <v>0.9</v>
      </c>
      <c r="BZ78" s="11">
        <v>1</v>
      </c>
      <c r="CA78" s="11" t="s">
        <v>111</v>
      </c>
      <c r="CB78" s="10"/>
      <c r="CC78" s="11">
        <v>1</v>
      </c>
      <c r="CD78" s="11">
        <v>1</v>
      </c>
      <c r="CE78" s="11">
        <v>1</v>
      </c>
      <c r="CF78" s="11">
        <v>1</v>
      </c>
      <c r="CG78" s="11">
        <v>1</v>
      </c>
      <c r="CH78" s="11">
        <v>0</v>
      </c>
      <c r="CI78" s="11">
        <v>0</v>
      </c>
      <c r="CJ78" s="11">
        <v>0</v>
      </c>
      <c r="CK78" s="11">
        <v>0</v>
      </c>
      <c r="CL78" s="11">
        <v>0</v>
      </c>
      <c r="CM78" s="11">
        <v>1</v>
      </c>
      <c r="CN78" s="11">
        <v>1</v>
      </c>
      <c r="CO78" s="11">
        <v>1</v>
      </c>
      <c r="CP78" s="11">
        <v>1</v>
      </c>
      <c r="CQ78" s="11">
        <v>1</v>
      </c>
      <c r="CR78" s="11">
        <v>0</v>
      </c>
      <c r="CS78" s="11">
        <v>0</v>
      </c>
      <c r="CT78" s="11">
        <v>0</v>
      </c>
      <c r="CU78" s="11">
        <v>0</v>
      </c>
      <c r="CV78" s="11">
        <v>0</v>
      </c>
      <c r="CW78" s="11">
        <v>0</v>
      </c>
      <c r="CX78" s="11">
        <v>0</v>
      </c>
      <c r="CY78" s="11">
        <v>0</v>
      </c>
      <c r="CZ78" s="11">
        <v>0</v>
      </c>
      <c r="DA78" s="11">
        <v>0</v>
      </c>
      <c r="DB78" s="11">
        <v>0</v>
      </c>
      <c r="DC78" s="10" t="s">
        <v>112</v>
      </c>
      <c r="DD78" s="10" t="s">
        <v>148</v>
      </c>
      <c r="DE78" s="10" t="s">
        <v>83</v>
      </c>
      <c r="DF78" s="10" t="s">
        <v>85</v>
      </c>
      <c r="DG78" s="10" t="s">
        <v>94</v>
      </c>
      <c r="DH78" s="10"/>
      <c r="DI78" s="10"/>
      <c r="DJ78" s="10"/>
      <c r="DK78" s="10"/>
      <c r="DL78" s="10"/>
      <c r="DM78" s="10"/>
      <c r="DN78" s="14">
        <v>0</v>
      </c>
      <c r="DO78" s="16" t="s">
        <v>299</v>
      </c>
      <c r="DP78" s="3"/>
      <c r="DQ78" s="3"/>
      <c r="DR78" s="11"/>
      <c r="DS78" s="11">
        <v>0.6</v>
      </c>
      <c r="DT78" s="11"/>
      <c r="DU78" s="11"/>
    </row>
    <row r="79" spans="1:125" ht="15.6" customHeight="1" x14ac:dyDescent="0.25">
      <c r="A79" s="3">
        <v>70</v>
      </c>
      <c r="B79" s="3" t="s">
        <v>300</v>
      </c>
      <c r="C79" s="3" t="s">
        <v>172</v>
      </c>
      <c r="D79" s="3">
        <v>5</v>
      </c>
      <c r="E79" s="3" t="s">
        <v>80</v>
      </c>
      <c r="F79" s="3">
        <v>0</v>
      </c>
      <c r="G79" s="3" t="s">
        <v>301</v>
      </c>
      <c r="H79" s="3" t="s">
        <v>137</v>
      </c>
      <c r="I79" s="3" t="s">
        <v>138</v>
      </c>
      <c r="J79" s="11">
        <f>IF([1]Cal!$J$3&lt;3,12,16)</f>
        <v>12</v>
      </c>
      <c r="K79" s="11">
        <f>IF([1]Cal!$J$3&lt;3,16,20)</f>
        <v>16</v>
      </c>
      <c r="L79" s="11">
        <f>IF([1]Cal!$J$3&lt;3,18,22)</f>
        <v>18</v>
      </c>
      <c r="M79" s="11">
        <f>IF([1]Cal!$J$3&lt;3,19,23)</f>
        <v>19</v>
      </c>
      <c r="N79" s="11">
        <f>IF([1]Cal!$J$3&lt;3,20,24)</f>
        <v>20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0">
        <v>0</v>
      </c>
      <c r="V79" s="3">
        <v>1</v>
      </c>
      <c r="W79" s="11" t="s">
        <v>298</v>
      </c>
      <c r="X79" s="10">
        <v>3</v>
      </c>
      <c r="Y79" s="11">
        <v>1</v>
      </c>
      <c r="Z79" s="11">
        <v>1</v>
      </c>
      <c r="AA79" s="11">
        <v>1</v>
      </c>
      <c r="AB79" s="11">
        <v>1</v>
      </c>
      <c r="AC79" s="11">
        <v>1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1</v>
      </c>
      <c r="AJ79" s="11">
        <v>1</v>
      </c>
      <c r="AK79" s="11">
        <v>1</v>
      </c>
      <c r="AL79" s="11">
        <v>1</v>
      </c>
      <c r="AM79" s="11">
        <v>1</v>
      </c>
      <c r="AN79" s="11">
        <v>0</v>
      </c>
      <c r="AO79" s="11">
        <v>0.5</v>
      </c>
      <c r="AP79" s="11">
        <v>0.55000000000000004</v>
      </c>
      <c r="AQ79" s="11">
        <v>0.6</v>
      </c>
      <c r="AR79" s="11">
        <v>0.65</v>
      </c>
      <c r="AS79" s="11">
        <v>0.7</v>
      </c>
      <c r="AT79" s="11">
        <v>0.75</v>
      </c>
      <c r="AU79" s="11">
        <v>0.8</v>
      </c>
      <c r="AV79" s="11">
        <v>0.85</v>
      </c>
      <c r="AW79" s="11">
        <v>0.9</v>
      </c>
      <c r="AX79" s="11">
        <v>1</v>
      </c>
      <c r="AY79" s="11" t="s">
        <v>302</v>
      </c>
      <c r="AZ79" s="10">
        <v>3</v>
      </c>
      <c r="BA79" s="11">
        <v>1</v>
      </c>
      <c r="BB79" s="11">
        <v>1</v>
      </c>
      <c r="BC79" s="11">
        <v>1</v>
      </c>
      <c r="BD79" s="11">
        <v>1</v>
      </c>
      <c r="BE79" s="11">
        <v>1</v>
      </c>
      <c r="BF79" s="11">
        <v>0</v>
      </c>
      <c r="BG79" s="11">
        <v>0</v>
      </c>
      <c r="BH79" s="11">
        <v>0</v>
      </c>
      <c r="BI79" s="11">
        <v>0</v>
      </c>
      <c r="BJ79" s="11">
        <v>0</v>
      </c>
      <c r="BK79" s="11">
        <v>1</v>
      </c>
      <c r="BL79" s="11">
        <v>1</v>
      </c>
      <c r="BM79" s="11">
        <v>1</v>
      </c>
      <c r="BN79" s="11">
        <v>1</v>
      </c>
      <c r="BO79" s="11">
        <v>1</v>
      </c>
      <c r="BP79" s="11">
        <v>0</v>
      </c>
      <c r="BQ79" s="11">
        <v>0.5</v>
      </c>
      <c r="BR79" s="11">
        <v>0.55000000000000004</v>
      </c>
      <c r="BS79" s="11">
        <v>0.6</v>
      </c>
      <c r="BT79" s="11">
        <v>0.65</v>
      </c>
      <c r="BU79" s="11">
        <v>0.7</v>
      </c>
      <c r="BV79" s="11">
        <v>0.75</v>
      </c>
      <c r="BW79" s="11">
        <v>0.8</v>
      </c>
      <c r="BX79" s="11">
        <v>0.85</v>
      </c>
      <c r="BY79" s="11">
        <v>0.9</v>
      </c>
      <c r="BZ79" s="11">
        <v>1</v>
      </c>
      <c r="CA79" s="11" t="s">
        <v>111</v>
      </c>
      <c r="CB79" s="10"/>
      <c r="CC79" s="11">
        <v>1</v>
      </c>
      <c r="CD79" s="11">
        <v>1</v>
      </c>
      <c r="CE79" s="11">
        <v>1</v>
      </c>
      <c r="CF79" s="11">
        <v>1</v>
      </c>
      <c r="CG79" s="11">
        <v>1</v>
      </c>
      <c r="CH79" s="11">
        <v>0</v>
      </c>
      <c r="CI79" s="11">
        <v>0</v>
      </c>
      <c r="CJ79" s="11">
        <v>0</v>
      </c>
      <c r="CK79" s="11">
        <v>0</v>
      </c>
      <c r="CL79" s="11">
        <v>0</v>
      </c>
      <c r="CM79" s="11">
        <v>1</v>
      </c>
      <c r="CN79" s="11">
        <v>1</v>
      </c>
      <c r="CO79" s="11">
        <v>1</v>
      </c>
      <c r="CP79" s="11">
        <v>1</v>
      </c>
      <c r="CQ79" s="11">
        <v>1</v>
      </c>
      <c r="CR79" s="11">
        <v>0</v>
      </c>
      <c r="CS79" s="11">
        <v>0</v>
      </c>
      <c r="CT79" s="11">
        <v>0</v>
      </c>
      <c r="CU79" s="11">
        <v>0</v>
      </c>
      <c r="CV79" s="11">
        <v>0</v>
      </c>
      <c r="CW79" s="11">
        <v>0</v>
      </c>
      <c r="CX79" s="11">
        <v>0</v>
      </c>
      <c r="CY79" s="11">
        <v>0</v>
      </c>
      <c r="CZ79" s="11">
        <v>0</v>
      </c>
      <c r="DA79" s="11">
        <v>0</v>
      </c>
      <c r="DB79" s="11">
        <v>0</v>
      </c>
      <c r="DC79" s="10" t="s">
        <v>139</v>
      </c>
      <c r="DD79" s="10" t="s">
        <v>113</v>
      </c>
      <c r="DE79" s="10" t="s">
        <v>83</v>
      </c>
      <c r="DF79" s="10" t="s">
        <v>85</v>
      </c>
      <c r="DG79" s="10" t="s">
        <v>94</v>
      </c>
      <c r="DH79" s="10"/>
      <c r="DI79" s="10"/>
      <c r="DJ79" s="10"/>
      <c r="DK79" s="10"/>
      <c r="DL79" s="10"/>
      <c r="DM79" s="10"/>
      <c r="DN79" s="14">
        <v>0</v>
      </c>
      <c r="DO79" s="14" t="s">
        <v>303</v>
      </c>
      <c r="DP79" s="3" t="str">
        <f>IF([1]Cal!$J$3&lt;3,"","（该强化已纳入计算）")</f>
        <v/>
      </c>
      <c r="DQ79" s="3"/>
      <c r="DR79" s="11"/>
      <c r="DS79" s="11"/>
      <c r="DT79" s="11"/>
      <c r="DU79" s="11"/>
    </row>
    <row r="80" spans="1:125" ht="15.6" customHeight="1" x14ac:dyDescent="0.25">
      <c r="A80" s="3">
        <v>71</v>
      </c>
      <c r="B80" s="3" t="s">
        <v>304</v>
      </c>
      <c r="C80" s="3" t="s">
        <v>172</v>
      </c>
      <c r="D80" s="3">
        <v>3</v>
      </c>
      <c r="E80" s="3" t="s">
        <v>100</v>
      </c>
      <c r="F80" s="3">
        <v>1</v>
      </c>
      <c r="G80" s="3" t="s">
        <v>305</v>
      </c>
      <c r="H80" s="3" t="s">
        <v>137</v>
      </c>
      <c r="I80" s="3" t="s">
        <v>138</v>
      </c>
      <c r="J80" s="11">
        <f>IF([1]Cal!$J$3&lt;5,12,16)</f>
        <v>12</v>
      </c>
      <c r="K80" s="11">
        <f>IF([1]Cal!$J$3&lt;5,16,20)</f>
        <v>16</v>
      </c>
      <c r="L80" s="11">
        <f>IF([1]Cal!$J$3&lt;5,18,22)</f>
        <v>18</v>
      </c>
      <c r="M80" s="11">
        <f>IF([1]Cal!$J$3&lt;5,19,23)</f>
        <v>19</v>
      </c>
      <c r="N80" s="11">
        <f>IF([1]Cal!$J$3&lt;5,20,24)</f>
        <v>20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0">
        <v>0</v>
      </c>
      <c r="V80" s="3">
        <v>0</v>
      </c>
      <c r="W80" s="11" t="s">
        <v>111</v>
      </c>
      <c r="X80" s="10"/>
      <c r="Y80" s="11">
        <v>1</v>
      </c>
      <c r="Z80" s="11">
        <v>1</v>
      </c>
      <c r="AA80" s="11">
        <v>1</v>
      </c>
      <c r="AB80" s="11">
        <v>1</v>
      </c>
      <c r="AC80" s="11">
        <v>1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1</v>
      </c>
      <c r="AJ80" s="11">
        <v>1</v>
      </c>
      <c r="AK80" s="11">
        <v>1</v>
      </c>
      <c r="AL80" s="11">
        <v>1</v>
      </c>
      <c r="AM80" s="11">
        <v>1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 t="s">
        <v>111</v>
      </c>
      <c r="AZ80" s="10"/>
      <c r="BA80" s="11">
        <v>1</v>
      </c>
      <c r="BB80" s="11">
        <v>1</v>
      </c>
      <c r="BC80" s="11">
        <v>1</v>
      </c>
      <c r="BD80" s="11">
        <v>1</v>
      </c>
      <c r="BE80" s="11">
        <v>1</v>
      </c>
      <c r="BF80" s="11">
        <v>0</v>
      </c>
      <c r="BG80" s="11">
        <v>0</v>
      </c>
      <c r="BH80" s="11">
        <v>0</v>
      </c>
      <c r="BI80" s="11">
        <v>0</v>
      </c>
      <c r="BJ80" s="11">
        <v>0</v>
      </c>
      <c r="BK80" s="11">
        <v>1</v>
      </c>
      <c r="BL80" s="11">
        <v>1</v>
      </c>
      <c r="BM80" s="11">
        <v>1</v>
      </c>
      <c r="BN80" s="11">
        <v>1</v>
      </c>
      <c r="BO80" s="11">
        <v>1</v>
      </c>
      <c r="BP80" s="11">
        <v>0</v>
      </c>
      <c r="BQ80" s="11">
        <v>0</v>
      </c>
      <c r="BR80" s="11">
        <v>0</v>
      </c>
      <c r="BS80" s="11">
        <v>0</v>
      </c>
      <c r="BT80" s="11">
        <v>0</v>
      </c>
      <c r="BU80" s="11">
        <v>0</v>
      </c>
      <c r="BV80" s="11">
        <v>0</v>
      </c>
      <c r="BW80" s="11">
        <v>0</v>
      </c>
      <c r="BX80" s="11">
        <v>0</v>
      </c>
      <c r="BY80" s="11">
        <v>0</v>
      </c>
      <c r="BZ80" s="11">
        <v>0</v>
      </c>
      <c r="CA80" s="11" t="s">
        <v>111</v>
      </c>
      <c r="CB80" s="10"/>
      <c r="CC80" s="11">
        <v>1</v>
      </c>
      <c r="CD80" s="11">
        <v>1</v>
      </c>
      <c r="CE80" s="11">
        <v>1</v>
      </c>
      <c r="CF80" s="11">
        <v>1</v>
      </c>
      <c r="CG80" s="11">
        <v>1</v>
      </c>
      <c r="CH80" s="11">
        <v>0</v>
      </c>
      <c r="CI80" s="11">
        <v>0</v>
      </c>
      <c r="CJ80" s="11">
        <v>0</v>
      </c>
      <c r="CK80" s="11">
        <v>0</v>
      </c>
      <c r="CL80" s="11">
        <v>0</v>
      </c>
      <c r="CM80" s="11">
        <v>1</v>
      </c>
      <c r="CN80" s="11">
        <v>1</v>
      </c>
      <c r="CO80" s="11">
        <v>1</v>
      </c>
      <c r="CP80" s="11">
        <v>1</v>
      </c>
      <c r="CQ80" s="11">
        <v>1</v>
      </c>
      <c r="CR80" s="11">
        <v>0</v>
      </c>
      <c r="CS80" s="11">
        <v>0</v>
      </c>
      <c r="CT80" s="11">
        <v>0</v>
      </c>
      <c r="CU80" s="11">
        <v>0</v>
      </c>
      <c r="CV80" s="11">
        <v>0</v>
      </c>
      <c r="CW80" s="11">
        <v>0</v>
      </c>
      <c r="CX80" s="11">
        <v>0</v>
      </c>
      <c r="CY80" s="11">
        <v>0</v>
      </c>
      <c r="CZ80" s="11">
        <v>0</v>
      </c>
      <c r="DA80" s="11">
        <v>0</v>
      </c>
      <c r="DB80" s="11">
        <v>0</v>
      </c>
      <c r="DC80" s="10" t="s">
        <v>112</v>
      </c>
      <c r="DD80" s="10" t="s">
        <v>148</v>
      </c>
      <c r="DE80" s="10" t="s">
        <v>245</v>
      </c>
      <c r="DF80" s="10" t="s">
        <v>85</v>
      </c>
      <c r="DG80" s="10" t="s">
        <v>94</v>
      </c>
      <c r="DH80" s="10" t="s">
        <v>95</v>
      </c>
      <c r="DI80" s="10" t="s">
        <v>96</v>
      </c>
      <c r="DJ80" s="10" t="s">
        <v>133</v>
      </c>
      <c r="DK80" s="10"/>
      <c r="DL80" s="10"/>
      <c r="DM80" s="10"/>
      <c r="DN80" s="14">
        <v>0</v>
      </c>
      <c r="DO80" s="14" t="s">
        <v>306</v>
      </c>
      <c r="DP80" s="3" t="str">
        <f>IF([1]Cal!$J$3&lt;5,"","（该强化已纳入计算）")</f>
        <v/>
      </c>
      <c r="DQ80" s="3"/>
      <c r="DR80" s="11"/>
      <c r="DS80" s="11"/>
      <c r="DT80" s="11"/>
      <c r="DU80" s="11"/>
    </row>
    <row r="81" spans="1:125" ht="15.6" customHeight="1" x14ac:dyDescent="0.25">
      <c r="A81" s="3">
        <v>72</v>
      </c>
      <c r="B81" s="3" t="s">
        <v>307</v>
      </c>
      <c r="C81" s="3" t="s">
        <v>116</v>
      </c>
      <c r="D81" s="3">
        <v>3</v>
      </c>
      <c r="E81" s="3" t="s">
        <v>100</v>
      </c>
      <c r="F81" s="3">
        <v>1</v>
      </c>
      <c r="G81" s="3" t="s">
        <v>308</v>
      </c>
      <c r="H81" s="3" t="s">
        <v>118</v>
      </c>
      <c r="I81" s="3" t="s">
        <v>119</v>
      </c>
      <c r="J81" s="11">
        <f>IF([1]Cal!$J$3&lt;8,3,4)</f>
        <v>3</v>
      </c>
      <c r="K81" s="11">
        <f>IF([1]Cal!$J$3&lt;8,4,5)</f>
        <v>4</v>
      </c>
      <c r="L81" s="11">
        <f>IF([1]Cal!$J$3&lt;8,4.5,5.5)</f>
        <v>4.5</v>
      </c>
      <c r="M81" s="11">
        <f>IF([1]Cal!$J$3&lt;8,4.75,5.75)</f>
        <v>4.75</v>
      </c>
      <c r="N81" s="11">
        <f>IF([1]Cal!$J$3&lt;8,5,6)</f>
        <v>5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0">
        <v>0</v>
      </c>
      <c r="V81" s="3">
        <v>0</v>
      </c>
      <c r="W81" s="11" t="s">
        <v>111</v>
      </c>
      <c r="X81" s="10"/>
      <c r="Y81" s="11">
        <v>1</v>
      </c>
      <c r="Z81" s="11">
        <v>1</v>
      </c>
      <c r="AA81" s="11">
        <v>1</v>
      </c>
      <c r="AB81" s="11">
        <v>1</v>
      </c>
      <c r="AC81" s="11">
        <v>1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1</v>
      </c>
      <c r="AJ81" s="11">
        <v>1</v>
      </c>
      <c r="AK81" s="11">
        <v>1</v>
      </c>
      <c r="AL81" s="11">
        <v>1</v>
      </c>
      <c r="AM81" s="11">
        <v>1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 s="11">
        <v>0</v>
      </c>
      <c r="AY81" s="11" t="s">
        <v>111</v>
      </c>
      <c r="AZ81" s="10"/>
      <c r="BA81" s="11">
        <v>1</v>
      </c>
      <c r="BB81" s="11">
        <v>1</v>
      </c>
      <c r="BC81" s="11">
        <v>1</v>
      </c>
      <c r="BD81" s="11">
        <v>1</v>
      </c>
      <c r="BE81" s="11">
        <v>1</v>
      </c>
      <c r="BF81" s="11">
        <v>0</v>
      </c>
      <c r="BG81" s="11">
        <v>0</v>
      </c>
      <c r="BH81" s="11">
        <v>0</v>
      </c>
      <c r="BI81" s="11">
        <v>0</v>
      </c>
      <c r="BJ81" s="11">
        <v>0</v>
      </c>
      <c r="BK81" s="11">
        <v>1</v>
      </c>
      <c r="BL81" s="11">
        <v>1</v>
      </c>
      <c r="BM81" s="11">
        <v>1</v>
      </c>
      <c r="BN81" s="11">
        <v>1</v>
      </c>
      <c r="BO81" s="11">
        <v>1</v>
      </c>
      <c r="BP81" s="11">
        <v>0</v>
      </c>
      <c r="BQ81" s="11">
        <v>0</v>
      </c>
      <c r="BR81" s="11">
        <v>0</v>
      </c>
      <c r="BS81" s="11">
        <v>0</v>
      </c>
      <c r="BT81" s="11">
        <v>0</v>
      </c>
      <c r="BU81" s="11">
        <v>0</v>
      </c>
      <c r="BV81" s="11">
        <v>0</v>
      </c>
      <c r="BW81" s="11">
        <v>0</v>
      </c>
      <c r="BX81" s="11">
        <v>0</v>
      </c>
      <c r="BY81" s="11">
        <v>0</v>
      </c>
      <c r="BZ81" s="11">
        <v>0</v>
      </c>
      <c r="CA81" s="11" t="s">
        <v>111</v>
      </c>
      <c r="CB81" s="10"/>
      <c r="CC81" s="11">
        <v>1</v>
      </c>
      <c r="CD81" s="11">
        <v>1</v>
      </c>
      <c r="CE81" s="11">
        <v>1</v>
      </c>
      <c r="CF81" s="11">
        <v>1</v>
      </c>
      <c r="CG81" s="11">
        <v>1</v>
      </c>
      <c r="CH81" s="11">
        <v>0</v>
      </c>
      <c r="CI81" s="11">
        <v>0</v>
      </c>
      <c r="CJ81" s="11">
        <v>0</v>
      </c>
      <c r="CK81" s="11">
        <v>0</v>
      </c>
      <c r="CL81" s="11">
        <v>0</v>
      </c>
      <c r="CM81" s="11">
        <v>1</v>
      </c>
      <c r="CN81" s="11">
        <v>1</v>
      </c>
      <c r="CO81" s="11">
        <v>1</v>
      </c>
      <c r="CP81" s="11">
        <v>1</v>
      </c>
      <c r="CQ81" s="11">
        <v>1</v>
      </c>
      <c r="CR81" s="11">
        <v>0</v>
      </c>
      <c r="CS81" s="11">
        <v>0</v>
      </c>
      <c r="CT81" s="11">
        <v>0</v>
      </c>
      <c r="CU81" s="11">
        <v>0</v>
      </c>
      <c r="CV81" s="11">
        <v>0</v>
      </c>
      <c r="CW81" s="11">
        <v>0</v>
      </c>
      <c r="CX81" s="11">
        <v>0</v>
      </c>
      <c r="CY81" s="11">
        <v>0</v>
      </c>
      <c r="CZ81" s="11">
        <v>0</v>
      </c>
      <c r="DA81" s="11">
        <v>0</v>
      </c>
      <c r="DB81" s="11">
        <v>0</v>
      </c>
      <c r="DC81" s="10" t="s">
        <v>112</v>
      </c>
      <c r="DD81" s="10" t="s">
        <v>148</v>
      </c>
      <c r="DE81" s="10" t="s">
        <v>245</v>
      </c>
      <c r="DF81" s="10" t="s">
        <v>84</v>
      </c>
      <c r="DG81" s="10" t="s">
        <v>85</v>
      </c>
      <c r="DH81" s="10" t="s">
        <v>94</v>
      </c>
      <c r="DI81" s="10" t="s">
        <v>95</v>
      </c>
      <c r="DJ81" s="10" t="s">
        <v>96</v>
      </c>
      <c r="DK81" s="10" t="s">
        <v>133</v>
      </c>
      <c r="DL81" s="10"/>
      <c r="DM81" s="10"/>
      <c r="DN81" s="14">
        <v>0</v>
      </c>
      <c r="DO81" s="14" t="s">
        <v>309</v>
      </c>
      <c r="DP81" s="3" t="str">
        <f>IF([1]Cal!$J$3&lt;8,"","（该强化已纳入计算）")</f>
        <v/>
      </c>
      <c r="DQ81" s="3"/>
      <c r="DR81" s="11">
        <v>0.4</v>
      </c>
      <c r="DS81" s="11"/>
      <c r="DT81" s="11"/>
      <c r="DU81" s="11"/>
    </row>
    <row r="82" spans="1:125" ht="15.6" customHeight="1" x14ac:dyDescent="0.25">
      <c r="A82" s="3">
        <v>73</v>
      </c>
      <c r="B82" s="3" t="s">
        <v>310</v>
      </c>
      <c r="C82" s="3" t="s">
        <v>190</v>
      </c>
      <c r="D82" s="3">
        <v>4</v>
      </c>
      <c r="E82" s="3" t="s">
        <v>70</v>
      </c>
      <c r="F82" s="3">
        <v>1</v>
      </c>
      <c r="G82" s="3" t="s">
        <v>117</v>
      </c>
      <c r="H82" s="3" t="s">
        <v>118</v>
      </c>
      <c r="I82" s="3" t="s">
        <v>119</v>
      </c>
      <c r="J82" s="11">
        <v>4.5</v>
      </c>
      <c r="K82" s="11">
        <v>5.5</v>
      </c>
      <c r="L82" s="11">
        <v>6</v>
      </c>
      <c r="M82" s="11">
        <v>6.25</v>
      </c>
      <c r="N82" s="11">
        <v>6.5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0">
        <v>0</v>
      </c>
      <c r="V82" s="3">
        <v>0</v>
      </c>
      <c r="W82" s="11" t="s">
        <v>111</v>
      </c>
      <c r="X82" s="10"/>
      <c r="Y82" s="11">
        <v>1</v>
      </c>
      <c r="Z82" s="11">
        <v>1</v>
      </c>
      <c r="AA82" s="11">
        <v>1</v>
      </c>
      <c r="AB82" s="11">
        <v>1</v>
      </c>
      <c r="AC82" s="11">
        <v>1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1</v>
      </c>
      <c r="AJ82" s="11">
        <v>1</v>
      </c>
      <c r="AK82" s="11">
        <v>1</v>
      </c>
      <c r="AL82" s="11">
        <v>1</v>
      </c>
      <c r="AM82" s="11">
        <v>1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 t="s">
        <v>111</v>
      </c>
      <c r="AZ82" s="10"/>
      <c r="BA82" s="11">
        <v>1</v>
      </c>
      <c r="BB82" s="11">
        <v>1</v>
      </c>
      <c r="BC82" s="11">
        <v>1</v>
      </c>
      <c r="BD82" s="11">
        <v>1</v>
      </c>
      <c r="BE82" s="11">
        <v>1</v>
      </c>
      <c r="BF82" s="11">
        <v>0</v>
      </c>
      <c r="BG82" s="11">
        <v>0</v>
      </c>
      <c r="BH82" s="11">
        <v>0</v>
      </c>
      <c r="BI82" s="11">
        <v>0</v>
      </c>
      <c r="BJ82" s="11">
        <v>0</v>
      </c>
      <c r="BK82" s="11">
        <v>1</v>
      </c>
      <c r="BL82" s="11">
        <v>1</v>
      </c>
      <c r="BM82" s="11">
        <v>1</v>
      </c>
      <c r="BN82" s="11">
        <v>1</v>
      </c>
      <c r="BO82" s="11">
        <v>1</v>
      </c>
      <c r="BP82" s="11">
        <v>0</v>
      </c>
      <c r="BQ82" s="11">
        <v>0</v>
      </c>
      <c r="BR82" s="11">
        <v>0</v>
      </c>
      <c r="BS82" s="11">
        <v>0</v>
      </c>
      <c r="BT82" s="11">
        <v>0</v>
      </c>
      <c r="BU82" s="11">
        <v>0</v>
      </c>
      <c r="BV82" s="11">
        <v>0</v>
      </c>
      <c r="BW82" s="11">
        <v>0</v>
      </c>
      <c r="BX82" s="11">
        <v>0</v>
      </c>
      <c r="BY82" s="11">
        <v>0</v>
      </c>
      <c r="BZ82" s="11">
        <v>0</v>
      </c>
      <c r="CA82" s="11" t="s">
        <v>111</v>
      </c>
      <c r="CB82" s="10"/>
      <c r="CC82" s="11">
        <v>1</v>
      </c>
      <c r="CD82" s="11">
        <v>1</v>
      </c>
      <c r="CE82" s="11">
        <v>1</v>
      </c>
      <c r="CF82" s="11">
        <v>1</v>
      </c>
      <c r="CG82" s="11">
        <v>1</v>
      </c>
      <c r="CH82" s="11">
        <v>0</v>
      </c>
      <c r="CI82" s="11">
        <v>0</v>
      </c>
      <c r="CJ82" s="11">
        <v>0</v>
      </c>
      <c r="CK82" s="11">
        <v>0</v>
      </c>
      <c r="CL82" s="11">
        <v>0</v>
      </c>
      <c r="CM82" s="11">
        <v>1</v>
      </c>
      <c r="CN82" s="11">
        <v>1</v>
      </c>
      <c r="CO82" s="11">
        <v>1</v>
      </c>
      <c r="CP82" s="11">
        <v>1</v>
      </c>
      <c r="CQ82" s="11">
        <v>1</v>
      </c>
      <c r="CR82" s="11">
        <v>0</v>
      </c>
      <c r="CS82" s="11">
        <v>0</v>
      </c>
      <c r="CT82" s="11">
        <v>0</v>
      </c>
      <c r="CU82" s="11">
        <v>0</v>
      </c>
      <c r="CV82" s="11">
        <v>0</v>
      </c>
      <c r="CW82" s="11">
        <v>0</v>
      </c>
      <c r="CX82" s="11">
        <v>0</v>
      </c>
      <c r="CY82" s="11">
        <v>0</v>
      </c>
      <c r="CZ82" s="11">
        <v>0</v>
      </c>
      <c r="DA82" s="11">
        <v>0</v>
      </c>
      <c r="DB82" s="11">
        <v>0</v>
      </c>
      <c r="DC82" s="10" t="s">
        <v>112</v>
      </c>
      <c r="DD82" s="10" t="s">
        <v>113</v>
      </c>
      <c r="DE82" s="10" t="s">
        <v>83</v>
      </c>
      <c r="DF82" s="10" t="s">
        <v>84</v>
      </c>
      <c r="DG82" s="10" t="s">
        <v>85</v>
      </c>
      <c r="DH82" s="10" t="s">
        <v>120</v>
      </c>
      <c r="DI82" s="10" t="s">
        <v>75</v>
      </c>
      <c r="DJ82" s="10" t="s">
        <v>94</v>
      </c>
      <c r="DK82" s="10" t="s">
        <v>121</v>
      </c>
      <c r="DL82" s="10"/>
      <c r="DM82" s="10"/>
      <c r="DN82" s="14">
        <v>0</v>
      </c>
      <c r="DO82" s="14" t="s">
        <v>311</v>
      </c>
      <c r="DP82" s="3"/>
      <c r="DQ82" s="3"/>
      <c r="DR82" s="11"/>
      <c r="DS82" s="11"/>
      <c r="DT82" s="11"/>
      <c r="DU82" s="11"/>
    </row>
    <row r="83" spans="1:125" ht="15.6" customHeight="1" x14ac:dyDescent="0.25">
      <c r="A83" s="3">
        <v>74</v>
      </c>
      <c r="B83" s="3" t="s">
        <v>312</v>
      </c>
      <c r="C83" s="3" t="s">
        <v>208</v>
      </c>
      <c r="D83" s="3">
        <v>4</v>
      </c>
      <c r="E83" s="3" t="s">
        <v>70</v>
      </c>
      <c r="F83" s="3">
        <v>0</v>
      </c>
      <c r="G83" s="3" t="s">
        <v>313</v>
      </c>
      <c r="H83" s="3" t="s">
        <v>109</v>
      </c>
      <c r="I83" s="3" t="s">
        <v>119</v>
      </c>
      <c r="J83" s="11">
        <v>6</v>
      </c>
      <c r="K83" s="11">
        <v>7.5</v>
      </c>
      <c r="L83" s="11">
        <v>8.25</v>
      </c>
      <c r="M83" s="11">
        <v>8.625</v>
      </c>
      <c r="N83" s="11">
        <v>9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0.1</v>
      </c>
      <c r="U83" s="10">
        <v>0</v>
      </c>
      <c r="V83" s="3">
        <v>0</v>
      </c>
      <c r="W83" s="11" t="s">
        <v>111</v>
      </c>
      <c r="X83" s="10"/>
      <c r="Y83" s="11">
        <v>1</v>
      </c>
      <c r="Z83" s="11">
        <v>1</v>
      </c>
      <c r="AA83" s="11">
        <v>1</v>
      </c>
      <c r="AB83" s="11">
        <v>1</v>
      </c>
      <c r="AC83" s="11">
        <v>1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1</v>
      </c>
      <c r="AJ83" s="11">
        <v>1</v>
      </c>
      <c r="AK83" s="11">
        <v>1</v>
      </c>
      <c r="AL83" s="11">
        <v>1</v>
      </c>
      <c r="AM83" s="11">
        <v>1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 t="s">
        <v>111</v>
      </c>
      <c r="AZ83" s="10"/>
      <c r="BA83" s="11">
        <v>1</v>
      </c>
      <c r="BB83" s="11">
        <v>1</v>
      </c>
      <c r="BC83" s="11">
        <v>1</v>
      </c>
      <c r="BD83" s="11">
        <v>1</v>
      </c>
      <c r="BE83" s="11">
        <v>1</v>
      </c>
      <c r="BF83" s="11">
        <v>0</v>
      </c>
      <c r="BG83" s="11">
        <v>0</v>
      </c>
      <c r="BH83" s="11">
        <v>0</v>
      </c>
      <c r="BI83" s="11">
        <v>0</v>
      </c>
      <c r="BJ83" s="11">
        <v>0</v>
      </c>
      <c r="BK83" s="11">
        <v>1</v>
      </c>
      <c r="BL83" s="11">
        <v>1</v>
      </c>
      <c r="BM83" s="11">
        <v>1</v>
      </c>
      <c r="BN83" s="11">
        <v>1</v>
      </c>
      <c r="BO83" s="11">
        <v>1</v>
      </c>
      <c r="BP83" s="11">
        <v>0</v>
      </c>
      <c r="BQ83" s="11">
        <v>0</v>
      </c>
      <c r="BR83" s="11">
        <v>0</v>
      </c>
      <c r="BS83" s="11">
        <v>0</v>
      </c>
      <c r="BT83" s="11">
        <v>0</v>
      </c>
      <c r="BU83" s="11">
        <v>0</v>
      </c>
      <c r="BV83" s="11">
        <v>0</v>
      </c>
      <c r="BW83" s="11">
        <v>0</v>
      </c>
      <c r="BX83" s="11">
        <v>0</v>
      </c>
      <c r="BY83" s="11">
        <v>0</v>
      </c>
      <c r="BZ83" s="11">
        <v>0</v>
      </c>
      <c r="CA83" s="11" t="s">
        <v>111</v>
      </c>
      <c r="CB83" s="10"/>
      <c r="CC83" s="11">
        <v>1</v>
      </c>
      <c r="CD83" s="11">
        <v>1</v>
      </c>
      <c r="CE83" s="11">
        <v>1</v>
      </c>
      <c r="CF83" s="11">
        <v>1</v>
      </c>
      <c r="CG83" s="11">
        <v>1</v>
      </c>
      <c r="CH83" s="11">
        <v>0</v>
      </c>
      <c r="CI83" s="11">
        <v>0</v>
      </c>
      <c r="CJ83" s="11">
        <v>0</v>
      </c>
      <c r="CK83" s="11">
        <v>0</v>
      </c>
      <c r="CL83" s="11">
        <v>0</v>
      </c>
      <c r="CM83" s="11">
        <v>1</v>
      </c>
      <c r="CN83" s="11">
        <v>1</v>
      </c>
      <c r="CO83" s="11">
        <v>1</v>
      </c>
      <c r="CP83" s="11">
        <v>1</v>
      </c>
      <c r="CQ83" s="11">
        <v>1</v>
      </c>
      <c r="CR83" s="11">
        <v>0</v>
      </c>
      <c r="CS83" s="11">
        <v>0</v>
      </c>
      <c r="CT83" s="11">
        <v>0</v>
      </c>
      <c r="CU83" s="11">
        <v>0</v>
      </c>
      <c r="CV83" s="11">
        <v>0</v>
      </c>
      <c r="CW83" s="11">
        <v>0</v>
      </c>
      <c r="CX83" s="11">
        <v>0</v>
      </c>
      <c r="CY83" s="11">
        <v>0</v>
      </c>
      <c r="CZ83" s="11">
        <v>0</v>
      </c>
      <c r="DA83" s="11">
        <v>0</v>
      </c>
      <c r="DB83" s="11">
        <v>0</v>
      </c>
      <c r="DC83" s="10" t="s">
        <v>139</v>
      </c>
      <c r="DD83" s="10" t="s">
        <v>148</v>
      </c>
      <c r="DE83" s="10" t="s">
        <v>83</v>
      </c>
      <c r="DF83" s="10" t="s">
        <v>85</v>
      </c>
      <c r="DG83" s="10" t="s">
        <v>94</v>
      </c>
      <c r="DH83" s="10"/>
      <c r="DI83" s="10"/>
      <c r="DJ83" s="10"/>
      <c r="DK83" s="10"/>
      <c r="DL83" s="10"/>
      <c r="DM83" s="10"/>
      <c r="DN83" s="14">
        <v>0</v>
      </c>
      <c r="DO83" s="16" t="s">
        <v>111</v>
      </c>
      <c r="DP83" s="3"/>
      <c r="DQ83" s="3"/>
      <c r="DR83" s="11"/>
      <c r="DS83" s="11"/>
      <c r="DT83" s="11">
        <v>0.5</v>
      </c>
      <c r="DU83" s="11"/>
    </row>
    <row r="84" spans="1:125" ht="15.6" customHeight="1" x14ac:dyDescent="0.25">
      <c r="A84" s="3">
        <v>75</v>
      </c>
      <c r="B84" s="3" t="s">
        <v>314</v>
      </c>
      <c r="C84" s="3" t="s">
        <v>79</v>
      </c>
      <c r="D84" s="3">
        <v>5</v>
      </c>
      <c r="E84" s="3" t="s">
        <v>100</v>
      </c>
      <c r="F84" s="3">
        <v>0</v>
      </c>
      <c r="G84" s="3" t="s">
        <v>315</v>
      </c>
      <c r="H84" s="3" t="s">
        <v>137</v>
      </c>
      <c r="I84" s="3" t="s">
        <v>138</v>
      </c>
      <c r="J84" s="11">
        <v>14</v>
      </c>
      <c r="K84" s="11">
        <v>18</v>
      </c>
      <c r="L84" s="11">
        <v>20</v>
      </c>
      <c r="M84" s="11">
        <v>21</v>
      </c>
      <c r="N84" s="11">
        <v>22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0">
        <v>0</v>
      </c>
      <c r="V84" s="3">
        <v>0</v>
      </c>
      <c r="W84" s="11" t="s">
        <v>73</v>
      </c>
      <c r="X84" s="10"/>
      <c r="Y84" s="11">
        <v>1</v>
      </c>
      <c r="Z84" s="11">
        <v>1</v>
      </c>
      <c r="AA84" s="11">
        <v>1</v>
      </c>
      <c r="AB84" s="11">
        <v>1</v>
      </c>
      <c r="AC84" s="11">
        <v>1</v>
      </c>
      <c r="AD84" s="11">
        <v>0.5</v>
      </c>
      <c r="AE84" s="11">
        <v>0.625</v>
      </c>
      <c r="AF84" s="11">
        <v>0.75</v>
      </c>
      <c r="AG84" s="11">
        <v>0.875</v>
      </c>
      <c r="AH84" s="11">
        <v>1</v>
      </c>
      <c r="AI84" s="11">
        <v>1</v>
      </c>
      <c r="AJ84" s="11">
        <v>1</v>
      </c>
      <c r="AK84" s="11">
        <v>1</v>
      </c>
      <c r="AL84" s="11">
        <v>1</v>
      </c>
      <c r="AM84" s="11">
        <v>1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 t="s">
        <v>111</v>
      </c>
      <c r="AZ84" s="10"/>
      <c r="BA84" s="11">
        <v>1</v>
      </c>
      <c r="BB84" s="11">
        <v>1</v>
      </c>
      <c r="BC84" s="11">
        <v>1</v>
      </c>
      <c r="BD84" s="11">
        <v>1</v>
      </c>
      <c r="BE84" s="11">
        <v>1</v>
      </c>
      <c r="BF84" s="11">
        <v>0</v>
      </c>
      <c r="BG84" s="11">
        <v>0</v>
      </c>
      <c r="BH84" s="11">
        <v>0</v>
      </c>
      <c r="BI84" s="11">
        <v>0</v>
      </c>
      <c r="BJ84" s="11">
        <v>0</v>
      </c>
      <c r="BK84" s="11">
        <v>1</v>
      </c>
      <c r="BL84" s="11">
        <v>1</v>
      </c>
      <c r="BM84" s="11">
        <v>1</v>
      </c>
      <c r="BN84" s="11">
        <v>1</v>
      </c>
      <c r="BO84" s="11">
        <v>1</v>
      </c>
      <c r="BP84" s="11">
        <v>0</v>
      </c>
      <c r="BQ84" s="11">
        <v>0</v>
      </c>
      <c r="BR84" s="11">
        <v>0</v>
      </c>
      <c r="BS84" s="11">
        <v>0</v>
      </c>
      <c r="BT84" s="11">
        <v>0</v>
      </c>
      <c r="BU84" s="11">
        <v>0</v>
      </c>
      <c r="BV84" s="11">
        <v>0</v>
      </c>
      <c r="BW84" s="11">
        <v>0</v>
      </c>
      <c r="BX84" s="11">
        <v>0</v>
      </c>
      <c r="BY84" s="11">
        <v>0</v>
      </c>
      <c r="BZ84" s="11">
        <v>0</v>
      </c>
      <c r="CA84" s="11" t="s">
        <v>111</v>
      </c>
      <c r="CB84" s="10"/>
      <c r="CC84" s="11">
        <v>1</v>
      </c>
      <c r="CD84" s="11">
        <v>1</v>
      </c>
      <c r="CE84" s="11">
        <v>1</v>
      </c>
      <c r="CF84" s="11">
        <v>1</v>
      </c>
      <c r="CG84" s="11">
        <v>1</v>
      </c>
      <c r="CH84" s="11">
        <v>0</v>
      </c>
      <c r="CI84" s="11">
        <v>0</v>
      </c>
      <c r="CJ84" s="11">
        <v>0</v>
      </c>
      <c r="CK84" s="11">
        <v>0</v>
      </c>
      <c r="CL84" s="11">
        <v>0</v>
      </c>
      <c r="CM84" s="11">
        <v>1</v>
      </c>
      <c r="CN84" s="11">
        <v>1</v>
      </c>
      <c r="CO84" s="11">
        <v>1</v>
      </c>
      <c r="CP84" s="11">
        <v>1</v>
      </c>
      <c r="CQ84" s="11">
        <v>1</v>
      </c>
      <c r="CR84" s="11">
        <v>0</v>
      </c>
      <c r="CS84" s="11">
        <v>0</v>
      </c>
      <c r="CT84" s="11">
        <v>0</v>
      </c>
      <c r="CU84" s="11">
        <v>0</v>
      </c>
      <c r="CV84" s="11">
        <v>0</v>
      </c>
      <c r="CW84" s="11">
        <v>0</v>
      </c>
      <c r="CX84" s="11">
        <v>0</v>
      </c>
      <c r="CY84" s="11">
        <v>0</v>
      </c>
      <c r="CZ84" s="11">
        <v>0</v>
      </c>
      <c r="DA84" s="11">
        <v>0</v>
      </c>
      <c r="DB84" s="11">
        <v>0</v>
      </c>
      <c r="DC84" s="10" t="s">
        <v>81</v>
      </c>
      <c r="DD84" s="10" t="s">
        <v>123</v>
      </c>
      <c r="DE84" s="10" t="s">
        <v>83</v>
      </c>
      <c r="DF84" s="10" t="s">
        <v>85</v>
      </c>
      <c r="DG84" s="10" t="s">
        <v>94</v>
      </c>
      <c r="DH84" s="10" t="s">
        <v>95</v>
      </c>
      <c r="DI84" s="10" t="s">
        <v>96</v>
      </c>
      <c r="DJ84" s="10"/>
      <c r="DK84" s="10"/>
      <c r="DL84" s="10"/>
      <c r="DM84" s="10"/>
      <c r="DN84" s="14">
        <v>0</v>
      </c>
      <c r="DO84" s="16" t="s">
        <v>111</v>
      </c>
      <c r="DP84" s="3"/>
      <c r="DQ84" s="3"/>
      <c r="DR84" s="11"/>
      <c r="DS84" s="11"/>
      <c r="DT84" s="11"/>
      <c r="DU84" s="11"/>
    </row>
    <row r="85" spans="1:125" ht="15.6" customHeight="1" x14ac:dyDescent="0.25">
      <c r="A85" s="3">
        <v>76</v>
      </c>
      <c r="B85" s="3" t="s">
        <v>316</v>
      </c>
      <c r="C85" s="3" t="s">
        <v>116</v>
      </c>
      <c r="D85" s="3">
        <v>5</v>
      </c>
      <c r="E85" s="3" t="s">
        <v>100</v>
      </c>
      <c r="F85" s="3">
        <v>0</v>
      </c>
      <c r="G85" s="3" t="s">
        <v>317</v>
      </c>
      <c r="H85" s="3" t="s">
        <v>118</v>
      </c>
      <c r="I85" s="3" t="s">
        <v>119</v>
      </c>
      <c r="J85" s="11">
        <v>4</v>
      </c>
      <c r="K85" s="11">
        <v>5</v>
      </c>
      <c r="L85" s="11">
        <v>5.5</v>
      </c>
      <c r="M85" s="11">
        <v>5.75</v>
      </c>
      <c r="N85" s="11">
        <v>6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0">
        <v>0</v>
      </c>
      <c r="V85" s="3">
        <v>0</v>
      </c>
      <c r="W85" s="11" t="s">
        <v>88</v>
      </c>
      <c r="X85" s="10"/>
      <c r="Y85" s="11">
        <v>1.8</v>
      </c>
      <c r="Z85" s="11">
        <v>1.9</v>
      </c>
      <c r="AA85" s="11">
        <v>2</v>
      </c>
      <c r="AB85" s="11">
        <v>2.1</v>
      </c>
      <c r="AC85" s="11">
        <v>2.2000000000000002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1</v>
      </c>
      <c r="AJ85" s="11">
        <v>1</v>
      </c>
      <c r="AK85" s="11">
        <v>1</v>
      </c>
      <c r="AL85" s="11">
        <v>1</v>
      </c>
      <c r="AM85" s="11">
        <v>1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 t="s">
        <v>111</v>
      </c>
      <c r="AZ85" s="10"/>
      <c r="BA85" s="11">
        <v>1</v>
      </c>
      <c r="BB85" s="11">
        <v>1</v>
      </c>
      <c r="BC85" s="11">
        <v>1</v>
      </c>
      <c r="BD85" s="11">
        <v>1</v>
      </c>
      <c r="BE85" s="11">
        <v>1</v>
      </c>
      <c r="BF85" s="11">
        <v>0</v>
      </c>
      <c r="BG85" s="11">
        <v>0</v>
      </c>
      <c r="BH85" s="11">
        <v>0</v>
      </c>
      <c r="BI85" s="11">
        <v>0</v>
      </c>
      <c r="BJ85" s="11">
        <v>0</v>
      </c>
      <c r="BK85" s="11">
        <v>1</v>
      </c>
      <c r="BL85" s="11">
        <v>1</v>
      </c>
      <c r="BM85" s="11">
        <v>1</v>
      </c>
      <c r="BN85" s="11">
        <v>1</v>
      </c>
      <c r="BO85" s="11">
        <v>1</v>
      </c>
      <c r="BP85" s="11">
        <v>0</v>
      </c>
      <c r="BQ85" s="11">
        <v>0</v>
      </c>
      <c r="BR85" s="11">
        <v>0</v>
      </c>
      <c r="BS85" s="11">
        <v>0</v>
      </c>
      <c r="BT85" s="11">
        <v>0</v>
      </c>
      <c r="BU85" s="11">
        <v>0</v>
      </c>
      <c r="BV85" s="11">
        <v>0</v>
      </c>
      <c r="BW85" s="11">
        <v>0</v>
      </c>
      <c r="BX85" s="11">
        <v>0</v>
      </c>
      <c r="BY85" s="11">
        <v>0</v>
      </c>
      <c r="BZ85" s="11">
        <v>0</v>
      </c>
      <c r="CA85" s="11" t="s">
        <v>111</v>
      </c>
      <c r="CB85" s="10"/>
      <c r="CC85" s="11">
        <v>1</v>
      </c>
      <c r="CD85" s="11">
        <v>1</v>
      </c>
      <c r="CE85" s="11">
        <v>1</v>
      </c>
      <c r="CF85" s="11">
        <v>1</v>
      </c>
      <c r="CG85" s="11">
        <v>1</v>
      </c>
      <c r="CH85" s="11">
        <v>0</v>
      </c>
      <c r="CI85" s="11">
        <v>0</v>
      </c>
      <c r="CJ85" s="11">
        <v>0</v>
      </c>
      <c r="CK85" s="11">
        <v>0</v>
      </c>
      <c r="CL85" s="11">
        <v>0</v>
      </c>
      <c r="CM85" s="11">
        <v>1</v>
      </c>
      <c r="CN85" s="11">
        <v>1</v>
      </c>
      <c r="CO85" s="11">
        <v>1</v>
      </c>
      <c r="CP85" s="11">
        <v>1</v>
      </c>
      <c r="CQ85" s="11">
        <v>1</v>
      </c>
      <c r="CR85" s="11">
        <v>0</v>
      </c>
      <c r="CS85" s="11">
        <v>0</v>
      </c>
      <c r="CT85" s="11">
        <v>0</v>
      </c>
      <c r="CU85" s="11">
        <v>0</v>
      </c>
      <c r="CV85" s="11">
        <v>0</v>
      </c>
      <c r="CW85" s="11">
        <v>0</v>
      </c>
      <c r="CX85" s="11">
        <v>0</v>
      </c>
      <c r="CY85" s="11">
        <v>0</v>
      </c>
      <c r="CZ85" s="11">
        <v>0</v>
      </c>
      <c r="DA85" s="11">
        <v>0</v>
      </c>
      <c r="DB85" s="11">
        <v>0</v>
      </c>
      <c r="DC85" s="10" t="s">
        <v>81</v>
      </c>
      <c r="DD85" s="10" t="s">
        <v>148</v>
      </c>
      <c r="DE85" s="10" t="s">
        <v>83</v>
      </c>
      <c r="DF85" s="10" t="s">
        <v>84</v>
      </c>
      <c r="DG85" s="10" t="s">
        <v>85</v>
      </c>
      <c r="DH85" s="10" t="s">
        <v>120</v>
      </c>
      <c r="DI85" s="10" t="s">
        <v>75</v>
      </c>
      <c r="DJ85" s="10" t="s">
        <v>94</v>
      </c>
      <c r="DK85" s="10" t="s">
        <v>95</v>
      </c>
      <c r="DL85" s="10" t="s">
        <v>96</v>
      </c>
      <c r="DM85" s="10"/>
      <c r="DN85" s="14">
        <v>0</v>
      </c>
      <c r="DO85" s="16" t="s">
        <v>111</v>
      </c>
      <c r="DP85" s="3"/>
      <c r="DQ85" s="3"/>
      <c r="DR85" s="11">
        <v>0.6</v>
      </c>
      <c r="DS85" s="11"/>
      <c r="DT85" s="11"/>
      <c r="DU85" s="11"/>
    </row>
    <row r="86" spans="1:125" ht="15.6" customHeight="1" x14ac:dyDescent="0.25">
      <c r="A86" s="3">
        <v>77</v>
      </c>
      <c r="B86" s="3" t="s">
        <v>318</v>
      </c>
      <c r="C86" s="3" t="s">
        <v>151</v>
      </c>
      <c r="D86" s="3">
        <v>5</v>
      </c>
      <c r="E86" s="3" t="s">
        <v>80</v>
      </c>
      <c r="F86" s="3">
        <v>0</v>
      </c>
      <c r="G86" s="3" t="s">
        <v>319</v>
      </c>
      <c r="H86" s="3" t="s">
        <v>118</v>
      </c>
      <c r="I86" s="3" t="s">
        <v>119</v>
      </c>
      <c r="J86" s="11">
        <v>4</v>
      </c>
      <c r="K86" s="11">
        <v>5</v>
      </c>
      <c r="L86" s="11">
        <v>5.5</v>
      </c>
      <c r="M86" s="11">
        <v>5.75</v>
      </c>
      <c r="N86" s="11">
        <v>6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0">
        <v>0</v>
      </c>
      <c r="V86" s="3">
        <v>0</v>
      </c>
      <c r="W86" s="11" t="s">
        <v>132</v>
      </c>
      <c r="X86" s="10"/>
      <c r="Y86" s="11">
        <v>1.5</v>
      </c>
      <c r="Z86" s="11">
        <v>1.625</v>
      </c>
      <c r="AA86" s="11">
        <v>1.75</v>
      </c>
      <c r="AB86" s="11">
        <v>1.875</v>
      </c>
      <c r="AC86" s="11">
        <v>2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1</v>
      </c>
      <c r="AJ86" s="11">
        <v>1</v>
      </c>
      <c r="AK86" s="11">
        <v>1</v>
      </c>
      <c r="AL86" s="11">
        <v>1</v>
      </c>
      <c r="AM86" s="11">
        <v>1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 t="s">
        <v>111</v>
      </c>
      <c r="AZ86" s="10"/>
      <c r="BA86" s="11">
        <v>1</v>
      </c>
      <c r="BB86" s="11">
        <v>1</v>
      </c>
      <c r="BC86" s="11">
        <v>1</v>
      </c>
      <c r="BD86" s="11">
        <v>1</v>
      </c>
      <c r="BE86" s="11">
        <v>1</v>
      </c>
      <c r="BF86" s="11">
        <v>0</v>
      </c>
      <c r="BG86" s="11">
        <v>0</v>
      </c>
      <c r="BH86" s="11">
        <v>0</v>
      </c>
      <c r="BI86" s="11">
        <v>0</v>
      </c>
      <c r="BJ86" s="11">
        <v>0</v>
      </c>
      <c r="BK86" s="11">
        <v>1</v>
      </c>
      <c r="BL86" s="11">
        <v>1</v>
      </c>
      <c r="BM86" s="11">
        <v>1</v>
      </c>
      <c r="BN86" s="11">
        <v>1</v>
      </c>
      <c r="BO86" s="11">
        <v>1</v>
      </c>
      <c r="BP86" s="11">
        <v>0</v>
      </c>
      <c r="BQ86" s="11">
        <v>0</v>
      </c>
      <c r="BR86" s="11">
        <v>0</v>
      </c>
      <c r="BS86" s="11">
        <v>0</v>
      </c>
      <c r="BT86" s="11">
        <v>0</v>
      </c>
      <c r="BU86" s="11">
        <v>0</v>
      </c>
      <c r="BV86" s="11">
        <v>0</v>
      </c>
      <c r="BW86" s="11">
        <v>0</v>
      </c>
      <c r="BX86" s="11">
        <v>0</v>
      </c>
      <c r="BY86" s="11">
        <v>0</v>
      </c>
      <c r="BZ86" s="11">
        <v>0</v>
      </c>
      <c r="CA86" s="11" t="s">
        <v>111</v>
      </c>
      <c r="CB86" s="10"/>
      <c r="CC86" s="11">
        <v>1</v>
      </c>
      <c r="CD86" s="11">
        <v>1</v>
      </c>
      <c r="CE86" s="11">
        <v>1</v>
      </c>
      <c r="CF86" s="11">
        <v>1</v>
      </c>
      <c r="CG86" s="11">
        <v>1</v>
      </c>
      <c r="CH86" s="11">
        <v>0</v>
      </c>
      <c r="CI86" s="11">
        <v>0</v>
      </c>
      <c r="CJ86" s="11">
        <v>0</v>
      </c>
      <c r="CK86" s="11">
        <v>0</v>
      </c>
      <c r="CL86" s="11">
        <v>0</v>
      </c>
      <c r="CM86" s="11">
        <v>1</v>
      </c>
      <c r="CN86" s="11">
        <v>1</v>
      </c>
      <c r="CO86" s="11">
        <v>1</v>
      </c>
      <c r="CP86" s="11">
        <v>1</v>
      </c>
      <c r="CQ86" s="11">
        <v>1</v>
      </c>
      <c r="CR86" s="11">
        <v>0</v>
      </c>
      <c r="CS86" s="11">
        <v>0</v>
      </c>
      <c r="CT86" s="11">
        <v>0</v>
      </c>
      <c r="CU86" s="11">
        <v>0</v>
      </c>
      <c r="CV86" s="11">
        <v>0</v>
      </c>
      <c r="CW86" s="11">
        <v>0</v>
      </c>
      <c r="CX86" s="11">
        <v>0</v>
      </c>
      <c r="CY86" s="11">
        <v>0</v>
      </c>
      <c r="CZ86" s="11">
        <v>0</v>
      </c>
      <c r="DA86" s="11">
        <v>0</v>
      </c>
      <c r="DB86" s="11">
        <v>0</v>
      </c>
      <c r="DC86" s="10" t="s">
        <v>81</v>
      </c>
      <c r="DD86" s="10" t="s">
        <v>113</v>
      </c>
      <c r="DE86" s="10" t="s">
        <v>245</v>
      </c>
      <c r="DF86" s="10" t="s">
        <v>85</v>
      </c>
      <c r="DG86" s="10" t="s">
        <v>133</v>
      </c>
      <c r="DH86" s="10"/>
      <c r="DI86" s="10"/>
      <c r="DJ86" s="10"/>
      <c r="DK86" s="10"/>
      <c r="DL86" s="10"/>
      <c r="DM86" s="10"/>
      <c r="DN86" s="14">
        <v>0</v>
      </c>
      <c r="DO86" s="16" t="s">
        <v>111</v>
      </c>
      <c r="DP86" s="3"/>
      <c r="DQ86" s="3"/>
      <c r="DR86" s="11"/>
      <c r="DS86" s="11"/>
      <c r="DT86" s="11"/>
      <c r="DU86" s="11"/>
    </row>
    <row r="87" spans="1:125" ht="15.6" customHeight="1" x14ac:dyDescent="0.25">
      <c r="A87" s="3">
        <v>78</v>
      </c>
      <c r="B87" s="3" t="s">
        <v>122</v>
      </c>
      <c r="C87" s="3" t="s">
        <v>172</v>
      </c>
      <c r="D87" s="3">
        <v>4</v>
      </c>
      <c r="E87" s="3" t="s">
        <v>92</v>
      </c>
      <c r="F87" s="3">
        <v>0</v>
      </c>
      <c r="G87" s="3" t="s">
        <v>320</v>
      </c>
      <c r="H87" s="3" t="s">
        <v>118</v>
      </c>
      <c r="I87" s="3" t="s">
        <v>119</v>
      </c>
      <c r="J87" s="11">
        <v>4</v>
      </c>
      <c r="K87" s="11">
        <v>5</v>
      </c>
      <c r="L87" s="11">
        <v>5.5</v>
      </c>
      <c r="M87" s="11">
        <v>5.75</v>
      </c>
      <c r="N87" s="11">
        <v>6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0">
        <v>0</v>
      </c>
      <c r="V87" s="3">
        <v>0</v>
      </c>
      <c r="W87" s="11" t="s">
        <v>111</v>
      </c>
      <c r="X87" s="10"/>
      <c r="Y87" s="11">
        <v>1</v>
      </c>
      <c r="Z87" s="11">
        <v>1</v>
      </c>
      <c r="AA87" s="11">
        <v>1</v>
      </c>
      <c r="AB87" s="11">
        <v>1</v>
      </c>
      <c r="AC87" s="11">
        <v>1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1</v>
      </c>
      <c r="AJ87" s="11">
        <v>1</v>
      </c>
      <c r="AK87" s="11">
        <v>1</v>
      </c>
      <c r="AL87" s="11">
        <v>1</v>
      </c>
      <c r="AM87" s="11">
        <v>1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 t="s">
        <v>111</v>
      </c>
      <c r="AZ87" s="10"/>
      <c r="BA87" s="11">
        <v>1</v>
      </c>
      <c r="BB87" s="11">
        <v>1</v>
      </c>
      <c r="BC87" s="11">
        <v>1</v>
      </c>
      <c r="BD87" s="11">
        <v>1</v>
      </c>
      <c r="BE87" s="11">
        <v>1</v>
      </c>
      <c r="BF87" s="11">
        <v>0</v>
      </c>
      <c r="BG87" s="11">
        <v>0</v>
      </c>
      <c r="BH87" s="11">
        <v>0</v>
      </c>
      <c r="BI87" s="11">
        <v>0</v>
      </c>
      <c r="BJ87" s="11">
        <v>0</v>
      </c>
      <c r="BK87" s="11">
        <v>1</v>
      </c>
      <c r="BL87" s="11">
        <v>1</v>
      </c>
      <c r="BM87" s="11">
        <v>1</v>
      </c>
      <c r="BN87" s="11">
        <v>1</v>
      </c>
      <c r="BO87" s="11">
        <v>1</v>
      </c>
      <c r="BP87" s="11">
        <v>0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  <c r="BW87" s="11">
        <v>0</v>
      </c>
      <c r="BX87" s="11">
        <v>0</v>
      </c>
      <c r="BY87" s="11">
        <v>0</v>
      </c>
      <c r="BZ87" s="11">
        <v>0</v>
      </c>
      <c r="CA87" s="11" t="s">
        <v>111</v>
      </c>
      <c r="CB87" s="10"/>
      <c r="CC87" s="11">
        <v>1</v>
      </c>
      <c r="CD87" s="11">
        <v>1</v>
      </c>
      <c r="CE87" s="11">
        <v>1</v>
      </c>
      <c r="CF87" s="11">
        <v>1</v>
      </c>
      <c r="CG87" s="11">
        <v>1</v>
      </c>
      <c r="CH87" s="11">
        <v>0</v>
      </c>
      <c r="CI87" s="11">
        <v>0</v>
      </c>
      <c r="CJ87" s="11">
        <v>0</v>
      </c>
      <c r="CK87" s="11">
        <v>0</v>
      </c>
      <c r="CL87" s="11">
        <v>0</v>
      </c>
      <c r="CM87" s="11">
        <v>1</v>
      </c>
      <c r="CN87" s="11">
        <v>1</v>
      </c>
      <c r="CO87" s="11">
        <v>1</v>
      </c>
      <c r="CP87" s="11">
        <v>1</v>
      </c>
      <c r="CQ87" s="11">
        <v>1</v>
      </c>
      <c r="CR87" s="11">
        <v>0</v>
      </c>
      <c r="CS87" s="11">
        <v>0</v>
      </c>
      <c r="CT87" s="11">
        <v>0</v>
      </c>
      <c r="CU87" s="11">
        <v>0</v>
      </c>
      <c r="CV87" s="11">
        <v>0</v>
      </c>
      <c r="CW87" s="11">
        <v>0</v>
      </c>
      <c r="CX87" s="11">
        <v>0</v>
      </c>
      <c r="CY87" s="11">
        <v>0</v>
      </c>
      <c r="CZ87" s="11">
        <v>0</v>
      </c>
      <c r="DA87" s="11">
        <v>0</v>
      </c>
      <c r="DB87" s="11">
        <v>0</v>
      </c>
      <c r="DC87" s="10" t="s">
        <v>112</v>
      </c>
      <c r="DD87" s="10" t="s">
        <v>113</v>
      </c>
      <c r="DE87" s="10" t="s">
        <v>83</v>
      </c>
      <c r="DF87" s="10" t="s">
        <v>84</v>
      </c>
      <c r="DG87" s="10" t="s">
        <v>85</v>
      </c>
      <c r="DH87" s="10" t="s">
        <v>120</v>
      </c>
      <c r="DI87" s="10" t="s">
        <v>75</v>
      </c>
      <c r="DJ87" s="10" t="s">
        <v>94</v>
      </c>
      <c r="DK87" s="10" t="s">
        <v>95</v>
      </c>
      <c r="DL87" s="10" t="s">
        <v>96</v>
      </c>
      <c r="DM87" s="10" t="s">
        <v>121</v>
      </c>
      <c r="DN87" s="14">
        <v>0</v>
      </c>
      <c r="DO87" s="16" t="s">
        <v>111</v>
      </c>
      <c r="DP87" s="3"/>
      <c r="DQ87" s="3"/>
      <c r="DR87" s="11"/>
      <c r="DS87" s="11"/>
      <c r="DT87" s="11"/>
      <c r="DU87" s="11"/>
    </row>
    <row r="88" spans="1:125" ht="15.6" customHeight="1" x14ac:dyDescent="0.25">
      <c r="A88" s="3">
        <v>79</v>
      </c>
      <c r="B88" s="3" t="s">
        <v>321</v>
      </c>
      <c r="C88" s="3" t="s">
        <v>208</v>
      </c>
      <c r="D88" s="3">
        <v>3</v>
      </c>
      <c r="E88" s="3" t="s">
        <v>70</v>
      </c>
      <c r="F88" s="3">
        <v>1</v>
      </c>
      <c r="G88" s="3" t="s">
        <v>322</v>
      </c>
      <c r="H88" s="3" t="s">
        <v>109</v>
      </c>
      <c r="I88" s="3" t="s">
        <v>119</v>
      </c>
      <c r="J88" s="11">
        <v>4</v>
      </c>
      <c r="K88" s="11">
        <v>5</v>
      </c>
      <c r="L88" s="11">
        <v>5.5</v>
      </c>
      <c r="M88" s="11">
        <v>5.75</v>
      </c>
      <c r="N88" s="11">
        <v>6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0.1</v>
      </c>
      <c r="U88" s="10">
        <v>0</v>
      </c>
      <c r="V88" s="3">
        <v>0</v>
      </c>
      <c r="W88" s="11" t="s">
        <v>111</v>
      </c>
      <c r="X88" s="10"/>
      <c r="Y88" s="11">
        <v>1</v>
      </c>
      <c r="Z88" s="11">
        <v>1</v>
      </c>
      <c r="AA88" s="11">
        <v>1</v>
      </c>
      <c r="AB88" s="11">
        <v>1</v>
      </c>
      <c r="AC88" s="11">
        <v>1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1</v>
      </c>
      <c r="AJ88" s="11">
        <v>1</v>
      </c>
      <c r="AK88" s="11">
        <v>1</v>
      </c>
      <c r="AL88" s="11">
        <v>1</v>
      </c>
      <c r="AM88" s="11">
        <v>1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 t="s">
        <v>111</v>
      </c>
      <c r="AZ88" s="10"/>
      <c r="BA88" s="11">
        <v>1</v>
      </c>
      <c r="BB88" s="11">
        <v>1</v>
      </c>
      <c r="BC88" s="11">
        <v>1</v>
      </c>
      <c r="BD88" s="11">
        <v>1</v>
      </c>
      <c r="BE88" s="11">
        <v>1</v>
      </c>
      <c r="BF88" s="11">
        <v>0</v>
      </c>
      <c r="BG88" s="11">
        <v>0</v>
      </c>
      <c r="BH88" s="11">
        <v>0</v>
      </c>
      <c r="BI88" s="11">
        <v>0</v>
      </c>
      <c r="BJ88" s="11">
        <v>0</v>
      </c>
      <c r="BK88" s="11">
        <v>1</v>
      </c>
      <c r="BL88" s="11">
        <v>1</v>
      </c>
      <c r="BM88" s="11">
        <v>1</v>
      </c>
      <c r="BN88" s="11">
        <v>1</v>
      </c>
      <c r="BO88" s="11">
        <v>1</v>
      </c>
      <c r="BP88" s="11">
        <v>0</v>
      </c>
      <c r="BQ88" s="11">
        <v>0</v>
      </c>
      <c r="BR88" s="11">
        <v>0</v>
      </c>
      <c r="BS88" s="11">
        <v>0</v>
      </c>
      <c r="BT88" s="11">
        <v>0</v>
      </c>
      <c r="BU88" s="11">
        <v>0</v>
      </c>
      <c r="BV88" s="11">
        <v>0</v>
      </c>
      <c r="BW88" s="11">
        <v>0</v>
      </c>
      <c r="BX88" s="11">
        <v>0</v>
      </c>
      <c r="BY88" s="11">
        <v>0</v>
      </c>
      <c r="BZ88" s="11">
        <v>0</v>
      </c>
      <c r="CA88" s="11" t="s">
        <v>111</v>
      </c>
      <c r="CB88" s="10"/>
      <c r="CC88" s="11">
        <v>1</v>
      </c>
      <c r="CD88" s="11">
        <v>1</v>
      </c>
      <c r="CE88" s="11">
        <v>1</v>
      </c>
      <c r="CF88" s="11">
        <v>1</v>
      </c>
      <c r="CG88" s="11">
        <v>1</v>
      </c>
      <c r="CH88" s="11">
        <v>0</v>
      </c>
      <c r="CI88" s="11">
        <v>0</v>
      </c>
      <c r="CJ88" s="11">
        <v>0</v>
      </c>
      <c r="CK88" s="11">
        <v>0</v>
      </c>
      <c r="CL88" s="11">
        <v>0</v>
      </c>
      <c r="CM88" s="11">
        <v>1</v>
      </c>
      <c r="CN88" s="11">
        <v>1</v>
      </c>
      <c r="CO88" s="11">
        <v>1</v>
      </c>
      <c r="CP88" s="11">
        <v>1</v>
      </c>
      <c r="CQ88" s="11">
        <v>1</v>
      </c>
      <c r="CR88" s="11">
        <v>0</v>
      </c>
      <c r="CS88" s="11">
        <v>0</v>
      </c>
      <c r="CT88" s="11">
        <v>0</v>
      </c>
      <c r="CU88" s="11">
        <v>0</v>
      </c>
      <c r="CV88" s="11">
        <v>0</v>
      </c>
      <c r="CW88" s="11">
        <v>0</v>
      </c>
      <c r="CX88" s="11">
        <v>0</v>
      </c>
      <c r="CY88" s="11">
        <v>0</v>
      </c>
      <c r="CZ88" s="11">
        <v>0</v>
      </c>
      <c r="DA88" s="11">
        <v>0</v>
      </c>
      <c r="DB88" s="11">
        <v>0</v>
      </c>
      <c r="DC88" s="10" t="s">
        <v>81</v>
      </c>
      <c r="DD88" s="10" t="s">
        <v>113</v>
      </c>
      <c r="DE88" s="10" t="s">
        <v>245</v>
      </c>
      <c r="DF88" s="10" t="s">
        <v>85</v>
      </c>
      <c r="DG88" s="10" t="s">
        <v>94</v>
      </c>
      <c r="DH88" s="10" t="s">
        <v>133</v>
      </c>
      <c r="DI88" s="10"/>
      <c r="DJ88" s="10"/>
      <c r="DK88" s="10"/>
      <c r="DL88" s="10"/>
      <c r="DM88" s="10"/>
      <c r="DN88" s="14">
        <v>0</v>
      </c>
      <c r="DO88" s="16" t="s">
        <v>111</v>
      </c>
      <c r="DP88" s="3"/>
      <c r="DQ88" s="3"/>
      <c r="DR88" s="11"/>
      <c r="DS88" s="11"/>
      <c r="DT88" s="11"/>
      <c r="DU88" s="11"/>
    </row>
    <row r="89" spans="1:125" ht="15.6" customHeight="1" x14ac:dyDescent="0.25">
      <c r="A89" s="3">
        <v>80</v>
      </c>
      <c r="B89" s="3" t="s">
        <v>323</v>
      </c>
      <c r="C89" s="3" t="s">
        <v>208</v>
      </c>
      <c r="D89" s="3">
        <v>3</v>
      </c>
      <c r="E89" s="3" t="s">
        <v>70</v>
      </c>
      <c r="F89" s="3">
        <v>1</v>
      </c>
      <c r="G89" s="3" t="s">
        <v>324</v>
      </c>
      <c r="H89" s="3" t="s">
        <v>118</v>
      </c>
      <c r="I89" s="3" t="s">
        <v>119</v>
      </c>
      <c r="J89" s="11">
        <v>4</v>
      </c>
      <c r="K89" s="11">
        <v>5</v>
      </c>
      <c r="L89" s="11">
        <v>5.5</v>
      </c>
      <c r="M89" s="11">
        <v>5.75</v>
      </c>
      <c r="N89" s="11">
        <v>6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0">
        <v>0</v>
      </c>
      <c r="V89" s="3">
        <v>0</v>
      </c>
      <c r="W89" s="11" t="s">
        <v>111</v>
      </c>
      <c r="X89" s="10"/>
      <c r="Y89" s="11">
        <v>1</v>
      </c>
      <c r="Z89" s="11">
        <v>1</v>
      </c>
      <c r="AA89" s="11">
        <v>1</v>
      </c>
      <c r="AB89" s="11">
        <v>1</v>
      </c>
      <c r="AC89" s="11">
        <v>1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1</v>
      </c>
      <c r="AJ89" s="11">
        <v>1</v>
      </c>
      <c r="AK89" s="11">
        <v>1</v>
      </c>
      <c r="AL89" s="11">
        <v>1</v>
      </c>
      <c r="AM89" s="11">
        <v>1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 t="s">
        <v>111</v>
      </c>
      <c r="AZ89" s="10"/>
      <c r="BA89" s="11">
        <v>1</v>
      </c>
      <c r="BB89" s="11">
        <v>1</v>
      </c>
      <c r="BC89" s="11">
        <v>1</v>
      </c>
      <c r="BD89" s="11">
        <v>1</v>
      </c>
      <c r="BE89" s="11">
        <v>1</v>
      </c>
      <c r="BF89" s="11">
        <v>0</v>
      </c>
      <c r="BG89" s="11">
        <v>0</v>
      </c>
      <c r="BH89" s="11">
        <v>0</v>
      </c>
      <c r="BI89" s="11">
        <v>0</v>
      </c>
      <c r="BJ89" s="11">
        <v>0</v>
      </c>
      <c r="BK89" s="11">
        <v>1</v>
      </c>
      <c r="BL89" s="11">
        <v>1</v>
      </c>
      <c r="BM89" s="11">
        <v>1</v>
      </c>
      <c r="BN89" s="11">
        <v>1</v>
      </c>
      <c r="BO89" s="11">
        <v>1</v>
      </c>
      <c r="BP89" s="11">
        <v>0</v>
      </c>
      <c r="BQ89" s="11">
        <v>0</v>
      </c>
      <c r="BR89" s="11">
        <v>0</v>
      </c>
      <c r="BS89" s="11">
        <v>0</v>
      </c>
      <c r="BT89" s="11">
        <v>0</v>
      </c>
      <c r="BU89" s="11">
        <v>0</v>
      </c>
      <c r="BV89" s="11">
        <v>0</v>
      </c>
      <c r="BW89" s="11">
        <v>0</v>
      </c>
      <c r="BX89" s="11">
        <v>0</v>
      </c>
      <c r="BY89" s="11">
        <v>0</v>
      </c>
      <c r="BZ89" s="11">
        <v>0</v>
      </c>
      <c r="CA89" s="11" t="s">
        <v>111</v>
      </c>
      <c r="CB89" s="10"/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0</v>
      </c>
      <c r="CI89" s="11">
        <v>0</v>
      </c>
      <c r="CJ89" s="11">
        <v>0</v>
      </c>
      <c r="CK89" s="11">
        <v>0</v>
      </c>
      <c r="CL89" s="11">
        <v>0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0</v>
      </c>
      <c r="CS89" s="11">
        <v>0</v>
      </c>
      <c r="CT89" s="11">
        <v>0</v>
      </c>
      <c r="CU89" s="11">
        <v>0</v>
      </c>
      <c r="CV89" s="11">
        <v>0</v>
      </c>
      <c r="CW89" s="11">
        <v>0</v>
      </c>
      <c r="CX89" s="11">
        <v>0</v>
      </c>
      <c r="CY89" s="11">
        <v>0</v>
      </c>
      <c r="CZ89" s="11">
        <v>0</v>
      </c>
      <c r="DA89" s="11">
        <v>0</v>
      </c>
      <c r="DB89" s="11">
        <v>0</v>
      </c>
      <c r="DC89" s="10" t="s">
        <v>81</v>
      </c>
      <c r="DD89" s="10" t="s">
        <v>148</v>
      </c>
      <c r="DE89" s="10" t="s">
        <v>245</v>
      </c>
      <c r="DF89" s="10" t="s">
        <v>85</v>
      </c>
      <c r="DG89" s="10" t="s">
        <v>94</v>
      </c>
      <c r="DH89" s="10"/>
      <c r="DI89" s="10"/>
      <c r="DJ89" s="10"/>
      <c r="DK89" s="10"/>
      <c r="DL89" s="10"/>
      <c r="DM89" s="10"/>
      <c r="DN89" s="14">
        <v>0</v>
      </c>
      <c r="DO89" s="16" t="s">
        <v>111</v>
      </c>
      <c r="DP89" s="3"/>
      <c r="DQ89" s="3"/>
      <c r="DR89" s="11"/>
      <c r="DS89" s="11"/>
      <c r="DT89" s="11"/>
      <c r="DU89" s="11"/>
    </row>
    <row r="90" spans="1:125" ht="15.6" customHeight="1" x14ac:dyDescent="0.25">
      <c r="A90" s="3">
        <v>81</v>
      </c>
      <c r="B90" s="3" t="s">
        <v>325</v>
      </c>
      <c r="C90" s="3" t="s">
        <v>79</v>
      </c>
      <c r="D90" s="3">
        <v>3</v>
      </c>
      <c r="E90" s="3" t="s">
        <v>100</v>
      </c>
      <c r="F90" s="3">
        <v>1</v>
      </c>
      <c r="G90" s="3" t="s">
        <v>326</v>
      </c>
      <c r="H90" s="3" t="s">
        <v>118</v>
      </c>
      <c r="I90" s="3" t="s">
        <v>110</v>
      </c>
      <c r="J90" s="11"/>
      <c r="K90" s="11"/>
      <c r="L90" s="11"/>
      <c r="M90" s="11"/>
      <c r="N90" s="11"/>
      <c r="O90" s="3"/>
      <c r="P90" s="3"/>
      <c r="Q90" s="3"/>
      <c r="R90" s="3"/>
      <c r="S90" s="3"/>
      <c r="T90" s="3"/>
      <c r="U90" s="3"/>
      <c r="V90" s="3">
        <v>0</v>
      </c>
      <c r="W90" s="11" t="s">
        <v>111</v>
      </c>
      <c r="X90" s="10"/>
      <c r="Y90" s="11">
        <v>1</v>
      </c>
      <c r="Z90" s="11">
        <v>1</v>
      </c>
      <c r="AA90" s="11">
        <v>1</v>
      </c>
      <c r="AB90" s="11">
        <v>1</v>
      </c>
      <c r="AC90" s="11">
        <v>1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1</v>
      </c>
      <c r="AJ90" s="11">
        <v>1</v>
      </c>
      <c r="AK90" s="11">
        <v>1</v>
      </c>
      <c r="AL90" s="11">
        <v>1</v>
      </c>
      <c r="AM90" s="11">
        <v>1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 t="s">
        <v>111</v>
      </c>
      <c r="AZ90" s="10"/>
      <c r="BA90" s="11">
        <v>1</v>
      </c>
      <c r="BB90" s="11">
        <v>1</v>
      </c>
      <c r="BC90" s="11">
        <v>1</v>
      </c>
      <c r="BD90" s="11">
        <v>1</v>
      </c>
      <c r="BE90" s="11">
        <v>1</v>
      </c>
      <c r="BF90" s="11">
        <v>0</v>
      </c>
      <c r="BG90" s="11">
        <v>0</v>
      </c>
      <c r="BH90" s="11">
        <v>0</v>
      </c>
      <c r="BI90" s="11">
        <v>0</v>
      </c>
      <c r="BJ90" s="11">
        <v>0</v>
      </c>
      <c r="BK90" s="11">
        <v>1</v>
      </c>
      <c r="BL90" s="11">
        <v>1</v>
      </c>
      <c r="BM90" s="11">
        <v>1</v>
      </c>
      <c r="BN90" s="11">
        <v>1</v>
      </c>
      <c r="BO90" s="11">
        <v>1</v>
      </c>
      <c r="BP90" s="11">
        <v>0</v>
      </c>
      <c r="BQ90" s="11">
        <v>0</v>
      </c>
      <c r="BR90" s="11">
        <v>0</v>
      </c>
      <c r="BS90" s="11">
        <v>0</v>
      </c>
      <c r="BT90" s="11">
        <v>0</v>
      </c>
      <c r="BU90" s="11">
        <v>0</v>
      </c>
      <c r="BV90" s="11">
        <v>0</v>
      </c>
      <c r="BW90" s="11">
        <v>0</v>
      </c>
      <c r="BX90" s="11">
        <v>0</v>
      </c>
      <c r="BY90" s="11">
        <v>0</v>
      </c>
      <c r="BZ90" s="11">
        <v>0</v>
      </c>
      <c r="CA90" s="11" t="s">
        <v>111</v>
      </c>
      <c r="CB90" s="10"/>
      <c r="CC90" s="11">
        <v>1</v>
      </c>
      <c r="CD90" s="11">
        <v>1</v>
      </c>
      <c r="CE90" s="11">
        <v>1</v>
      </c>
      <c r="CF90" s="11">
        <v>1</v>
      </c>
      <c r="CG90" s="11">
        <v>1</v>
      </c>
      <c r="CH90" s="11">
        <v>0</v>
      </c>
      <c r="CI90" s="11">
        <v>0</v>
      </c>
      <c r="CJ90" s="11">
        <v>0</v>
      </c>
      <c r="CK90" s="11">
        <v>0</v>
      </c>
      <c r="CL90" s="11">
        <v>0</v>
      </c>
      <c r="CM90" s="11">
        <v>1</v>
      </c>
      <c r="CN90" s="11">
        <v>1</v>
      </c>
      <c r="CO90" s="11">
        <v>1</v>
      </c>
      <c r="CP90" s="11">
        <v>1</v>
      </c>
      <c r="CQ90" s="11">
        <v>1</v>
      </c>
      <c r="CR90" s="11">
        <v>0</v>
      </c>
      <c r="CS90" s="11">
        <v>0</v>
      </c>
      <c r="CT90" s="11">
        <v>0</v>
      </c>
      <c r="CU90" s="11">
        <v>0</v>
      </c>
      <c r="CV90" s="11">
        <v>0</v>
      </c>
      <c r="CW90" s="11">
        <v>0</v>
      </c>
      <c r="CX90" s="11">
        <v>0</v>
      </c>
      <c r="CY90" s="11">
        <v>0</v>
      </c>
      <c r="CZ90" s="11">
        <v>0</v>
      </c>
      <c r="DA90" s="11">
        <v>0</v>
      </c>
      <c r="DB90" s="11">
        <v>0</v>
      </c>
      <c r="DC90" s="10" t="s">
        <v>112</v>
      </c>
      <c r="DD90" s="10" t="s">
        <v>113</v>
      </c>
      <c r="DE90" s="10" t="s">
        <v>245</v>
      </c>
      <c r="DF90" s="10" t="s">
        <v>85</v>
      </c>
      <c r="DG90" s="10" t="s">
        <v>94</v>
      </c>
      <c r="DH90" s="10" t="s">
        <v>95</v>
      </c>
      <c r="DI90" s="10" t="s">
        <v>96</v>
      </c>
      <c r="DJ90" s="10" t="s">
        <v>133</v>
      </c>
      <c r="DK90" s="10"/>
      <c r="DL90" s="10"/>
      <c r="DM90" s="10"/>
      <c r="DN90" s="14">
        <v>0</v>
      </c>
      <c r="DO90" s="14"/>
      <c r="DP90" s="3"/>
      <c r="DQ90" s="3"/>
      <c r="DR90" s="11"/>
      <c r="DS90" s="11"/>
      <c r="DT90" s="11"/>
      <c r="DU90" s="11"/>
    </row>
    <row r="91" spans="1:125" ht="15.6" customHeight="1" x14ac:dyDescent="0.25">
      <c r="A91" s="3" t="s">
        <v>327</v>
      </c>
      <c r="B91" s="3" t="s">
        <v>328</v>
      </c>
      <c r="C91" s="3" t="s">
        <v>99</v>
      </c>
      <c r="D91" s="3">
        <v>3</v>
      </c>
      <c r="E91" s="3" t="s">
        <v>100</v>
      </c>
      <c r="F91" s="3">
        <v>1</v>
      </c>
      <c r="G91" s="3" t="s">
        <v>326</v>
      </c>
      <c r="H91" s="3" t="s">
        <v>118</v>
      </c>
      <c r="I91" s="3" t="s">
        <v>110</v>
      </c>
      <c r="J91" s="11"/>
      <c r="K91" s="11"/>
      <c r="L91" s="11"/>
      <c r="M91" s="11"/>
      <c r="N91" s="11"/>
      <c r="O91" s="3"/>
      <c r="P91" s="3"/>
      <c r="Q91" s="3"/>
      <c r="R91" s="3"/>
      <c r="S91" s="3"/>
      <c r="T91" s="3"/>
      <c r="U91" s="3"/>
      <c r="V91" s="3">
        <v>0</v>
      </c>
      <c r="W91" s="11" t="s">
        <v>111</v>
      </c>
      <c r="X91" s="10"/>
      <c r="Y91" s="11">
        <v>1</v>
      </c>
      <c r="Z91" s="11">
        <v>1</v>
      </c>
      <c r="AA91" s="11">
        <v>1</v>
      </c>
      <c r="AB91" s="11">
        <v>1</v>
      </c>
      <c r="AC91" s="11">
        <v>1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1</v>
      </c>
      <c r="AJ91" s="11">
        <v>1</v>
      </c>
      <c r="AK91" s="11">
        <v>1</v>
      </c>
      <c r="AL91" s="11">
        <v>1</v>
      </c>
      <c r="AM91" s="11">
        <v>1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 t="s">
        <v>111</v>
      </c>
      <c r="AZ91" s="10"/>
      <c r="BA91" s="11">
        <v>1</v>
      </c>
      <c r="BB91" s="11">
        <v>1</v>
      </c>
      <c r="BC91" s="11">
        <v>1</v>
      </c>
      <c r="BD91" s="11">
        <v>1</v>
      </c>
      <c r="BE91" s="11">
        <v>1</v>
      </c>
      <c r="BF91" s="11">
        <v>0</v>
      </c>
      <c r="BG91" s="11">
        <v>0</v>
      </c>
      <c r="BH91" s="11">
        <v>0</v>
      </c>
      <c r="BI91" s="11">
        <v>0</v>
      </c>
      <c r="BJ91" s="11">
        <v>0</v>
      </c>
      <c r="BK91" s="11">
        <v>1</v>
      </c>
      <c r="BL91" s="11">
        <v>1</v>
      </c>
      <c r="BM91" s="11">
        <v>1</v>
      </c>
      <c r="BN91" s="11">
        <v>1</v>
      </c>
      <c r="BO91" s="11">
        <v>1</v>
      </c>
      <c r="BP91" s="11">
        <v>0</v>
      </c>
      <c r="BQ91" s="11">
        <v>0</v>
      </c>
      <c r="BR91" s="11">
        <v>0</v>
      </c>
      <c r="BS91" s="11">
        <v>0</v>
      </c>
      <c r="BT91" s="11">
        <v>0</v>
      </c>
      <c r="BU91" s="11">
        <v>0</v>
      </c>
      <c r="BV91" s="11">
        <v>0</v>
      </c>
      <c r="BW91" s="11">
        <v>0</v>
      </c>
      <c r="BX91" s="11">
        <v>0</v>
      </c>
      <c r="BY91" s="11">
        <v>0</v>
      </c>
      <c r="BZ91" s="11">
        <v>0</v>
      </c>
      <c r="CA91" s="11" t="s">
        <v>111</v>
      </c>
      <c r="CB91" s="10"/>
      <c r="CC91" s="11">
        <v>1</v>
      </c>
      <c r="CD91" s="11">
        <v>1</v>
      </c>
      <c r="CE91" s="11">
        <v>1</v>
      </c>
      <c r="CF91" s="11">
        <v>1</v>
      </c>
      <c r="CG91" s="11">
        <v>1</v>
      </c>
      <c r="CH91" s="11">
        <v>0</v>
      </c>
      <c r="CI91" s="11">
        <v>0</v>
      </c>
      <c r="CJ91" s="11">
        <v>0</v>
      </c>
      <c r="CK91" s="11">
        <v>0</v>
      </c>
      <c r="CL91" s="11">
        <v>0</v>
      </c>
      <c r="CM91" s="11">
        <v>1</v>
      </c>
      <c r="CN91" s="11">
        <v>1</v>
      </c>
      <c r="CO91" s="11">
        <v>1</v>
      </c>
      <c r="CP91" s="11">
        <v>1</v>
      </c>
      <c r="CQ91" s="11">
        <v>1</v>
      </c>
      <c r="CR91" s="11">
        <v>0</v>
      </c>
      <c r="CS91" s="11">
        <v>0</v>
      </c>
      <c r="CT91" s="11">
        <v>0</v>
      </c>
      <c r="CU91" s="11">
        <v>0</v>
      </c>
      <c r="CV91" s="11">
        <v>0</v>
      </c>
      <c r="CW91" s="11">
        <v>0</v>
      </c>
      <c r="CX91" s="11">
        <v>0</v>
      </c>
      <c r="CY91" s="11">
        <v>0</v>
      </c>
      <c r="CZ91" s="11">
        <v>0</v>
      </c>
      <c r="DA91" s="11">
        <v>0</v>
      </c>
      <c r="DB91" s="11">
        <v>0</v>
      </c>
      <c r="DC91" s="10" t="s">
        <v>71</v>
      </c>
      <c r="DD91" s="10" t="s">
        <v>72</v>
      </c>
      <c r="DE91" s="10" t="s">
        <v>245</v>
      </c>
      <c r="DF91" s="10" t="s">
        <v>85</v>
      </c>
      <c r="DG91" s="10" t="s">
        <v>94</v>
      </c>
      <c r="DH91" s="10" t="s">
        <v>95</v>
      </c>
      <c r="DI91" s="10" t="s">
        <v>96</v>
      </c>
      <c r="DJ91" s="10"/>
      <c r="DK91" s="10"/>
      <c r="DL91" s="10"/>
      <c r="DM91" s="10"/>
      <c r="DN91" s="14">
        <v>0</v>
      </c>
      <c r="DO91" s="14"/>
      <c r="DP91" s="3"/>
      <c r="DQ91" s="3"/>
      <c r="DR91" s="11"/>
      <c r="DS91" s="11"/>
      <c r="DT91" s="11"/>
      <c r="DU91" s="11"/>
    </row>
    <row r="92" spans="1:125" ht="15.6" customHeight="1" x14ac:dyDescent="0.25">
      <c r="A92" s="3">
        <v>82</v>
      </c>
      <c r="B92" s="3" t="s">
        <v>329</v>
      </c>
      <c r="C92" s="3" t="s">
        <v>99</v>
      </c>
      <c r="D92" s="3">
        <v>4</v>
      </c>
      <c r="E92" s="3" t="s">
        <v>100</v>
      </c>
      <c r="F92" s="3">
        <v>0</v>
      </c>
      <c r="G92" s="3" t="s">
        <v>330</v>
      </c>
      <c r="H92" s="3" t="s">
        <v>137</v>
      </c>
      <c r="I92" s="3" t="s">
        <v>119</v>
      </c>
      <c r="J92" s="11">
        <v>9</v>
      </c>
      <c r="K92" s="11">
        <v>11</v>
      </c>
      <c r="L92" s="11">
        <v>12</v>
      </c>
      <c r="M92" s="11">
        <v>12.5</v>
      </c>
      <c r="N92" s="11">
        <v>13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0">
        <v>0</v>
      </c>
      <c r="V92" s="3">
        <v>0</v>
      </c>
      <c r="W92" s="11" t="s">
        <v>111</v>
      </c>
      <c r="X92" s="10"/>
      <c r="Y92" s="11">
        <v>1</v>
      </c>
      <c r="Z92" s="11">
        <v>1</v>
      </c>
      <c r="AA92" s="11">
        <v>1</v>
      </c>
      <c r="AB92" s="11">
        <v>1</v>
      </c>
      <c r="AC92" s="11">
        <v>1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1</v>
      </c>
      <c r="AJ92" s="11">
        <v>1</v>
      </c>
      <c r="AK92" s="11">
        <v>1</v>
      </c>
      <c r="AL92" s="11">
        <v>1</v>
      </c>
      <c r="AM92" s="11">
        <v>1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 t="s">
        <v>111</v>
      </c>
      <c r="AZ92" s="10"/>
      <c r="BA92" s="11">
        <v>1</v>
      </c>
      <c r="BB92" s="11">
        <v>1</v>
      </c>
      <c r="BC92" s="11">
        <v>1</v>
      </c>
      <c r="BD92" s="11">
        <v>1</v>
      </c>
      <c r="BE92" s="11">
        <v>1</v>
      </c>
      <c r="BF92" s="11">
        <v>0</v>
      </c>
      <c r="BG92" s="11">
        <v>0</v>
      </c>
      <c r="BH92" s="11">
        <v>0</v>
      </c>
      <c r="BI92" s="11">
        <v>0</v>
      </c>
      <c r="BJ92" s="11">
        <v>0</v>
      </c>
      <c r="BK92" s="11">
        <v>1</v>
      </c>
      <c r="BL92" s="11">
        <v>1</v>
      </c>
      <c r="BM92" s="11">
        <v>1</v>
      </c>
      <c r="BN92" s="11">
        <v>1</v>
      </c>
      <c r="BO92" s="11">
        <v>1</v>
      </c>
      <c r="BP92" s="11">
        <v>0</v>
      </c>
      <c r="BQ92" s="11">
        <v>0</v>
      </c>
      <c r="BR92" s="11">
        <v>0</v>
      </c>
      <c r="BS92" s="11">
        <v>0</v>
      </c>
      <c r="BT92" s="11">
        <v>0</v>
      </c>
      <c r="BU92" s="11">
        <v>0</v>
      </c>
      <c r="BV92" s="11">
        <v>0</v>
      </c>
      <c r="BW92" s="11">
        <v>0</v>
      </c>
      <c r="BX92" s="11">
        <v>0</v>
      </c>
      <c r="BY92" s="11">
        <v>0</v>
      </c>
      <c r="BZ92" s="11">
        <v>0</v>
      </c>
      <c r="CA92" s="11" t="s">
        <v>111</v>
      </c>
      <c r="CB92" s="10"/>
      <c r="CC92" s="11">
        <v>1</v>
      </c>
      <c r="CD92" s="11">
        <v>1</v>
      </c>
      <c r="CE92" s="11">
        <v>1</v>
      </c>
      <c r="CF92" s="11">
        <v>1</v>
      </c>
      <c r="CG92" s="11">
        <v>1</v>
      </c>
      <c r="CH92" s="11">
        <v>0</v>
      </c>
      <c r="CI92" s="11">
        <v>0</v>
      </c>
      <c r="CJ92" s="11">
        <v>0</v>
      </c>
      <c r="CK92" s="11">
        <v>0</v>
      </c>
      <c r="CL92" s="11">
        <v>0</v>
      </c>
      <c r="CM92" s="11">
        <v>1</v>
      </c>
      <c r="CN92" s="11">
        <v>1</v>
      </c>
      <c r="CO92" s="11">
        <v>1</v>
      </c>
      <c r="CP92" s="11">
        <v>1</v>
      </c>
      <c r="CQ92" s="11">
        <v>1</v>
      </c>
      <c r="CR92" s="11">
        <v>0</v>
      </c>
      <c r="CS92" s="11">
        <v>0</v>
      </c>
      <c r="CT92" s="11">
        <v>0</v>
      </c>
      <c r="CU92" s="11">
        <v>0</v>
      </c>
      <c r="CV92" s="11">
        <v>0</v>
      </c>
      <c r="CW92" s="11">
        <v>0</v>
      </c>
      <c r="CX92" s="11">
        <v>0</v>
      </c>
      <c r="CY92" s="11">
        <v>0</v>
      </c>
      <c r="CZ92" s="11">
        <v>0</v>
      </c>
      <c r="DA92" s="11">
        <v>0</v>
      </c>
      <c r="DB92" s="11">
        <v>0</v>
      </c>
      <c r="DC92" s="10" t="s">
        <v>81</v>
      </c>
      <c r="DD92" s="10" t="s">
        <v>148</v>
      </c>
      <c r="DE92" s="10" t="s">
        <v>83</v>
      </c>
      <c r="DF92" s="10" t="s">
        <v>85</v>
      </c>
      <c r="DG92" s="10" t="s">
        <v>94</v>
      </c>
      <c r="DH92" s="10" t="s">
        <v>95</v>
      </c>
      <c r="DI92" s="10" t="s">
        <v>96</v>
      </c>
      <c r="DJ92" s="10"/>
      <c r="DK92" s="10"/>
      <c r="DL92" s="10"/>
      <c r="DM92" s="10"/>
      <c r="DN92" s="14">
        <v>0</v>
      </c>
      <c r="DO92" s="16" t="s">
        <v>111</v>
      </c>
      <c r="DP92" s="3"/>
      <c r="DQ92" s="3"/>
      <c r="DR92" s="11"/>
      <c r="DS92" s="11"/>
      <c r="DT92" s="11"/>
      <c r="DU92" s="11"/>
    </row>
    <row r="93" spans="1:125" ht="15.6" customHeight="1" x14ac:dyDescent="0.25">
      <c r="A93" s="3">
        <v>83</v>
      </c>
      <c r="B93" s="3" t="s">
        <v>331</v>
      </c>
      <c r="C93" s="3" t="s">
        <v>332</v>
      </c>
      <c r="D93" s="3">
        <v>5</v>
      </c>
      <c r="E93" s="3" t="s">
        <v>92</v>
      </c>
      <c r="F93" s="3">
        <v>0</v>
      </c>
      <c r="G93" s="3"/>
      <c r="H93" s="3"/>
      <c r="I93" s="3" t="s">
        <v>333</v>
      </c>
      <c r="J93" s="11"/>
      <c r="K93" s="11"/>
      <c r="L93" s="11"/>
      <c r="M93" s="11"/>
      <c r="N93" s="11"/>
      <c r="O93" s="3"/>
      <c r="P93" s="3"/>
      <c r="Q93" s="3"/>
      <c r="R93" s="3"/>
      <c r="S93" s="3"/>
      <c r="T93" s="3"/>
      <c r="U93" s="3"/>
      <c r="V93" s="3">
        <v>0</v>
      </c>
      <c r="W93" s="11" t="s">
        <v>111</v>
      </c>
      <c r="X93" s="10"/>
      <c r="Y93" s="11">
        <v>1</v>
      </c>
      <c r="Z93" s="11">
        <v>1</v>
      </c>
      <c r="AA93" s="11">
        <v>1</v>
      </c>
      <c r="AB93" s="11">
        <v>1</v>
      </c>
      <c r="AC93" s="11">
        <v>1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1</v>
      </c>
      <c r="AJ93" s="11">
        <v>1</v>
      </c>
      <c r="AK93" s="11">
        <v>1</v>
      </c>
      <c r="AL93" s="11">
        <v>1</v>
      </c>
      <c r="AM93" s="11">
        <v>1</v>
      </c>
      <c r="AN93" s="11">
        <v>0</v>
      </c>
      <c r="AO93" s="11">
        <v>0</v>
      </c>
      <c r="AP93" s="11">
        <v>0</v>
      </c>
      <c r="AQ93" s="11">
        <v>0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 t="s">
        <v>111</v>
      </c>
      <c r="AZ93" s="10"/>
      <c r="BA93" s="11">
        <v>1</v>
      </c>
      <c r="BB93" s="11">
        <v>1</v>
      </c>
      <c r="BC93" s="11">
        <v>1</v>
      </c>
      <c r="BD93" s="11">
        <v>1</v>
      </c>
      <c r="BE93" s="11">
        <v>1</v>
      </c>
      <c r="BF93" s="11">
        <v>0</v>
      </c>
      <c r="BG93" s="11">
        <v>0</v>
      </c>
      <c r="BH93" s="11">
        <v>0</v>
      </c>
      <c r="BI93" s="11">
        <v>0</v>
      </c>
      <c r="BJ93" s="11">
        <v>0</v>
      </c>
      <c r="BK93" s="11">
        <v>1</v>
      </c>
      <c r="BL93" s="11">
        <v>1</v>
      </c>
      <c r="BM93" s="11">
        <v>1</v>
      </c>
      <c r="BN93" s="11">
        <v>1</v>
      </c>
      <c r="BO93" s="11">
        <v>1</v>
      </c>
      <c r="BP93" s="11">
        <v>0</v>
      </c>
      <c r="BQ93" s="11">
        <v>0</v>
      </c>
      <c r="BR93" s="11">
        <v>0</v>
      </c>
      <c r="BS93" s="11">
        <v>0</v>
      </c>
      <c r="BT93" s="11">
        <v>0</v>
      </c>
      <c r="BU93" s="11">
        <v>0</v>
      </c>
      <c r="BV93" s="11">
        <v>0</v>
      </c>
      <c r="BW93" s="11">
        <v>0</v>
      </c>
      <c r="BX93" s="11">
        <v>0</v>
      </c>
      <c r="BY93" s="11">
        <v>0</v>
      </c>
      <c r="BZ93" s="11">
        <v>0</v>
      </c>
      <c r="CA93" s="11" t="s">
        <v>111</v>
      </c>
      <c r="CB93" s="10"/>
      <c r="CC93" s="11">
        <v>1</v>
      </c>
      <c r="CD93" s="11">
        <v>1</v>
      </c>
      <c r="CE93" s="11">
        <v>1</v>
      </c>
      <c r="CF93" s="11">
        <v>1</v>
      </c>
      <c r="CG93" s="11">
        <v>1</v>
      </c>
      <c r="CH93" s="11">
        <v>0</v>
      </c>
      <c r="CI93" s="11">
        <v>0</v>
      </c>
      <c r="CJ93" s="11">
        <v>0</v>
      </c>
      <c r="CK93" s="11">
        <v>0</v>
      </c>
      <c r="CL93" s="11">
        <v>0</v>
      </c>
      <c r="CM93" s="11">
        <v>1</v>
      </c>
      <c r="CN93" s="11">
        <v>1</v>
      </c>
      <c r="CO93" s="11">
        <v>1</v>
      </c>
      <c r="CP93" s="11">
        <v>1</v>
      </c>
      <c r="CQ93" s="11">
        <v>1</v>
      </c>
      <c r="CR93" s="11">
        <v>0</v>
      </c>
      <c r="CS93" s="11">
        <v>0</v>
      </c>
      <c r="CT93" s="11">
        <v>0</v>
      </c>
      <c r="CU93" s="11">
        <v>0</v>
      </c>
      <c r="CV93" s="11">
        <v>0</v>
      </c>
      <c r="CW93" s="11">
        <v>0</v>
      </c>
      <c r="CX93" s="11">
        <v>0</v>
      </c>
      <c r="CY93" s="11">
        <v>0</v>
      </c>
      <c r="CZ93" s="11">
        <v>0</v>
      </c>
      <c r="DA93" s="11">
        <v>0</v>
      </c>
      <c r="DB93" s="11">
        <v>0</v>
      </c>
      <c r="DC93" s="10" t="s">
        <v>112</v>
      </c>
      <c r="DD93" s="10" t="s">
        <v>113</v>
      </c>
      <c r="DE93" s="10" t="s">
        <v>245</v>
      </c>
      <c r="DF93" s="10" t="s">
        <v>85</v>
      </c>
      <c r="DG93" s="10" t="s">
        <v>94</v>
      </c>
      <c r="DH93" s="10" t="s">
        <v>95</v>
      </c>
      <c r="DI93" s="10" t="s">
        <v>96</v>
      </c>
      <c r="DJ93" s="10"/>
      <c r="DK93" s="10"/>
      <c r="DL93" s="10"/>
      <c r="DM93" s="10"/>
      <c r="DN93" s="14">
        <v>0</v>
      </c>
      <c r="DO93" s="14"/>
      <c r="DP93" s="3"/>
      <c r="DQ93" s="3"/>
      <c r="DR93" s="11"/>
      <c r="DS93" s="11"/>
      <c r="DT93" s="11"/>
      <c r="DU93" s="11"/>
    </row>
    <row r="94" spans="1:125" ht="15.6" customHeight="1" x14ac:dyDescent="0.25">
      <c r="A94" s="3">
        <v>84</v>
      </c>
      <c r="B94" s="3" t="s">
        <v>334</v>
      </c>
      <c r="C94" s="3" t="s">
        <v>151</v>
      </c>
      <c r="D94" s="3">
        <v>5</v>
      </c>
      <c r="E94" s="3" t="s">
        <v>92</v>
      </c>
      <c r="F94" s="3">
        <v>0</v>
      </c>
      <c r="G94" s="3" t="s">
        <v>335</v>
      </c>
      <c r="H94" s="3" t="s">
        <v>118</v>
      </c>
      <c r="I94" s="3" t="s">
        <v>119</v>
      </c>
      <c r="J94" s="11">
        <f>IF([1]Cal!$J$3&lt;6,3,4)</f>
        <v>3</v>
      </c>
      <c r="K94" s="11">
        <f>IF([1]Cal!$J$3&lt;6,4,5)</f>
        <v>4</v>
      </c>
      <c r="L94" s="11">
        <f>IF([1]Cal!$J$3&lt;6,4.5,5.5)</f>
        <v>4.5</v>
      </c>
      <c r="M94" s="11">
        <f>IF([1]Cal!$J$3&lt;6,4.75,5.75)</f>
        <v>4.75</v>
      </c>
      <c r="N94" s="11">
        <f>IF([1]Cal!$J$3&lt;6,5,6)</f>
        <v>5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0">
        <v>175</v>
      </c>
      <c r="V94" s="3">
        <v>0</v>
      </c>
      <c r="W94" s="11" t="s">
        <v>111</v>
      </c>
      <c r="X94" s="10"/>
      <c r="Y94" s="11">
        <v>1</v>
      </c>
      <c r="Z94" s="11">
        <v>1</v>
      </c>
      <c r="AA94" s="11">
        <v>1</v>
      </c>
      <c r="AB94" s="11">
        <v>1</v>
      </c>
      <c r="AC94" s="11">
        <v>1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1</v>
      </c>
      <c r="AJ94" s="11">
        <v>1</v>
      </c>
      <c r="AK94" s="11">
        <v>1</v>
      </c>
      <c r="AL94" s="11">
        <v>1</v>
      </c>
      <c r="AM94" s="11">
        <v>1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 t="s">
        <v>111</v>
      </c>
      <c r="AZ94" s="10"/>
      <c r="BA94" s="11">
        <v>1</v>
      </c>
      <c r="BB94" s="11">
        <v>1</v>
      </c>
      <c r="BC94" s="11">
        <v>1</v>
      </c>
      <c r="BD94" s="11">
        <v>1</v>
      </c>
      <c r="BE94" s="11">
        <v>1</v>
      </c>
      <c r="BF94" s="11">
        <v>0</v>
      </c>
      <c r="BG94" s="11">
        <v>0</v>
      </c>
      <c r="BH94" s="11">
        <v>0</v>
      </c>
      <c r="BI94" s="11">
        <v>0</v>
      </c>
      <c r="BJ94" s="11">
        <v>0</v>
      </c>
      <c r="BK94" s="11">
        <v>1</v>
      </c>
      <c r="BL94" s="11">
        <v>1</v>
      </c>
      <c r="BM94" s="11">
        <v>1</v>
      </c>
      <c r="BN94" s="11">
        <v>1</v>
      </c>
      <c r="BO94" s="11">
        <v>1</v>
      </c>
      <c r="BP94" s="11">
        <v>0</v>
      </c>
      <c r="BQ94" s="11">
        <v>0</v>
      </c>
      <c r="BR94" s="11">
        <v>0</v>
      </c>
      <c r="BS94" s="11">
        <v>0</v>
      </c>
      <c r="BT94" s="11">
        <v>0</v>
      </c>
      <c r="BU94" s="11">
        <v>0</v>
      </c>
      <c r="BV94" s="11">
        <v>0</v>
      </c>
      <c r="BW94" s="11">
        <v>0</v>
      </c>
      <c r="BX94" s="11">
        <v>0</v>
      </c>
      <c r="BY94" s="11">
        <v>0</v>
      </c>
      <c r="BZ94" s="11">
        <v>0</v>
      </c>
      <c r="CA94" s="11" t="s">
        <v>111</v>
      </c>
      <c r="CB94" s="10"/>
      <c r="CC94" s="11">
        <v>1</v>
      </c>
      <c r="CD94" s="11">
        <v>1</v>
      </c>
      <c r="CE94" s="11">
        <v>1</v>
      </c>
      <c r="CF94" s="11">
        <v>1</v>
      </c>
      <c r="CG94" s="11">
        <v>1</v>
      </c>
      <c r="CH94" s="11">
        <v>0</v>
      </c>
      <c r="CI94" s="11">
        <v>0</v>
      </c>
      <c r="CJ94" s="11">
        <v>0</v>
      </c>
      <c r="CK94" s="11">
        <v>0</v>
      </c>
      <c r="CL94" s="11">
        <v>0</v>
      </c>
      <c r="CM94" s="11">
        <v>1</v>
      </c>
      <c r="CN94" s="11">
        <v>1</v>
      </c>
      <c r="CO94" s="11">
        <v>1</v>
      </c>
      <c r="CP94" s="11">
        <v>1</v>
      </c>
      <c r="CQ94" s="11">
        <v>1</v>
      </c>
      <c r="CR94" s="11">
        <v>0</v>
      </c>
      <c r="CS94" s="11">
        <v>0</v>
      </c>
      <c r="CT94" s="11">
        <v>0</v>
      </c>
      <c r="CU94" s="11">
        <v>0</v>
      </c>
      <c r="CV94" s="11">
        <v>0</v>
      </c>
      <c r="CW94" s="11">
        <v>0</v>
      </c>
      <c r="CX94" s="11">
        <v>0</v>
      </c>
      <c r="CY94" s="11">
        <v>0</v>
      </c>
      <c r="CZ94" s="11">
        <v>0</v>
      </c>
      <c r="DA94" s="11">
        <v>0</v>
      </c>
      <c r="DB94" s="11">
        <v>0</v>
      </c>
      <c r="DC94" s="10" t="s">
        <v>112</v>
      </c>
      <c r="DD94" s="10" t="s">
        <v>148</v>
      </c>
      <c r="DE94" s="10" t="s">
        <v>245</v>
      </c>
      <c r="DF94" s="10" t="s">
        <v>85</v>
      </c>
      <c r="DG94" s="10" t="s">
        <v>106</v>
      </c>
      <c r="DH94" s="10" t="s">
        <v>94</v>
      </c>
      <c r="DI94" s="10" t="s">
        <v>95</v>
      </c>
      <c r="DJ94" s="10" t="s">
        <v>96</v>
      </c>
      <c r="DK94" s="10"/>
      <c r="DL94" s="10"/>
      <c r="DM94" s="10"/>
      <c r="DN94" s="14">
        <v>0</v>
      </c>
      <c r="DO94" s="14" t="s">
        <v>336</v>
      </c>
      <c r="DP94" s="3" t="str">
        <f>IF([1]Cal!$J$3&lt;6,"","（该强化已纳入计算）")</f>
        <v/>
      </c>
      <c r="DQ94" s="3"/>
      <c r="DR94" s="11"/>
      <c r="DS94" s="11"/>
      <c r="DT94" s="11"/>
      <c r="DU94" s="11"/>
    </row>
    <row r="95" spans="1:125" ht="15.6" customHeight="1" x14ac:dyDescent="0.25">
      <c r="A95" s="3">
        <v>85</v>
      </c>
      <c r="B95" s="3" t="s">
        <v>337</v>
      </c>
      <c r="C95" s="3" t="s">
        <v>172</v>
      </c>
      <c r="D95" s="3">
        <v>5</v>
      </c>
      <c r="E95" s="3" t="s">
        <v>92</v>
      </c>
      <c r="F95" s="3">
        <v>0</v>
      </c>
      <c r="G95" s="3" t="s">
        <v>338</v>
      </c>
      <c r="H95" s="3" t="s">
        <v>118</v>
      </c>
      <c r="I95" s="3" t="s">
        <v>119</v>
      </c>
      <c r="J95" s="11">
        <v>3</v>
      </c>
      <c r="K95" s="11">
        <v>4</v>
      </c>
      <c r="L95" s="11">
        <v>4.5</v>
      </c>
      <c r="M95" s="11">
        <v>4.75</v>
      </c>
      <c r="N95" s="11">
        <v>5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0">
        <v>200</v>
      </c>
      <c r="V95" s="3">
        <v>0</v>
      </c>
      <c r="W95" s="11" t="s">
        <v>298</v>
      </c>
      <c r="X95" s="10"/>
      <c r="Y95" s="11">
        <v>1.5</v>
      </c>
      <c r="Z95" s="11">
        <v>1.625</v>
      </c>
      <c r="AA95" s="11">
        <v>1.75</v>
      </c>
      <c r="AB95" s="11">
        <v>1.875</v>
      </c>
      <c r="AC95" s="11">
        <v>2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1</v>
      </c>
      <c r="AJ95" s="11">
        <v>1</v>
      </c>
      <c r="AK95" s="11">
        <v>1</v>
      </c>
      <c r="AL95" s="11">
        <v>1</v>
      </c>
      <c r="AM95" s="11">
        <v>1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 t="s">
        <v>111</v>
      </c>
      <c r="AZ95" s="10"/>
      <c r="BA95" s="11">
        <v>1</v>
      </c>
      <c r="BB95" s="11">
        <v>1</v>
      </c>
      <c r="BC95" s="11">
        <v>1</v>
      </c>
      <c r="BD95" s="11">
        <v>1</v>
      </c>
      <c r="BE95" s="11">
        <v>1</v>
      </c>
      <c r="BF95" s="11">
        <v>0</v>
      </c>
      <c r="BG95" s="11">
        <v>0</v>
      </c>
      <c r="BH95" s="11">
        <v>0</v>
      </c>
      <c r="BI95" s="11">
        <v>0</v>
      </c>
      <c r="BJ95" s="11">
        <v>0</v>
      </c>
      <c r="BK95" s="11">
        <v>1</v>
      </c>
      <c r="BL95" s="11">
        <v>1</v>
      </c>
      <c r="BM95" s="11">
        <v>1</v>
      </c>
      <c r="BN95" s="11">
        <v>1</v>
      </c>
      <c r="BO95" s="11">
        <v>1</v>
      </c>
      <c r="BP95" s="11">
        <v>0</v>
      </c>
      <c r="BQ95" s="11">
        <v>0</v>
      </c>
      <c r="BR95" s="11">
        <v>0</v>
      </c>
      <c r="BS95" s="11">
        <v>0</v>
      </c>
      <c r="BT95" s="11">
        <v>0</v>
      </c>
      <c r="BU95" s="11">
        <v>0</v>
      </c>
      <c r="BV95" s="11">
        <v>0</v>
      </c>
      <c r="BW95" s="11">
        <v>0</v>
      </c>
      <c r="BX95" s="11">
        <v>0</v>
      </c>
      <c r="BY95" s="11">
        <v>0</v>
      </c>
      <c r="BZ95" s="11">
        <v>0</v>
      </c>
      <c r="CA95" s="11" t="s">
        <v>111</v>
      </c>
      <c r="CB95" s="10"/>
      <c r="CC95" s="11">
        <v>1</v>
      </c>
      <c r="CD95" s="11">
        <v>1</v>
      </c>
      <c r="CE95" s="11">
        <v>1</v>
      </c>
      <c r="CF95" s="11">
        <v>1</v>
      </c>
      <c r="CG95" s="11">
        <v>1</v>
      </c>
      <c r="CH95" s="11">
        <v>0</v>
      </c>
      <c r="CI95" s="11">
        <v>0</v>
      </c>
      <c r="CJ95" s="11">
        <v>0</v>
      </c>
      <c r="CK95" s="11">
        <v>0</v>
      </c>
      <c r="CL95" s="11">
        <v>0</v>
      </c>
      <c r="CM95" s="11">
        <v>1</v>
      </c>
      <c r="CN95" s="11">
        <v>1</v>
      </c>
      <c r="CO95" s="11">
        <v>1</v>
      </c>
      <c r="CP95" s="11">
        <v>1</v>
      </c>
      <c r="CQ95" s="11">
        <v>1</v>
      </c>
      <c r="CR95" s="11">
        <v>0</v>
      </c>
      <c r="CS95" s="11">
        <v>0</v>
      </c>
      <c r="CT95" s="11">
        <v>0</v>
      </c>
      <c r="CU95" s="11">
        <v>0</v>
      </c>
      <c r="CV95" s="11">
        <v>0</v>
      </c>
      <c r="CW95" s="11">
        <v>0</v>
      </c>
      <c r="CX95" s="11">
        <v>0</v>
      </c>
      <c r="CY95" s="11">
        <v>0</v>
      </c>
      <c r="CZ95" s="11">
        <v>0</v>
      </c>
      <c r="DA95" s="11">
        <v>0</v>
      </c>
      <c r="DB95" s="11">
        <v>0</v>
      </c>
      <c r="DC95" s="10" t="s">
        <v>112</v>
      </c>
      <c r="DD95" s="10" t="s">
        <v>113</v>
      </c>
      <c r="DE95" s="10" t="s">
        <v>245</v>
      </c>
      <c r="DF95" s="10" t="s">
        <v>84</v>
      </c>
      <c r="DG95" s="10" t="s">
        <v>85</v>
      </c>
      <c r="DH95" s="10" t="s">
        <v>106</v>
      </c>
      <c r="DI95" s="10" t="s">
        <v>94</v>
      </c>
      <c r="DJ95" s="10" t="s">
        <v>95</v>
      </c>
      <c r="DK95" s="10" t="s">
        <v>96</v>
      </c>
      <c r="DL95" s="10" t="s">
        <v>133</v>
      </c>
      <c r="DM95" s="10"/>
      <c r="DN95" s="14">
        <v>0</v>
      </c>
      <c r="DO95" s="16" t="s">
        <v>111</v>
      </c>
      <c r="DP95" s="3"/>
      <c r="DQ95" s="3"/>
      <c r="DR95" s="11"/>
      <c r="DS95" s="11"/>
      <c r="DT95" s="11"/>
      <c r="DU95" s="11"/>
    </row>
    <row r="96" spans="1:125" ht="15.6" customHeight="1" x14ac:dyDescent="0.25">
      <c r="A96" s="3">
        <v>86</v>
      </c>
      <c r="B96" s="3" t="s">
        <v>339</v>
      </c>
      <c r="C96" s="3" t="s">
        <v>79</v>
      </c>
      <c r="D96" s="3">
        <v>5</v>
      </c>
      <c r="E96" s="3" t="s">
        <v>80</v>
      </c>
      <c r="F96" s="3">
        <v>0</v>
      </c>
      <c r="G96" s="3" t="s">
        <v>340</v>
      </c>
      <c r="H96" s="3" t="s">
        <v>137</v>
      </c>
      <c r="I96" s="3" t="s">
        <v>138</v>
      </c>
      <c r="J96" s="11">
        <f>IF([1]Cal!$J$3&lt;1,12,16)</f>
        <v>16</v>
      </c>
      <c r="K96" s="11">
        <f>IF([1]Cal!$J$3&lt;1,16,20)</f>
        <v>20</v>
      </c>
      <c r="L96" s="11">
        <f>IF([1]Cal!$J$3&lt;1,18,22)</f>
        <v>22</v>
      </c>
      <c r="M96" s="11">
        <f>IF([1]Cal!$J$3&lt;1,19,23)</f>
        <v>23</v>
      </c>
      <c r="N96" s="11">
        <f>IF([1]Cal!$J$3&lt;1,20,24)</f>
        <v>24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0.12</v>
      </c>
      <c r="U96" s="10">
        <v>0</v>
      </c>
      <c r="V96" s="3">
        <v>0</v>
      </c>
      <c r="W96" s="11" t="s">
        <v>87</v>
      </c>
      <c r="X96" s="10"/>
      <c r="Y96" s="11">
        <v>1.5</v>
      </c>
      <c r="Z96" s="11">
        <v>1.625</v>
      </c>
      <c r="AA96" s="11">
        <v>1.75</v>
      </c>
      <c r="AB96" s="11">
        <v>1.875</v>
      </c>
      <c r="AC96" s="11">
        <v>2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1</v>
      </c>
      <c r="AJ96" s="11">
        <v>1</v>
      </c>
      <c r="AK96" s="11">
        <v>1</v>
      </c>
      <c r="AL96" s="11">
        <v>1</v>
      </c>
      <c r="AM96" s="11">
        <v>1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 s="11">
        <v>0</v>
      </c>
      <c r="AY96" s="11" t="s">
        <v>116</v>
      </c>
      <c r="AZ96" s="10">
        <v>3</v>
      </c>
      <c r="BA96" s="11">
        <v>1</v>
      </c>
      <c r="BB96" s="11">
        <v>1</v>
      </c>
      <c r="BC96" s="11">
        <v>1</v>
      </c>
      <c r="BD96" s="11">
        <v>1</v>
      </c>
      <c r="BE96" s="11">
        <v>1</v>
      </c>
      <c r="BF96" s="11">
        <v>0</v>
      </c>
      <c r="BG96" s="11">
        <v>0</v>
      </c>
      <c r="BH96" s="11">
        <v>0</v>
      </c>
      <c r="BI96" s="11">
        <v>0</v>
      </c>
      <c r="BJ96" s="11">
        <v>0</v>
      </c>
      <c r="BK96" s="11">
        <v>1</v>
      </c>
      <c r="BL96" s="11">
        <v>1</v>
      </c>
      <c r="BM96" s="11">
        <v>1</v>
      </c>
      <c r="BN96" s="11">
        <v>1</v>
      </c>
      <c r="BO96" s="11">
        <v>1</v>
      </c>
      <c r="BP96" s="11">
        <v>0</v>
      </c>
      <c r="BQ96" s="11">
        <v>0.3</v>
      </c>
      <c r="BR96" s="11">
        <v>0.32</v>
      </c>
      <c r="BS96" s="11">
        <v>0.34</v>
      </c>
      <c r="BT96" s="11">
        <v>0.36</v>
      </c>
      <c r="BU96" s="11">
        <v>0.38</v>
      </c>
      <c r="BV96" s="11">
        <v>0.4</v>
      </c>
      <c r="BW96" s="11">
        <v>0.42</v>
      </c>
      <c r="BX96" s="11">
        <v>0.44</v>
      </c>
      <c r="BY96" s="11">
        <v>0.46</v>
      </c>
      <c r="BZ96" s="11">
        <v>0.5</v>
      </c>
      <c r="CA96" s="11" t="s">
        <v>111</v>
      </c>
      <c r="CB96" s="10"/>
      <c r="CC96" s="11">
        <v>1</v>
      </c>
      <c r="CD96" s="11">
        <v>1</v>
      </c>
      <c r="CE96" s="11">
        <v>1</v>
      </c>
      <c r="CF96" s="11">
        <v>1</v>
      </c>
      <c r="CG96" s="11">
        <v>1</v>
      </c>
      <c r="CH96" s="11">
        <v>0</v>
      </c>
      <c r="CI96" s="11">
        <v>0</v>
      </c>
      <c r="CJ96" s="11">
        <v>0</v>
      </c>
      <c r="CK96" s="11">
        <v>0</v>
      </c>
      <c r="CL96" s="11">
        <v>0</v>
      </c>
      <c r="CM96" s="11">
        <v>1</v>
      </c>
      <c r="CN96" s="11">
        <v>1</v>
      </c>
      <c r="CO96" s="11">
        <v>1</v>
      </c>
      <c r="CP96" s="11">
        <v>1</v>
      </c>
      <c r="CQ96" s="11">
        <v>1</v>
      </c>
      <c r="CR96" s="11">
        <v>0</v>
      </c>
      <c r="CS96" s="11">
        <v>0</v>
      </c>
      <c r="CT96" s="11">
        <v>0</v>
      </c>
      <c r="CU96" s="11">
        <v>0</v>
      </c>
      <c r="CV96" s="11">
        <v>0</v>
      </c>
      <c r="CW96" s="11">
        <v>0</v>
      </c>
      <c r="CX96" s="11">
        <v>0</v>
      </c>
      <c r="CY96" s="11">
        <v>0</v>
      </c>
      <c r="CZ96" s="11">
        <v>0</v>
      </c>
      <c r="DA96" s="11">
        <v>0</v>
      </c>
      <c r="DB96" s="11">
        <v>0</v>
      </c>
      <c r="DC96" s="10" t="s">
        <v>81</v>
      </c>
      <c r="DD96" s="10" t="s">
        <v>113</v>
      </c>
      <c r="DE96" s="10" t="s">
        <v>83</v>
      </c>
      <c r="DF96" s="10" t="s">
        <v>84</v>
      </c>
      <c r="DG96" s="10" t="s">
        <v>85</v>
      </c>
      <c r="DH96" s="10" t="s">
        <v>86</v>
      </c>
      <c r="DI96" s="10" t="s">
        <v>87</v>
      </c>
      <c r="DJ96" s="10" t="s">
        <v>88</v>
      </c>
      <c r="DK96" s="10"/>
      <c r="DL96" s="10"/>
      <c r="DM96" s="10"/>
      <c r="DN96" s="14">
        <v>1</v>
      </c>
      <c r="DO96" s="14" t="s">
        <v>614</v>
      </c>
      <c r="DP96" s="3" t="str">
        <f>IF([1]Cal!$J$3&lt;1,"","（该强化已纳入计算）")</f>
        <v>（该强化已纳入计算）</v>
      </c>
      <c r="DQ96" s="3"/>
      <c r="DR96" s="11">
        <v>1</v>
      </c>
      <c r="DS96" s="11"/>
      <c r="DT96" s="11"/>
      <c r="DU96" s="11"/>
    </row>
  </sheetData>
  <mergeCells count="38">
    <mergeCell ref="V1:V3"/>
    <mergeCell ref="W1:AX1"/>
    <mergeCell ref="W2:W3"/>
    <mergeCell ref="X2:X3"/>
    <mergeCell ref="Y2:AH2"/>
    <mergeCell ref="AI2:AM2"/>
    <mergeCell ref="J2:N2"/>
    <mergeCell ref="O2:S2"/>
    <mergeCell ref="T2:T3"/>
    <mergeCell ref="U2:U3"/>
    <mergeCell ref="A1:B1"/>
    <mergeCell ref="C1:I1"/>
    <mergeCell ref="J1:S1"/>
    <mergeCell ref="AY1:BZ1"/>
    <mergeCell ref="CA1:DB1"/>
    <mergeCell ref="DC1:DM1"/>
    <mergeCell ref="DN1:DP1"/>
    <mergeCell ref="DQ1:DU1"/>
    <mergeCell ref="DC2:DD3"/>
    <mergeCell ref="AN2:AX2"/>
    <mergeCell ref="AY2:AY3"/>
    <mergeCell ref="AZ2:AZ3"/>
    <mergeCell ref="BA2:BJ2"/>
    <mergeCell ref="BK2:BO2"/>
    <mergeCell ref="BP2:BZ2"/>
    <mergeCell ref="CA2:CA3"/>
    <mergeCell ref="CB2:CB3"/>
    <mergeCell ref="CC2:CL2"/>
    <mergeCell ref="CM2:CQ2"/>
    <mergeCell ref="CR2:DB2"/>
    <mergeCell ref="DT2:DT3"/>
    <mergeCell ref="DU2:DU3"/>
    <mergeCell ref="DE2:DE3"/>
    <mergeCell ref="DF2:DM3"/>
    <mergeCell ref="DP2:DP3"/>
    <mergeCell ref="DQ2:DQ3"/>
    <mergeCell ref="DR2:DR3"/>
    <mergeCell ref="DS2:DS3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56"/>
  <sheetViews>
    <sheetView workbookViewId="0">
      <selection activeCell="A2" sqref="A2"/>
    </sheetView>
  </sheetViews>
  <sheetFormatPr defaultRowHeight="14.4" x14ac:dyDescent="0.25"/>
  <cols>
    <col min="2" max="2" width="24.6640625" customWidth="1"/>
  </cols>
  <sheetData>
    <row r="1" spans="1:102" ht="16.8" thickBot="1" x14ac:dyDescent="0.3">
      <c r="A1" s="13" t="s">
        <v>477</v>
      </c>
      <c r="B1" s="3" t="s">
        <v>479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</row>
    <row r="2" spans="1:102" ht="15.6" x14ac:dyDescent="0.25">
      <c r="A2" s="3">
        <v>1</v>
      </c>
      <c r="B2" s="2" t="s">
        <v>480</v>
      </c>
      <c r="C2" s="3">
        <v>1455</v>
      </c>
      <c r="D2" s="3">
        <v>1544</v>
      </c>
      <c r="E2" s="3">
        <v>1633</v>
      </c>
      <c r="F2" s="3">
        <v>1728</v>
      </c>
      <c r="G2" s="3">
        <v>1817</v>
      </c>
      <c r="H2" s="3">
        <v>1912</v>
      </c>
      <c r="I2" s="3">
        <v>2001</v>
      </c>
      <c r="J2" s="3">
        <v>2097</v>
      </c>
      <c r="K2" s="3">
        <v>2186</v>
      </c>
      <c r="L2" s="3">
        <v>2281</v>
      </c>
      <c r="M2" s="3">
        <v>2370</v>
      </c>
      <c r="N2" s="3">
        <v>2466</v>
      </c>
      <c r="O2" s="3">
        <v>2555</v>
      </c>
      <c r="P2" s="3">
        <v>2650</v>
      </c>
      <c r="Q2" s="3">
        <v>2739</v>
      </c>
      <c r="R2" s="3">
        <v>2835</v>
      </c>
      <c r="S2" s="3">
        <v>2924</v>
      </c>
      <c r="T2" s="3">
        <v>3019</v>
      </c>
      <c r="U2" s="3">
        <v>3108</v>
      </c>
      <c r="V2" s="3">
        <v>3204</v>
      </c>
      <c r="W2" s="3">
        <v>3293</v>
      </c>
      <c r="X2" s="3">
        <v>3388</v>
      </c>
      <c r="Y2" s="3">
        <v>3477</v>
      </c>
      <c r="Z2" s="3">
        <v>3572</v>
      </c>
      <c r="AA2" s="3">
        <v>3661</v>
      </c>
      <c r="AB2" s="3">
        <v>3757</v>
      </c>
      <c r="AC2" s="3">
        <v>3846</v>
      </c>
      <c r="AD2" s="3">
        <v>3941</v>
      </c>
      <c r="AE2" s="3">
        <v>4030</v>
      </c>
      <c r="AF2" s="3">
        <v>4126</v>
      </c>
      <c r="AG2" s="3">
        <v>4215</v>
      </c>
      <c r="AH2" s="3">
        <v>4310</v>
      </c>
      <c r="AI2" s="3">
        <v>4399</v>
      </c>
      <c r="AJ2" s="3">
        <v>4495</v>
      </c>
      <c r="AK2" s="3">
        <v>4584</v>
      </c>
      <c r="AL2" s="3">
        <v>4679</v>
      </c>
      <c r="AM2" s="3">
        <v>4768</v>
      </c>
      <c r="AN2" s="3">
        <v>4863</v>
      </c>
      <c r="AO2" s="3">
        <v>4953</v>
      </c>
      <c r="AP2" s="3">
        <v>5048</v>
      </c>
      <c r="AQ2" s="3">
        <v>5137</v>
      </c>
      <c r="AR2" s="3">
        <v>5232</v>
      </c>
      <c r="AS2" s="3">
        <v>5321</v>
      </c>
      <c r="AT2" s="3">
        <v>5417</v>
      </c>
      <c r="AU2" s="3">
        <v>5506</v>
      </c>
      <c r="AV2" s="3">
        <v>5601</v>
      </c>
      <c r="AW2" s="3">
        <v>5690</v>
      </c>
      <c r="AX2" s="3">
        <v>5786</v>
      </c>
      <c r="AY2" s="3">
        <v>5875</v>
      </c>
      <c r="AZ2" s="3">
        <v>5970</v>
      </c>
      <c r="BA2" s="3">
        <v>6059</v>
      </c>
      <c r="BB2" s="3">
        <v>6155</v>
      </c>
      <c r="BC2" s="3">
        <v>6244</v>
      </c>
      <c r="BD2" s="3">
        <v>6339</v>
      </c>
      <c r="BE2" s="3">
        <v>6428</v>
      </c>
      <c r="BF2" s="3">
        <v>6523</v>
      </c>
      <c r="BG2" s="3">
        <v>6612</v>
      </c>
      <c r="BH2" s="3">
        <v>6708</v>
      </c>
      <c r="BI2" s="3">
        <v>6797</v>
      </c>
      <c r="BJ2" s="3">
        <v>6892</v>
      </c>
      <c r="BK2" s="3">
        <v>6981</v>
      </c>
      <c r="BL2" s="3">
        <v>7077</v>
      </c>
      <c r="BM2" s="3">
        <v>7166</v>
      </c>
      <c r="BN2" s="3">
        <v>7261</v>
      </c>
      <c r="BO2" s="3">
        <v>7350</v>
      </c>
      <c r="BP2" s="3">
        <v>7446</v>
      </c>
      <c r="BQ2" s="3">
        <v>7535</v>
      </c>
      <c r="BR2" s="3">
        <v>7630</v>
      </c>
      <c r="BS2" s="3">
        <v>7719</v>
      </c>
      <c r="BT2" s="3">
        <v>7815</v>
      </c>
      <c r="BU2" s="3">
        <v>7904</v>
      </c>
      <c r="BV2" s="3">
        <v>7993</v>
      </c>
      <c r="BW2" s="3">
        <v>8088</v>
      </c>
      <c r="BX2" s="3">
        <v>8177</v>
      </c>
      <c r="BY2" s="3">
        <v>8272</v>
      </c>
      <c r="BZ2" s="3">
        <v>8361</v>
      </c>
      <c r="CA2" s="3">
        <v>8457</v>
      </c>
      <c r="CB2" s="3">
        <v>8546</v>
      </c>
      <c r="CC2" s="3">
        <v>8641</v>
      </c>
      <c r="CD2" s="3">
        <v>8730</v>
      </c>
      <c r="CE2" s="3">
        <v>8826</v>
      </c>
      <c r="CF2" s="3">
        <v>8915</v>
      </c>
      <c r="CG2" s="3">
        <v>9010</v>
      </c>
      <c r="CH2" s="3">
        <v>9099</v>
      </c>
      <c r="CI2" s="3">
        <v>9195</v>
      </c>
      <c r="CJ2" s="3">
        <v>9284</v>
      </c>
      <c r="CK2" s="3">
        <v>9379</v>
      </c>
      <c r="CL2" s="3">
        <v>9468</v>
      </c>
      <c r="CM2" s="3">
        <v>9564</v>
      </c>
      <c r="CN2" s="3">
        <v>9653</v>
      </c>
      <c r="CO2" s="3">
        <v>9748</v>
      </c>
      <c r="CP2" s="3">
        <v>9837</v>
      </c>
      <c r="CQ2" s="3">
        <v>9932</v>
      </c>
      <c r="CR2" s="3">
        <v>10021</v>
      </c>
      <c r="CS2" s="3">
        <v>10117</v>
      </c>
      <c r="CT2" s="3">
        <v>10206</v>
      </c>
      <c r="CU2" s="3">
        <v>10301</v>
      </c>
      <c r="CV2" s="3">
        <v>10390</v>
      </c>
      <c r="CW2" s="3">
        <v>10486</v>
      </c>
      <c r="CX2" s="3">
        <v>10575</v>
      </c>
    </row>
    <row r="3" spans="1:102" ht="15.6" x14ac:dyDescent="0.25">
      <c r="A3" s="3">
        <v>2</v>
      </c>
      <c r="B3" s="2" t="s">
        <v>481</v>
      </c>
      <c r="C3" s="3">
        <v>1734</v>
      </c>
      <c r="D3" s="3">
        <v>1838</v>
      </c>
      <c r="E3" s="3">
        <v>1942</v>
      </c>
      <c r="F3" s="3">
        <v>2047</v>
      </c>
      <c r="G3" s="3">
        <v>2151</v>
      </c>
      <c r="H3" s="3">
        <v>2265</v>
      </c>
      <c r="I3" s="3">
        <v>2369</v>
      </c>
      <c r="J3" s="3">
        <v>2473</v>
      </c>
      <c r="K3" s="3">
        <v>2578</v>
      </c>
      <c r="L3" s="3">
        <v>2692</v>
      </c>
      <c r="M3" s="3">
        <v>2796</v>
      </c>
      <c r="N3" s="3">
        <v>2900</v>
      </c>
      <c r="O3" s="3">
        <v>3005</v>
      </c>
      <c r="P3" s="3">
        <v>3119</v>
      </c>
      <c r="Q3" s="3">
        <v>3223</v>
      </c>
      <c r="R3" s="3">
        <v>3327</v>
      </c>
      <c r="S3" s="3">
        <v>3432</v>
      </c>
      <c r="T3" s="3">
        <v>3546</v>
      </c>
      <c r="U3" s="3">
        <v>3650</v>
      </c>
      <c r="V3" s="3">
        <v>3754</v>
      </c>
      <c r="W3" s="3">
        <v>3859</v>
      </c>
      <c r="X3" s="3">
        <v>3963</v>
      </c>
      <c r="Y3" s="3">
        <v>4077</v>
      </c>
      <c r="Z3" s="3">
        <v>4181</v>
      </c>
      <c r="AA3" s="3">
        <v>4286</v>
      </c>
      <c r="AB3" s="3">
        <v>4390</v>
      </c>
      <c r="AC3" s="3">
        <v>4504</v>
      </c>
      <c r="AD3" s="3">
        <v>4608</v>
      </c>
      <c r="AE3" s="3">
        <v>4712</v>
      </c>
      <c r="AF3" s="3">
        <v>4817</v>
      </c>
      <c r="AG3" s="3">
        <v>4931</v>
      </c>
      <c r="AH3" s="3">
        <v>5035</v>
      </c>
      <c r="AI3" s="3">
        <v>5139</v>
      </c>
      <c r="AJ3" s="3">
        <v>5244</v>
      </c>
      <c r="AK3" s="3">
        <v>5358</v>
      </c>
      <c r="AL3" s="3">
        <v>5462</v>
      </c>
      <c r="AM3" s="3">
        <v>5566</v>
      </c>
      <c r="AN3" s="3">
        <v>5671</v>
      </c>
      <c r="AO3" s="3">
        <v>5775</v>
      </c>
      <c r="AP3" s="3">
        <v>5889</v>
      </c>
      <c r="AQ3" s="3">
        <v>5993</v>
      </c>
      <c r="AR3" s="3">
        <v>6098</v>
      </c>
      <c r="AS3" s="3">
        <v>6202</v>
      </c>
      <c r="AT3" s="3">
        <v>6316</v>
      </c>
      <c r="AU3" s="3">
        <v>6420</v>
      </c>
      <c r="AV3" s="3">
        <v>6524</v>
      </c>
      <c r="AW3" s="3">
        <v>6629</v>
      </c>
      <c r="AX3" s="3">
        <v>6743</v>
      </c>
      <c r="AY3" s="3">
        <v>6847</v>
      </c>
      <c r="AZ3" s="3">
        <v>6951</v>
      </c>
      <c r="BA3" s="3">
        <v>7056</v>
      </c>
      <c r="BB3" s="3">
        <v>7170</v>
      </c>
      <c r="BC3" s="3">
        <v>7274</v>
      </c>
      <c r="BD3" s="3">
        <v>7378</v>
      </c>
      <c r="BE3" s="3">
        <v>7483</v>
      </c>
      <c r="BF3" s="3">
        <v>7587</v>
      </c>
      <c r="BG3" s="3">
        <v>7701</v>
      </c>
      <c r="BH3" s="3">
        <v>7805</v>
      </c>
      <c r="BI3" s="3">
        <v>7910</v>
      </c>
      <c r="BJ3" s="3">
        <v>8014</v>
      </c>
      <c r="BK3" s="3">
        <v>8128</v>
      </c>
      <c r="BL3" s="3">
        <v>8232</v>
      </c>
      <c r="BM3" s="3">
        <v>8336</v>
      </c>
      <c r="BN3" s="3">
        <v>8441</v>
      </c>
      <c r="BO3" s="3">
        <v>8555</v>
      </c>
      <c r="BP3" s="3">
        <v>8659</v>
      </c>
      <c r="BQ3" s="3">
        <v>8763</v>
      </c>
      <c r="BR3" s="3">
        <v>8868</v>
      </c>
      <c r="BS3" s="3">
        <v>8982</v>
      </c>
      <c r="BT3" s="3">
        <v>9086</v>
      </c>
      <c r="BU3" s="3">
        <v>9190</v>
      </c>
      <c r="BV3" s="3">
        <v>9295</v>
      </c>
      <c r="BW3" s="3">
        <v>9399</v>
      </c>
      <c r="BX3" s="3">
        <v>9513</v>
      </c>
      <c r="BY3" s="3">
        <v>9617</v>
      </c>
      <c r="BZ3" s="3">
        <v>9722</v>
      </c>
      <c r="CA3" s="3">
        <v>9826</v>
      </c>
      <c r="CB3" s="3">
        <v>9940</v>
      </c>
      <c r="CC3" s="3">
        <v>10044</v>
      </c>
      <c r="CD3" s="3">
        <v>10148</v>
      </c>
      <c r="CE3" s="3">
        <v>10253</v>
      </c>
      <c r="CF3" s="3">
        <v>10367</v>
      </c>
      <c r="CG3" s="3">
        <v>10471</v>
      </c>
      <c r="CH3" s="3">
        <v>10575</v>
      </c>
      <c r="CI3" s="3">
        <v>10680</v>
      </c>
      <c r="CJ3" s="3">
        <v>10794</v>
      </c>
      <c r="CK3" s="3">
        <v>10898</v>
      </c>
      <c r="CL3" s="3">
        <v>11002</v>
      </c>
      <c r="CM3" s="3">
        <v>11107</v>
      </c>
      <c r="CN3" s="3">
        <v>11221</v>
      </c>
      <c r="CO3" s="3">
        <v>11325</v>
      </c>
      <c r="CP3" s="3">
        <v>11429</v>
      </c>
      <c r="CQ3" s="3">
        <v>11534</v>
      </c>
      <c r="CR3" s="3">
        <v>11638</v>
      </c>
      <c r="CS3" s="3">
        <v>11752</v>
      </c>
      <c r="CT3" s="3">
        <v>11856</v>
      </c>
      <c r="CU3" s="3">
        <v>11960</v>
      </c>
      <c r="CV3" s="3">
        <v>12065</v>
      </c>
      <c r="CW3" s="3">
        <v>12179</v>
      </c>
      <c r="CX3" s="3">
        <v>12283</v>
      </c>
    </row>
    <row r="4" spans="1:102" ht="15.6" x14ac:dyDescent="0.25">
      <c r="A4" s="3">
        <v>3</v>
      </c>
      <c r="B4" s="2" t="s">
        <v>482</v>
      </c>
      <c r="C4" s="3">
        <v>1708</v>
      </c>
      <c r="D4" s="3">
        <v>1716</v>
      </c>
      <c r="E4" s="3">
        <v>1733</v>
      </c>
      <c r="F4" s="3">
        <v>1759</v>
      </c>
      <c r="G4" s="3">
        <v>1784</v>
      </c>
      <c r="H4" s="3">
        <v>1827</v>
      </c>
      <c r="I4" s="3">
        <v>1870</v>
      </c>
      <c r="J4" s="3">
        <v>1921</v>
      </c>
      <c r="K4" s="3">
        <v>1972</v>
      </c>
      <c r="L4" s="3">
        <v>2041</v>
      </c>
      <c r="M4" s="3">
        <v>2109</v>
      </c>
      <c r="N4" s="3">
        <v>2177</v>
      </c>
      <c r="O4" s="3">
        <v>2263</v>
      </c>
      <c r="P4" s="3">
        <v>2348</v>
      </c>
      <c r="Q4" s="3">
        <v>2442</v>
      </c>
      <c r="R4" s="3">
        <v>2536</v>
      </c>
      <c r="S4" s="3">
        <v>2638</v>
      </c>
      <c r="T4" s="3">
        <v>2749</v>
      </c>
      <c r="U4" s="3">
        <v>2869</v>
      </c>
      <c r="V4" s="3">
        <v>2980</v>
      </c>
      <c r="W4" s="3">
        <v>3108</v>
      </c>
      <c r="X4" s="3">
        <v>3236</v>
      </c>
      <c r="Y4" s="3">
        <v>3364</v>
      </c>
      <c r="Z4" s="3">
        <v>3501</v>
      </c>
      <c r="AA4" s="3">
        <v>3646</v>
      </c>
      <c r="AB4" s="3">
        <v>3791</v>
      </c>
      <c r="AC4" s="3">
        <v>3936</v>
      </c>
      <c r="AD4" s="3">
        <v>4090</v>
      </c>
      <c r="AE4" s="3">
        <v>4244</v>
      </c>
      <c r="AF4" s="3">
        <v>4398</v>
      </c>
      <c r="AG4" s="3">
        <v>4560</v>
      </c>
      <c r="AH4" s="3">
        <v>4722</v>
      </c>
      <c r="AI4" s="3">
        <v>4884</v>
      </c>
      <c r="AJ4" s="3">
        <v>5047</v>
      </c>
      <c r="AK4" s="3">
        <v>5217</v>
      </c>
      <c r="AL4" s="3">
        <v>5380</v>
      </c>
      <c r="AM4" s="3">
        <v>5551</v>
      </c>
      <c r="AN4" s="3">
        <v>5721</v>
      </c>
      <c r="AO4" s="3">
        <v>5892</v>
      </c>
      <c r="AP4" s="3">
        <v>6054</v>
      </c>
      <c r="AQ4" s="3">
        <v>6225</v>
      </c>
      <c r="AR4" s="3">
        <v>6396</v>
      </c>
      <c r="AS4" s="3">
        <v>6567</v>
      </c>
      <c r="AT4" s="3">
        <v>6729</v>
      </c>
      <c r="AU4" s="3">
        <v>6900</v>
      </c>
      <c r="AV4" s="3">
        <v>7062</v>
      </c>
      <c r="AW4" s="3">
        <v>7224</v>
      </c>
      <c r="AX4" s="3">
        <v>7387</v>
      </c>
      <c r="AY4" s="3">
        <v>7549</v>
      </c>
      <c r="AZ4" s="3">
        <v>7703</v>
      </c>
      <c r="BA4" s="3">
        <v>7856</v>
      </c>
      <c r="BB4" s="3">
        <v>8010</v>
      </c>
      <c r="BC4" s="3">
        <v>8155</v>
      </c>
      <c r="BD4" s="3">
        <v>8300</v>
      </c>
      <c r="BE4" s="3">
        <v>8446</v>
      </c>
      <c r="BF4" s="3">
        <v>8582</v>
      </c>
      <c r="BG4" s="3">
        <v>8710</v>
      </c>
      <c r="BH4" s="3">
        <v>8838</v>
      </c>
      <c r="BI4" s="3">
        <v>8967</v>
      </c>
      <c r="BJ4" s="3">
        <v>9078</v>
      </c>
      <c r="BK4" s="3">
        <v>9197</v>
      </c>
      <c r="BL4" s="3">
        <v>9308</v>
      </c>
      <c r="BM4" s="3">
        <v>9411</v>
      </c>
      <c r="BN4" s="3">
        <v>9505</v>
      </c>
      <c r="BO4" s="3">
        <v>9598</v>
      </c>
      <c r="BP4" s="3">
        <v>9684</v>
      </c>
      <c r="BQ4" s="3">
        <v>9769</v>
      </c>
      <c r="BR4" s="3">
        <v>9838</v>
      </c>
      <c r="BS4" s="3">
        <v>9906</v>
      </c>
      <c r="BT4" s="3">
        <v>9974</v>
      </c>
      <c r="BU4" s="3">
        <v>10025</v>
      </c>
      <c r="BV4" s="3">
        <v>10077</v>
      </c>
      <c r="BW4" s="3">
        <v>10111</v>
      </c>
      <c r="BX4" s="3">
        <v>10136</v>
      </c>
      <c r="BY4" s="3">
        <v>10162</v>
      </c>
      <c r="BZ4" s="3">
        <v>10179</v>
      </c>
      <c r="CA4" s="3">
        <v>10196</v>
      </c>
      <c r="CB4" s="3">
        <v>10213</v>
      </c>
      <c r="CC4" s="3">
        <v>10230</v>
      </c>
      <c r="CD4" s="3">
        <v>10248</v>
      </c>
      <c r="CE4" s="3">
        <v>10350</v>
      </c>
      <c r="CF4" s="3">
        <v>10461</v>
      </c>
      <c r="CG4" s="3">
        <v>10563</v>
      </c>
      <c r="CH4" s="3">
        <v>10675</v>
      </c>
      <c r="CI4" s="3">
        <v>10786</v>
      </c>
      <c r="CJ4" s="3">
        <v>10888</v>
      </c>
      <c r="CK4" s="3">
        <v>10999</v>
      </c>
      <c r="CL4" s="3">
        <v>11110</v>
      </c>
      <c r="CM4" s="3">
        <v>11213</v>
      </c>
      <c r="CN4" s="3">
        <v>11324</v>
      </c>
      <c r="CO4" s="3">
        <v>11435</v>
      </c>
      <c r="CP4" s="3">
        <v>11537</v>
      </c>
      <c r="CQ4" s="3">
        <v>11648</v>
      </c>
      <c r="CR4" s="3">
        <v>11759</v>
      </c>
      <c r="CS4" s="3">
        <v>11862</v>
      </c>
      <c r="CT4" s="3">
        <v>11973</v>
      </c>
      <c r="CU4" s="3">
        <v>12084</v>
      </c>
      <c r="CV4" s="3">
        <v>12186</v>
      </c>
      <c r="CW4" s="3">
        <v>12297</v>
      </c>
      <c r="CX4" s="3">
        <v>12408</v>
      </c>
    </row>
    <row r="5" spans="1:102" ht="15.6" x14ac:dyDescent="0.25">
      <c r="A5" s="3">
        <v>4</v>
      </c>
      <c r="B5" s="2" t="s">
        <v>483</v>
      </c>
      <c r="C5" s="3">
        <v>1287</v>
      </c>
      <c r="D5" s="3">
        <v>1293</v>
      </c>
      <c r="E5" s="3">
        <v>1306</v>
      </c>
      <c r="F5" s="3">
        <v>1325</v>
      </c>
      <c r="G5" s="3">
        <v>1344</v>
      </c>
      <c r="H5" s="3">
        <v>1377</v>
      </c>
      <c r="I5" s="3">
        <v>1409</v>
      </c>
      <c r="J5" s="3">
        <v>1447</v>
      </c>
      <c r="K5" s="3">
        <v>1486</v>
      </c>
      <c r="L5" s="3">
        <v>1538</v>
      </c>
      <c r="M5" s="3">
        <v>1589</v>
      </c>
      <c r="N5" s="3">
        <v>1641</v>
      </c>
      <c r="O5" s="3">
        <v>1705</v>
      </c>
      <c r="P5" s="3">
        <v>1769</v>
      </c>
      <c r="Q5" s="3">
        <v>1840</v>
      </c>
      <c r="R5" s="3">
        <v>1911</v>
      </c>
      <c r="S5" s="3">
        <v>1988</v>
      </c>
      <c r="T5" s="3">
        <v>2072</v>
      </c>
      <c r="U5" s="3">
        <v>2162</v>
      </c>
      <c r="V5" s="3">
        <v>2246</v>
      </c>
      <c r="W5" s="3">
        <v>2342</v>
      </c>
      <c r="X5" s="3">
        <v>2439</v>
      </c>
      <c r="Y5" s="3">
        <v>2536</v>
      </c>
      <c r="Z5" s="3">
        <v>2639</v>
      </c>
      <c r="AA5" s="3">
        <v>2748</v>
      </c>
      <c r="AB5" s="3">
        <v>2858</v>
      </c>
      <c r="AC5" s="3">
        <v>2967</v>
      </c>
      <c r="AD5" s="3">
        <v>3083</v>
      </c>
      <c r="AE5" s="3">
        <v>3199</v>
      </c>
      <c r="AF5" s="3">
        <v>3315</v>
      </c>
      <c r="AG5" s="3">
        <v>3437</v>
      </c>
      <c r="AH5" s="3">
        <v>3559</v>
      </c>
      <c r="AI5" s="3">
        <v>3682</v>
      </c>
      <c r="AJ5" s="3">
        <v>3804</v>
      </c>
      <c r="AK5" s="3">
        <v>3933</v>
      </c>
      <c r="AL5" s="3">
        <v>4055</v>
      </c>
      <c r="AM5" s="3">
        <v>4184</v>
      </c>
      <c r="AN5" s="3">
        <v>4313</v>
      </c>
      <c r="AO5" s="3">
        <v>4442</v>
      </c>
      <c r="AP5" s="3">
        <v>4564</v>
      </c>
      <c r="AQ5" s="3">
        <v>4693</v>
      </c>
      <c r="AR5" s="3">
        <v>4822</v>
      </c>
      <c r="AS5" s="3">
        <v>4950</v>
      </c>
      <c r="AT5" s="3">
        <v>5073</v>
      </c>
      <c r="AU5" s="3">
        <v>5201</v>
      </c>
      <c r="AV5" s="3">
        <v>5324</v>
      </c>
      <c r="AW5" s="3">
        <v>5446</v>
      </c>
      <c r="AX5" s="3">
        <v>5568</v>
      </c>
      <c r="AY5" s="3">
        <v>5691</v>
      </c>
      <c r="AZ5" s="3">
        <v>5807</v>
      </c>
      <c r="BA5" s="3">
        <v>5923</v>
      </c>
      <c r="BB5" s="3">
        <v>6038</v>
      </c>
      <c r="BC5" s="3">
        <v>6148</v>
      </c>
      <c r="BD5" s="3">
        <v>6257</v>
      </c>
      <c r="BE5" s="3">
        <v>6367</v>
      </c>
      <c r="BF5" s="3">
        <v>6470</v>
      </c>
      <c r="BG5" s="3">
        <v>6566</v>
      </c>
      <c r="BH5" s="3">
        <v>6663</v>
      </c>
      <c r="BI5" s="3">
        <v>6760</v>
      </c>
      <c r="BJ5" s="3">
        <v>6843</v>
      </c>
      <c r="BK5" s="3">
        <v>6934</v>
      </c>
      <c r="BL5" s="3">
        <v>7017</v>
      </c>
      <c r="BM5" s="3">
        <v>7094</v>
      </c>
      <c r="BN5" s="3">
        <v>7165</v>
      </c>
      <c r="BO5" s="3">
        <v>7236</v>
      </c>
      <c r="BP5" s="3">
        <v>7301</v>
      </c>
      <c r="BQ5" s="3">
        <v>7365</v>
      </c>
      <c r="BR5" s="3">
        <v>7416</v>
      </c>
      <c r="BS5" s="3">
        <v>7468</v>
      </c>
      <c r="BT5" s="3">
        <v>7519</v>
      </c>
      <c r="BU5" s="3">
        <v>7558</v>
      </c>
      <c r="BV5" s="3">
        <v>7597</v>
      </c>
      <c r="BW5" s="3">
        <v>7622</v>
      </c>
      <c r="BX5" s="3">
        <v>7642</v>
      </c>
      <c r="BY5" s="3">
        <v>7661</v>
      </c>
      <c r="BZ5" s="3">
        <v>7674</v>
      </c>
      <c r="CA5" s="3">
        <v>7687</v>
      </c>
      <c r="CB5" s="3">
        <v>7700</v>
      </c>
      <c r="CC5" s="3">
        <v>7713</v>
      </c>
      <c r="CD5" s="3">
        <v>7726</v>
      </c>
      <c r="CE5" s="3">
        <v>7803</v>
      </c>
      <c r="CF5" s="3">
        <v>7886</v>
      </c>
      <c r="CG5" s="3">
        <v>7964</v>
      </c>
      <c r="CH5" s="3">
        <v>8047</v>
      </c>
      <c r="CI5" s="3">
        <v>8131</v>
      </c>
      <c r="CJ5" s="3">
        <v>8208</v>
      </c>
      <c r="CK5" s="3">
        <v>8292</v>
      </c>
      <c r="CL5" s="3">
        <v>8376</v>
      </c>
      <c r="CM5" s="3">
        <v>8453</v>
      </c>
      <c r="CN5" s="3">
        <v>8537</v>
      </c>
      <c r="CO5" s="3">
        <v>8621</v>
      </c>
      <c r="CP5" s="3">
        <v>8698</v>
      </c>
      <c r="CQ5" s="3">
        <v>8781</v>
      </c>
      <c r="CR5" s="3">
        <v>8865</v>
      </c>
      <c r="CS5" s="3">
        <v>8942</v>
      </c>
      <c r="CT5" s="3">
        <v>9026</v>
      </c>
      <c r="CU5" s="3">
        <v>9110</v>
      </c>
      <c r="CV5" s="3">
        <v>9187</v>
      </c>
      <c r="CW5" s="3">
        <v>9271</v>
      </c>
      <c r="CX5" s="3">
        <v>9355</v>
      </c>
    </row>
    <row r="6" spans="1:102" ht="15.6" x14ac:dyDescent="0.25">
      <c r="A6" s="3">
        <v>5</v>
      </c>
      <c r="B6" s="2" t="s">
        <v>484</v>
      </c>
      <c r="C6" s="3">
        <v>1574</v>
      </c>
      <c r="D6" s="3">
        <v>1723</v>
      </c>
      <c r="E6" s="3">
        <v>1881</v>
      </c>
      <c r="F6" s="3">
        <v>2038</v>
      </c>
      <c r="G6" s="3">
        <v>2196</v>
      </c>
      <c r="H6" s="3">
        <v>2345</v>
      </c>
      <c r="I6" s="3">
        <v>2503</v>
      </c>
      <c r="J6" s="3">
        <v>2652</v>
      </c>
      <c r="K6" s="3">
        <v>2802</v>
      </c>
      <c r="L6" s="3">
        <v>2952</v>
      </c>
      <c r="M6" s="3">
        <v>3093</v>
      </c>
      <c r="N6" s="3">
        <v>3235</v>
      </c>
      <c r="O6" s="3">
        <v>3377</v>
      </c>
      <c r="P6" s="3">
        <v>3519</v>
      </c>
      <c r="Q6" s="3">
        <v>3653</v>
      </c>
      <c r="R6" s="3">
        <v>3779</v>
      </c>
      <c r="S6" s="3">
        <v>3912</v>
      </c>
      <c r="T6" s="3">
        <v>4031</v>
      </c>
      <c r="U6" s="3">
        <v>4157</v>
      </c>
      <c r="V6" s="3">
        <v>4267</v>
      </c>
      <c r="W6" s="3">
        <v>4385</v>
      </c>
      <c r="X6" s="3">
        <v>4487</v>
      </c>
      <c r="Y6" s="3">
        <v>4590</v>
      </c>
      <c r="Z6" s="3">
        <v>4692</v>
      </c>
      <c r="AA6" s="3">
        <v>4779</v>
      </c>
      <c r="AB6" s="3">
        <v>4873</v>
      </c>
      <c r="AC6" s="3">
        <v>4952</v>
      </c>
      <c r="AD6" s="3">
        <v>5031</v>
      </c>
      <c r="AE6" s="3">
        <v>5102</v>
      </c>
      <c r="AF6" s="3">
        <v>5172</v>
      </c>
      <c r="AG6" s="3">
        <v>5228</v>
      </c>
      <c r="AH6" s="3">
        <v>5283</v>
      </c>
      <c r="AI6" s="3">
        <v>5330</v>
      </c>
      <c r="AJ6" s="3">
        <v>5377</v>
      </c>
      <c r="AK6" s="3">
        <v>5417</v>
      </c>
      <c r="AL6" s="3">
        <v>5448</v>
      </c>
      <c r="AM6" s="3">
        <v>5472</v>
      </c>
      <c r="AN6" s="3">
        <v>5487</v>
      </c>
      <c r="AO6" s="3">
        <v>5503</v>
      </c>
      <c r="AP6" s="3">
        <v>5511</v>
      </c>
      <c r="AQ6" s="3">
        <v>5519</v>
      </c>
      <c r="AR6" s="3">
        <v>5527</v>
      </c>
      <c r="AS6" s="3">
        <v>5535</v>
      </c>
      <c r="AT6" s="3">
        <v>5543</v>
      </c>
      <c r="AU6" s="3">
        <v>5566</v>
      </c>
      <c r="AV6" s="3">
        <v>5598</v>
      </c>
      <c r="AW6" s="3">
        <v>5637</v>
      </c>
      <c r="AX6" s="3">
        <v>5684</v>
      </c>
      <c r="AY6" s="3">
        <v>5732</v>
      </c>
      <c r="AZ6" s="3">
        <v>5787</v>
      </c>
      <c r="BA6" s="3">
        <v>5842</v>
      </c>
      <c r="BB6" s="3">
        <v>5913</v>
      </c>
      <c r="BC6" s="3">
        <v>5984</v>
      </c>
      <c r="BD6" s="3">
        <v>6062</v>
      </c>
      <c r="BE6" s="3">
        <v>6141</v>
      </c>
      <c r="BF6" s="3">
        <v>6236</v>
      </c>
      <c r="BG6" s="3">
        <v>6322</v>
      </c>
      <c r="BH6" s="3">
        <v>6425</v>
      </c>
      <c r="BI6" s="3">
        <v>6527</v>
      </c>
      <c r="BJ6" s="3">
        <v>6629</v>
      </c>
      <c r="BK6" s="3">
        <v>6747</v>
      </c>
      <c r="BL6" s="3">
        <v>6858</v>
      </c>
      <c r="BM6" s="3">
        <v>6984</v>
      </c>
      <c r="BN6" s="3">
        <v>7102</v>
      </c>
      <c r="BO6" s="3">
        <v>7236</v>
      </c>
      <c r="BP6" s="3">
        <v>7362</v>
      </c>
      <c r="BQ6" s="3">
        <v>7496</v>
      </c>
      <c r="BR6" s="3">
        <v>7637</v>
      </c>
      <c r="BS6" s="3">
        <v>7779</v>
      </c>
      <c r="BT6" s="3">
        <v>7921</v>
      </c>
      <c r="BU6" s="3">
        <v>8063</v>
      </c>
      <c r="BV6" s="3">
        <v>8212</v>
      </c>
      <c r="BW6" s="3">
        <v>8362</v>
      </c>
      <c r="BX6" s="3">
        <v>8511</v>
      </c>
      <c r="BY6" s="3">
        <v>8669</v>
      </c>
      <c r="BZ6" s="3">
        <v>8819</v>
      </c>
      <c r="CA6" s="3">
        <v>8976</v>
      </c>
      <c r="CB6" s="3">
        <v>9134</v>
      </c>
      <c r="CC6" s="3">
        <v>9291</v>
      </c>
      <c r="CD6" s="3">
        <v>9449</v>
      </c>
      <c r="CE6" s="3">
        <v>9543</v>
      </c>
      <c r="CF6" s="3">
        <v>9645</v>
      </c>
      <c r="CG6" s="3">
        <v>9740</v>
      </c>
      <c r="CH6" s="3">
        <v>9842</v>
      </c>
      <c r="CI6" s="3">
        <v>9945</v>
      </c>
      <c r="CJ6" s="3">
        <v>10039</v>
      </c>
      <c r="CK6" s="3">
        <v>10142</v>
      </c>
      <c r="CL6" s="3">
        <v>10244</v>
      </c>
      <c r="CM6" s="3">
        <v>10338</v>
      </c>
      <c r="CN6" s="3">
        <v>10441</v>
      </c>
      <c r="CO6" s="3">
        <v>10543</v>
      </c>
      <c r="CP6" s="3">
        <v>10638</v>
      </c>
      <c r="CQ6" s="3">
        <v>10740</v>
      </c>
      <c r="CR6" s="3">
        <v>10842</v>
      </c>
      <c r="CS6" s="3">
        <v>10937</v>
      </c>
      <c r="CT6" s="3">
        <v>11039</v>
      </c>
      <c r="CU6" s="3">
        <v>11142</v>
      </c>
      <c r="CV6" s="3">
        <v>11236</v>
      </c>
      <c r="CW6" s="3">
        <v>11339</v>
      </c>
      <c r="CX6" s="3">
        <v>11441</v>
      </c>
    </row>
    <row r="7" spans="1:102" ht="15.6" x14ac:dyDescent="0.25">
      <c r="A7" s="3">
        <v>6</v>
      </c>
      <c r="B7" s="2" t="s">
        <v>485</v>
      </c>
      <c r="C7" s="3">
        <v>1363</v>
      </c>
      <c r="D7" s="3">
        <v>1369</v>
      </c>
      <c r="E7" s="3">
        <v>1383</v>
      </c>
      <c r="F7" s="3">
        <v>1403</v>
      </c>
      <c r="G7" s="3">
        <v>1424</v>
      </c>
      <c r="H7" s="3">
        <v>1458</v>
      </c>
      <c r="I7" s="3">
        <v>1492</v>
      </c>
      <c r="J7" s="3">
        <v>1533</v>
      </c>
      <c r="K7" s="3">
        <v>1574</v>
      </c>
      <c r="L7" s="3">
        <v>1628</v>
      </c>
      <c r="M7" s="3">
        <v>1683</v>
      </c>
      <c r="N7" s="3">
        <v>1737</v>
      </c>
      <c r="O7" s="3">
        <v>1806</v>
      </c>
      <c r="P7" s="3">
        <v>1874</v>
      </c>
      <c r="Q7" s="3">
        <v>1949</v>
      </c>
      <c r="R7" s="3">
        <v>2024</v>
      </c>
      <c r="S7" s="3">
        <v>2106</v>
      </c>
      <c r="T7" s="3">
        <v>2194</v>
      </c>
      <c r="U7" s="3">
        <v>2290</v>
      </c>
      <c r="V7" s="3">
        <v>2378</v>
      </c>
      <c r="W7" s="3">
        <v>2481</v>
      </c>
      <c r="X7" s="3">
        <v>2583</v>
      </c>
      <c r="Y7" s="3">
        <v>2685</v>
      </c>
      <c r="Z7" s="3">
        <v>2794</v>
      </c>
      <c r="AA7" s="3">
        <v>2910</v>
      </c>
      <c r="AB7" s="3">
        <v>3026</v>
      </c>
      <c r="AC7" s="3">
        <v>3142</v>
      </c>
      <c r="AD7" s="3">
        <v>3265</v>
      </c>
      <c r="AE7" s="3">
        <v>3387</v>
      </c>
      <c r="AF7" s="3">
        <v>3510</v>
      </c>
      <c r="AG7" s="3">
        <v>3640</v>
      </c>
      <c r="AH7" s="3">
        <v>3769</v>
      </c>
      <c r="AI7" s="3">
        <v>3899</v>
      </c>
      <c r="AJ7" s="3">
        <v>4028</v>
      </c>
      <c r="AK7" s="3">
        <v>4165</v>
      </c>
      <c r="AL7" s="3">
        <v>4294</v>
      </c>
      <c r="AM7" s="3">
        <v>4431</v>
      </c>
      <c r="AN7" s="3">
        <v>4567</v>
      </c>
      <c r="AO7" s="3">
        <v>4703</v>
      </c>
      <c r="AP7" s="3">
        <v>4833</v>
      </c>
      <c r="AQ7" s="3">
        <v>4969</v>
      </c>
      <c r="AR7" s="3">
        <v>5106</v>
      </c>
      <c r="AS7" s="3">
        <v>5242</v>
      </c>
      <c r="AT7" s="3">
        <v>5371</v>
      </c>
      <c r="AU7" s="3">
        <v>5508</v>
      </c>
      <c r="AV7" s="3">
        <v>5637</v>
      </c>
      <c r="AW7" s="3">
        <v>5767</v>
      </c>
      <c r="AX7" s="3">
        <v>5896</v>
      </c>
      <c r="AY7" s="3">
        <v>6026</v>
      </c>
      <c r="AZ7" s="3">
        <v>6149</v>
      </c>
      <c r="BA7" s="3">
        <v>6271</v>
      </c>
      <c r="BB7" s="3">
        <v>6394</v>
      </c>
      <c r="BC7" s="3">
        <v>6510</v>
      </c>
      <c r="BD7" s="3">
        <v>6626</v>
      </c>
      <c r="BE7" s="3">
        <v>6742</v>
      </c>
      <c r="BF7" s="3">
        <v>6851</v>
      </c>
      <c r="BG7" s="3">
        <v>6953</v>
      </c>
      <c r="BH7" s="3">
        <v>7056</v>
      </c>
      <c r="BI7" s="3">
        <v>7158</v>
      </c>
      <c r="BJ7" s="3">
        <v>7246</v>
      </c>
      <c r="BK7" s="3">
        <v>7342</v>
      </c>
      <c r="BL7" s="3">
        <v>7431</v>
      </c>
      <c r="BM7" s="3">
        <v>7512</v>
      </c>
      <c r="BN7" s="3">
        <v>7587</v>
      </c>
      <c r="BO7" s="3">
        <v>7662</v>
      </c>
      <c r="BP7" s="3">
        <v>7731</v>
      </c>
      <c r="BQ7" s="3">
        <v>7799</v>
      </c>
      <c r="BR7" s="3">
        <v>7853</v>
      </c>
      <c r="BS7" s="3">
        <v>7908</v>
      </c>
      <c r="BT7" s="3">
        <v>7962</v>
      </c>
      <c r="BU7" s="3">
        <v>8003</v>
      </c>
      <c r="BV7" s="3">
        <v>8044</v>
      </c>
      <c r="BW7" s="3">
        <v>8071</v>
      </c>
      <c r="BX7" s="3">
        <v>8092</v>
      </c>
      <c r="BY7" s="3">
        <v>8112</v>
      </c>
      <c r="BZ7" s="3">
        <v>8126</v>
      </c>
      <c r="CA7" s="3">
        <v>8140</v>
      </c>
      <c r="CB7" s="3">
        <v>8153</v>
      </c>
      <c r="CC7" s="3">
        <v>8167</v>
      </c>
      <c r="CD7" s="3">
        <v>8181</v>
      </c>
      <c r="CE7" s="3">
        <v>8262</v>
      </c>
      <c r="CF7" s="3">
        <v>8351</v>
      </c>
      <c r="CG7" s="3">
        <v>8433</v>
      </c>
      <c r="CH7" s="3">
        <v>8521</v>
      </c>
      <c r="CI7" s="3">
        <v>8610</v>
      </c>
      <c r="CJ7" s="3">
        <v>8692</v>
      </c>
      <c r="CK7" s="3">
        <v>8780</v>
      </c>
      <c r="CL7" s="3">
        <v>8869</v>
      </c>
      <c r="CM7" s="3">
        <v>8951</v>
      </c>
      <c r="CN7" s="3">
        <v>9040</v>
      </c>
      <c r="CO7" s="3">
        <v>9128</v>
      </c>
      <c r="CP7" s="3">
        <v>9210</v>
      </c>
      <c r="CQ7" s="3">
        <v>9299</v>
      </c>
      <c r="CR7" s="3">
        <v>9387</v>
      </c>
      <c r="CS7" s="3">
        <v>9469</v>
      </c>
      <c r="CT7" s="3">
        <v>9558</v>
      </c>
      <c r="CU7" s="3">
        <v>9646</v>
      </c>
      <c r="CV7" s="3">
        <v>9728</v>
      </c>
      <c r="CW7" s="3">
        <v>9817</v>
      </c>
      <c r="CX7" s="3">
        <v>9905</v>
      </c>
    </row>
    <row r="8" spans="1:102" ht="15.6" x14ac:dyDescent="0.25">
      <c r="A8" s="3">
        <v>7</v>
      </c>
      <c r="B8" s="2" t="s">
        <v>486</v>
      </c>
      <c r="C8" s="3">
        <v>1392</v>
      </c>
      <c r="D8" s="3">
        <v>1404</v>
      </c>
      <c r="E8" s="3">
        <v>1416</v>
      </c>
      <c r="F8" s="3">
        <v>1440</v>
      </c>
      <c r="G8" s="3">
        <v>1465</v>
      </c>
      <c r="H8" s="3">
        <v>1501</v>
      </c>
      <c r="I8" s="3">
        <v>1544</v>
      </c>
      <c r="J8" s="3">
        <v>1587</v>
      </c>
      <c r="K8" s="3">
        <v>1642</v>
      </c>
      <c r="L8" s="3">
        <v>1697</v>
      </c>
      <c r="M8" s="3">
        <v>1764</v>
      </c>
      <c r="N8" s="3">
        <v>1831</v>
      </c>
      <c r="O8" s="3">
        <v>1910</v>
      </c>
      <c r="P8" s="3">
        <v>1990</v>
      </c>
      <c r="Q8" s="3">
        <v>2075</v>
      </c>
      <c r="R8" s="3">
        <v>2161</v>
      </c>
      <c r="S8" s="3">
        <v>2258</v>
      </c>
      <c r="T8" s="3">
        <v>2356</v>
      </c>
      <c r="U8" s="3">
        <v>2460</v>
      </c>
      <c r="V8" s="3">
        <v>2570</v>
      </c>
      <c r="W8" s="3">
        <v>2680</v>
      </c>
      <c r="X8" s="3">
        <v>2796</v>
      </c>
      <c r="Y8" s="3">
        <v>2918</v>
      </c>
      <c r="Z8" s="3">
        <v>3034</v>
      </c>
      <c r="AA8" s="3">
        <v>3162</v>
      </c>
      <c r="AB8" s="3">
        <v>3290</v>
      </c>
      <c r="AC8" s="3">
        <v>3418</v>
      </c>
      <c r="AD8" s="3">
        <v>3553</v>
      </c>
      <c r="AE8" s="3">
        <v>3687</v>
      </c>
      <c r="AF8" s="3">
        <v>3821</v>
      </c>
      <c r="AG8" s="3">
        <v>3956</v>
      </c>
      <c r="AH8" s="3">
        <v>4096</v>
      </c>
      <c r="AI8" s="3">
        <v>4230</v>
      </c>
      <c r="AJ8" s="3">
        <v>4371</v>
      </c>
      <c r="AK8" s="3">
        <v>4511</v>
      </c>
      <c r="AL8" s="3">
        <v>4652</v>
      </c>
      <c r="AM8" s="3">
        <v>4786</v>
      </c>
      <c r="AN8" s="3">
        <v>4926</v>
      </c>
      <c r="AO8" s="3">
        <v>5061</v>
      </c>
      <c r="AP8" s="3">
        <v>5195</v>
      </c>
      <c r="AQ8" s="3">
        <v>5329</v>
      </c>
      <c r="AR8" s="3">
        <v>5464</v>
      </c>
      <c r="AS8" s="3">
        <v>5592</v>
      </c>
      <c r="AT8" s="3">
        <v>5720</v>
      </c>
      <c r="AU8" s="3">
        <v>5848</v>
      </c>
      <c r="AV8" s="3">
        <v>5970</v>
      </c>
      <c r="AW8" s="3">
        <v>6086</v>
      </c>
      <c r="AX8" s="3">
        <v>6202</v>
      </c>
      <c r="AY8" s="3">
        <v>6312</v>
      </c>
      <c r="AZ8" s="3">
        <v>6422</v>
      </c>
      <c r="BA8" s="3">
        <v>6526</v>
      </c>
      <c r="BB8" s="3">
        <v>6623</v>
      </c>
      <c r="BC8" s="3">
        <v>6721</v>
      </c>
      <c r="BD8" s="3">
        <v>6807</v>
      </c>
      <c r="BE8" s="3">
        <v>6892</v>
      </c>
      <c r="BF8" s="3">
        <v>6971</v>
      </c>
      <c r="BG8" s="3">
        <v>7051</v>
      </c>
      <c r="BH8" s="3">
        <v>7118</v>
      </c>
      <c r="BI8" s="3">
        <v>7185</v>
      </c>
      <c r="BJ8" s="3">
        <v>7240</v>
      </c>
      <c r="BK8" s="3">
        <v>7295</v>
      </c>
      <c r="BL8" s="3">
        <v>7338</v>
      </c>
      <c r="BM8" s="3">
        <v>7381</v>
      </c>
      <c r="BN8" s="3">
        <v>7411</v>
      </c>
      <c r="BO8" s="3">
        <v>7435</v>
      </c>
      <c r="BP8" s="3">
        <v>7448</v>
      </c>
      <c r="BQ8" s="3">
        <v>7460</v>
      </c>
      <c r="BR8" s="3">
        <v>7472</v>
      </c>
      <c r="BS8" s="3">
        <v>7484</v>
      </c>
      <c r="BT8" s="3">
        <v>7497</v>
      </c>
      <c r="BU8" s="3">
        <v>7582</v>
      </c>
      <c r="BV8" s="3">
        <v>7667</v>
      </c>
      <c r="BW8" s="3">
        <v>7759</v>
      </c>
      <c r="BX8" s="3">
        <v>7844</v>
      </c>
      <c r="BY8" s="3">
        <v>7936</v>
      </c>
      <c r="BZ8" s="3">
        <v>8022</v>
      </c>
      <c r="CA8" s="3">
        <v>8113</v>
      </c>
      <c r="CB8" s="3">
        <v>8199</v>
      </c>
      <c r="CC8" s="3">
        <v>8290</v>
      </c>
      <c r="CD8" s="3">
        <v>8376</v>
      </c>
      <c r="CE8" s="3">
        <v>8467</v>
      </c>
      <c r="CF8" s="3">
        <v>8553</v>
      </c>
      <c r="CG8" s="3">
        <v>8644</v>
      </c>
      <c r="CH8" s="3">
        <v>8730</v>
      </c>
      <c r="CI8" s="3">
        <v>8821</v>
      </c>
      <c r="CJ8" s="3">
        <v>8907</v>
      </c>
      <c r="CK8" s="3">
        <v>8998</v>
      </c>
      <c r="CL8" s="3">
        <v>9084</v>
      </c>
      <c r="CM8" s="3">
        <v>9175</v>
      </c>
      <c r="CN8" s="3">
        <v>9261</v>
      </c>
      <c r="CO8" s="3">
        <v>9352</v>
      </c>
      <c r="CP8" s="3">
        <v>9438</v>
      </c>
      <c r="CQ8" s="3">
        <v>9529</v>
      </c>
      <c r="CR8" s="3">
        <v>9615</v>
      </c>
      <c r="CS8" s="3">
        <v>9707</v>
      </c>
      <c r="CT8" s="3">
        <v>9792</v>
      </c>
      <c r="CU8" s="3">
        <v>9884</v>
      </c>
      <c r="CV8" s="3">
        <v>9969</v>
      </c>
      <c r="CW8" s="3">
        <v>10061</v>
      </c>
      <c r="CX8" s="3">
        <v>10146</v>
      </c>
    </row>
    <row r="9" spans="1:102" ht="15.6" x14ac:dyDescent="0.25">
      <c r="A9" s="3">
        <v>8</v>
      </c>
      <c r="B9" s="2" t="s">
        <v>487</v>
      </c>
      <c r="C9" s="3">
        <v>1907</v>
      </c>
      <c r="D9" s="3">
        <v>2021</v>
      </c>
      <c r="E9" s="3">
        <v>2136</v>
      </c>
      <c r="F9" s="3">
        <v>2251</v>
      </c>
      <c r="G9" s="3">
        <v>2366</v>
      </c>
      <c r="H9" s="3">
        <v>2491</v>
      </c>
      <c r="I9" s="3">
        <v>2606</v>
      </c>
      <c r="J9" s="3">
        <v>2721</v>
      </c>
      <c r="K9" s="3">
        <v>2835</v>
      </c>
      <c r="L9" s="3">
        <v>2961</v>
      </c>
      <c r="M9" s="3">
        <v>3075</v>
      </c>
      <c r="N9" s="3">
        <v>3190</v>
      </c>
      <c r="O9" s="3">
        <v>3305</v>
      </c>
      <c r="P9" s="3">
        <v>3430</v>
      </c>
      <c r="Q9" s="3">
        <v>3545</v>
      </c>
      <c r="R9" s="3">
        <v>3660</v>
      </c>
      <c r="S9" s="3">
        <v>3775</v>
      </c>
      <c r="T9" s="3">
        <v>3900</v>
      </c>
      <c r="U9" s="3">
        <v>4015</v>
      </c>
      <c r="V9" s="3">
        <v>4129</v>
      </c>
      <c r="W9" s="3">
        <v>4244</v>
      </c>
      <c r="X9" s="3">
        <v>4359</v>
      </c>
      <c r="Y9" s="3">
        <v>4484</v>
      </c>
      <c r="Z9" s="3">
        <v>4599</v>
      </c>
      <c r="AA9" s="3">
        <v>4714</v>
      </c>
      <c r="AB9" s="3">
        <v>4829</v>
      </c>
      <c r="AC9" s="3">
        <v>4954</v>
      </c>
      <c r="AD9" s="3">
        <v>5069</v>
      </c>
      <c r="AE9" s="3">
        <v>5183</v>
      </c>
      <c r="AF9" s="3">
        <v>5298</v>
      </c>
      <c r="AG9" s="3">
        <v>5423</v>
      </c>
      <c r="AH9" s="3">
        <v>5538</v>
      </c>
      <c r="AI9" s="3">
        <v>5653</v>
      </c>
      <c r="AJ9" s="3">
        <v>5768</v>
      </c>
      <c r="AK9" s="3">
        <v>5893</v>
      </c>
      <c r="AL9" s="3">
        <v>6008</v>
      </c>
      <c r="AM9" s="3">
        <v>6123</v>
      </c>
      <c r="AN9" s="3">
        <v>6237</v>
      </c>
      <c r="AO9" s="3">
        <v>6352</v>
      </c>
      <c r="AP9" s="3">
        <v>6477</v>
      </c>
      <c r="AQ9" s="3">
        <v>6592</v>
      </c>
      <c r="AR9" s="3">
        <v>6707</v>
      </c>
      <c r="AS9" s="3">
        <v>6822</v>
      </c>
      <c r="AT9" s="3">
        <v>6947</v>
      </c>
      <c r="AU9" s="3">
        <v>7062</v>
      </c>
      <c r="AV9" s="3">
        <v>7177</v>
      </c>
      <c r="AW9" s="3">
        <v>7291</v>
      </c>
      <c r="AX9" s="3">
        <v>7417</v>
      </c>
      <c r="AY9" s="3">
        <v>7532</v>
      </c>
      <c r="AZ9" s="3">
        <v>7646</v>
      </c>
      <c r="BA9" s="3">
        <v>7761</v>
      </c>
      <c r="BB9" s="3">
        <v>7886</v>
      </c>
      <c r="BC9" s="3">
        <v>8001</v>
      </c>
      <c r="BD9" s="3">
        <v>8116</v>
      </c>
      <c r="BE9" s="3">
        <v>8231</v>
      </c>
      <c r="BF9" s="3">
        <v>8346</v>
      </c>
      <c r="BG9" s="3">
        <v>8471</v>
      </c>
      <c r="BH9" s="3">
        <v>8586</v>
      </c>
      <c r="BI9" s="3">
        <v>8700</v>
      </c>
      <c r="BJ9" s="3">
        <v>8815</v>
      </c>
      <c r="BK9" s="3">
        <v>8940</v>
      </c>
      <c r="BL9" s="3">
        <v>9055</v>
      </c>
      <c r="BM9" s="3">
        <v>9170</v>
      </c>
      <c r="BN9" s="3">
        <v>9285</v>
      </c>
      <c r="BO9" s="3">
        <v>9410</v>
      </c>
      <c r="BP9" s="3">
        <v>9525</v>
      </c>
      <c r="BQ9" s="3">
        <v>9640</v>
      </c>
      <c r="BR9" s="3">
        <v>9754</v>
      </c>
      <c r="BS9" s="3">
        <v>9880</v>
      </c>
      <c r="BT9" s="3">
        <v>9994</v>
      </c>
      <c r="BU9" s="3">
        <v>10109</v>
      </c>
      <c r="BV9" s="3">
        <v>10224</v>
      </c>
      <c r="BW9" s="3">
        <v>10339</v>
      </c>
      <c r="BX9" s="3">
        <v>10464</v>
      </c>
      <c r="BY9" s="3">
        <v>10579</v>
      </c>
      <c r="BZ9" s="3">
        <v>10694</v>
      </c>
      <c r="CA9" s="3">
        <v>10808</v>
      </c>
      <c r="CB9" s="3">
        <v>10934</v>
      </c>
      <c r="CC9" s="3">
        <v>11048</v>
      </c>
      <c r="CD9" s="3">
        <v>11163</v>
      </c>
      <c r="CE9" s="3">
        <v>11278</v>
      </c>
      <c r="CF9" s="3">
        <v>11403</v>
      </c>
      <c r="CG9" s="3">
        <v>11518</v>
      </c>
      <c r="CH9" s="3">
        <v>11633</v>
      </c>
      <c r="CI9" s="3">
        <v>11748</v>
      </c>
      <c r="CJ9" s="3">
        <v>11873</v>
      </c>
      <c r="CK9" s="3">
        <v>11988</v>
      </c>
      <c r="CL9" s="3">
        <v>12102</v>
      </c>
      <c r="CM9" s="3">
        <v>12217</v>
      </c>
      <c r="CN9" s="3">
        <v>12343</v>
      </c>
      <c r="CO9" s="3">
        <v>12457</v>
      </c>
      <c r="CP9" s="3">
        <v>12572</v>
      </c>
      <c r="CQ9" s="3">
        <v>12687</v>
      </c>
      <c r="CR9" s="3">
        <v>12802</v>
      </c>
      <c r="CS9" s="3">
        <v>12927</v>
      </c>
      <c r="CT9" s="3">
        <v>13042</v>
      </c>
      <c r="CU9" s="3">
        <v>13157</v>
      </c>
      <c r="CV9" s="3">
        <v>13271</v>
      </c>
      <c r="CW9" s="3">
        <v>13397</v>
      </c>
      <c r="CX9" s="3">
        <v>13511</v>
      </c>
    </row>
    <row r="10" spans="1:102" ht="15.6" x14ac:dyDescent="0.25">
      <c r="A10" s="3">
        <v>9</v>
      </c>
      <c r="B10" s="2" t="s">
        <v>488</v>
      </c>
      <c r="C10" s="3">
        <v>1228</v>
      </c>
      <c r="D10" s="3">
        <v>1238</v>
      </c>
      <c r="E10" s="3">
        <v>1249</v>
      </c>
      <c r="F10" s="3">
        <v>1271</v>
      </c>
      <c r="G10" s="3">
        <v>1292</v>
      </c>
      <c r="H10" s="3">
        <v>1324</v>
      </c>
      <c r="I10" s="3">
        <v>1362</v>
      </c>
      <c r="J10" s="3">
        <v>1400</v>
      </c>
      <c r="K10" s="3">
        <v>1448</v>
      </c>
      <c r="L10" s="3">
        <v>1497</v>
      </c>
      <c r="M10" s="3">
        <v>1556</v>
      </c>
      <c r="N10" s="3">
        <v>1615</v>
      </c>
      <c r="O10" s="3">
        <v>1685</v>
      </c>
      <c r="P10" s="3">
        <v>1755</v>
      </c>
      <c r="Q10" s="3">
        <v>1831</v>
      </c>
      <c r="R10" s="3">
        <v>1906</v>
      </c>
      <c r="S10" s="3">
        <v>1992</v>
      </c>
      <c r="T10" s="3">
        <v>2079</v>
      </c>
      <c r="U10" s="3">
        <v>2170</v>
      </c>
      <c r="V10" s="3">
        <v>2267</v>
      </c>
      <c r="W10" s="3">
        <v>2364</v>
      </c>
      <c r="X10" s="3">
        <v>2467</v>
      </c>
      <c r="Y10" s="3">
        <v>2574</v>
      </c>
      <c r="Z10" s="3">
        <v>2677</v>
      </c>
      <c r="AA10" s="3">
        <v>2790</v>
      </c>
      <c r="AB10" s="3">
        <v>2903</v>
      </c>
      <c r="AC10" s="3">
        <v>3016</v>
      </c>
      <c r="AD10" s="3">
        <v>3134</v>
      </c>
      <c r="AE10" s="3">
        <v>3253</v>
      </c>
      <c r="AF10" s="3">
        <v>3372</v>
      </c>
      <c r="AG10" s="3">
        <v>3490</v>
      </c>
      <c r="AH10" s="3">
        <v>3614</v>
      </c>
      <c r="AI10" s="3">
        <v>3732</v>
      </c>
      <c r="AJ10" s="3">
        <v>3856</v>
      </c>
      <c r="AK10" s="3">
        <v>3980</v>
      </c>
      <c r="AL10" s="3">
        <v>4104</v>
      </c>
      <c r="AM10" s="3">
        <v>4223</v>
      </c>
      <c r="AN10" s="3">
        <v>4347</v>
      </c>
      <c r="AO10" s="3">
        <v>4465</v>
      </c>
      <c r="AP10" s="3">
        <v>4584</v>
      </c>
      <c r="AQ10" s="3">
        <v>4702</v>
      </c>
      <c r="AR10" s="3">
        <v>4821</v>
      </c>
      <c r="AS10" s="3">
        <v>4934</v>
      </c>
      <c r="AT10" s="3">
        <v>5047</v>
      </c>
      <c r="AU10" s="3">
        <v>5160</v>
      </c>
      <c r="AV10" s="3">
        <v>5268</v>
      </c>
      <c r="AW10" s="3">
        <v>5370</v>
      </c>
      <c r="AX10" s="3">
        <v>5472</v>
      </c>
      <c r="AY10" s="3">
        <v>5569</v>
      </c>
      <c r="AZ10" s="3">
        <v>5666</v>
      </c>
      <c r="BA10" s="3">
        <v>5758</v>
      </c>
      <c r="BB10" s="3">
        <v>5844</v>
      </c>
      <c r="BC10" s="3">
        <v>5930</v>
      </c>
      <c r="BD10" s="3">
        <v>6006</v>
      </c>
      <c r="BE10" s="3">
        <v>6081</v>
      </c>
      <c r="BF10" s="3">
        <v>6151</v>
      </c>
      <c r="BG10" s="3">
        <v>6221</v>
      </c>
      <c r="BH10" s="3">
        <v>6281</v>
      </c>
      <c r="BI10" s="3">
        <v>6340</v>
      </c>
      <c r="BJ10" s="3">
        <v>6388</v>
      </c>
      <c r="BK10" s="3">
        <v>6437</v>
      </c>
      <c r="BL10" s="3">
        <v>6474</v>
      </c>
      <c r="BM10" s="3">
        <v>6512</v>
      </c>
      <c r="BN10" s="3">
        <v>6539</v>
      </c>
      <c r="BO10" s="3">
        <v>6561</v>
      </c>
      <c r="BP10" s="3">
        <v>6571</v>
      </c>
      <c r="BQ10" s="3">
        <v>6582</v>
      </c>
      <c r="BR10" s="3">
        <v>6593</v>
      </c>
      <c r="BS10" s="3">
        <v>6604</v>
      </c>
      <c r="BT10" s="3">
        <v>6615</v>
      </c>
      <c r="BU10" s="3">
        <v>6690</v>
      </c>
      <c r="BV10" s="3">
        <v>6765</v>
      </c>
      <c r="BW10" s="3">
        <v>6846</v>
      </c>
      <c r="BX10" s="3">
        <v>6922</v>
      </c>
      <c r="BY10" s="3">
        <v>7002</v>
      </c>
      <c r="BZ10" s="3">
        <v>7078</v>
      </c>
      <c r="CA10" s="3">
        <v>7159</v>
      </c>
      <c r="CB10" s="3">
        <v>7234</v>
      </c>
      <c r="CC10" s="3">
        <v>7315</v>
      </c>
      <c r="CD10" s="3">
        <v>7390</v>
      </c>
      <c r="CE10" s="3">
        <v>7471</v>
      </c>
      <c r="CF10" s="3">
        <v>7546</v>
      </c>
      <c r="CG10" s="3">
        <v>7627</v>
      </c>
      <c r="CH10" s="3">
        <v>7703</v>
      </c>
      <c r="CI10" s="3">
        <v>7783</v>
      </c>
      <c r="CJ10" s="3">
        <v>7859</v>
      </c>
      <c r="CK10" s="3">
        <v>7940</v>
      </c>
      <c r="CL10" s="3">
        <v>8015</v>
      </c>
      <c r="CM10" s="3">
        <v>8096</v>
      </c>
      <c r="CN10" s="3">
        <v>8171</v>
      </c>
      <c r="CO10" s="3">
        <v>8252</v>
      </c>
      <c r="CP10" s="3">
        <v>8328</v>
      </c>
      <c r="CQ10" s="3">
        <v>8408</v>
      </c>
      <c r="CR10" s="3">
        <v>8484</v>
      </c>
      <c r="CS10" s="3">
        <v>8565</v>
      </c>
      <c r="CT10" s="3">
        <v>8640</v>
      </c>
      <c r="CU10" s="3">
        <v>8721</v>
      </c>
      <c r="CV10" s="3">
        <v>8796</v>
      </c>
      <c r="CW10" s="3">
        <v>8877</v>
      </c>
      <c r="CX10" s="3">
        <v>8952</v>
      </c>
    </row>
    <row r="11" spans="1:102" ht="15.6" x14ac:dyDescent="0.25">
      <c r="A11" s="3">
        <v>10</v>
      </c>
      <c r="B11" s="2" t="s">
        <v>146</v>
      </c>
      <c r="C11" s="3">
        <v>1460</v>
      </c>
      <c r="D11" s="3">
        <v>1598</v>
      </c>
      <c r="E11" s="3">
        <v>1744</v>
      </c>
      <c r="F11" s="3">
        <v>1890</v>
      </c>
      <c r="G11" s="3">
        <v>2037</v>
      </c>
      <c r="H11" s="3">
        <v>2175</v>
      </c>
      <c r="I11" s="3">
        <v>2321</v>
      </c>
      <c r="J11" s="3">
        <v>2460</v>
      </c>
      <c r="K11" s="3">
        <v>2599</v>
      </c>
      <c r="L11" s="3">
        <v>2738</v>
      </c>
      <c r="M11" s="3">
        <v>2869</v>
      </c>
      <c r="N11" s="3">
        <v>3001</v>
      </c>
      <c r="O11" s="3">
        <v>3132</v>
      </c>
      <c r="P11" s="3">
        <v>3264</v>
      </c>
      <c r="Q11" s="3">
        <v>3388</v>
      </c>
      <c r="R11" s="3">
        <v>3505</v>
      </c>
      <c r="S11" s="3">
        <v>3629</v>
      </c>
      <c r="T11" s="3">
        <v>3739</v>
      </c>
      <c r="U11" s="3">
        <v>3856</v>
      </c>
      <c r="V11" s="3">
        <v>3958</v>
      </c>
      <c r="W11" s="3">
        <v>4067</v>
      </c>
      <c r="X11" s="3">
        <v>4162</v>
      </c>
      <c r="Y11" s="3">
        <v>4257</v>
      </c>
      <c r="Z11" s="3">
        <v>4352</v>
      </c>
      <c r="AA11" s="3">
        <v>4433</v>
      </c>
      <c r="AB11" s="3">
        <v>4520</v>
      </c>
      <c r="AC11" s="3">
        <v>4593</v>
      </c>
      <c r="AD11" s="3">
        <v>4666</v>
      </c>
      <c r="AE11" s="3">
        <v>4732</v>
      </c>
      <c r="AF11" s="3">
        <v>4798</v>
      </c>
      <c r="AG11" s="3">
        <v>4849</v>
      </c>
      <c r="AH11" s="3">
        <v>4900</v>
      </c>
      <c r="AI11" s="3">
        <v>4944</v>
      </c>
      <c r="AJ11" s="3">
        <v>4988</v>
      </c>
      <c r="AK11" s="3">
        <v>5024</v>
      </c>
      <c r="AL11" s="3">
        <v>5054</v>
      </c>
      <c r="AM11" s="3">
        <v>5075</v>
      </c>
      <c r="AN11" s="3">
        <v>5090</v>
      </c>
      <c r="AO11" s="3">
        <v>5105</v>
      </c>
      <c r="AP11" s="3">
        <v>5112</v>
      </c>
      <c r="AQ11" s="3">
        <v>5119</v>
      </c>
      <c r="AR11" s="3">
        <v>5127</v>
      </c>
      <c r="AS11" s="3">
        <v>5134</v>
      </c>
      <c r="AT11" s="3">
        <v>5141</v>
      </c>
      <c r="AU11" s="3">
        <v>5163</v>
      </c>
      <c r="AV11" s="3">
        <v>5192</v>
      </c>
      <c r="AW11" s="3">
        <v>5229</v>
      </c>
      <c r="AX11" s="3">
        <v>5273</v>
      </c>
      <c r="AY11" s="3">
        <v>5317</v>
      </c>
      <c r="AZ11" s="3">
        <v>5368</v>
      </c>
      <c r="BA11" s="3">
        <v>5419</v>
      </c>
      <c r="BB11" s="3">
        <v>5485</v>
      </c>
      <c r="BC11" s="3">
        <v>5550</v>
      </c>
      <c r="BD11" s="3">
        <v>5623</v>
      </c>
      <c r="BE11" s="3">
        <v>5696</v>
      </c>
      <c r="BF11" s="3">
        <v>5784</v>
      </c>
      <c r="BG11" s="3">
        <v>5864</v>
      </c>
      <c r="BH11" s="3">
        <v>5959</v>
      </c>
      <c r="BI11" s="3">
        <v>6054</v>
      </c>
      <c r="BJ11" s="3">
        <v>6149</v>
      </c>
      <c r="BK11" s="3">
        <v>6259</v>
      </c>
      <c r="BL11" s="3">
        <v>6361</v>
      </c>
      <c r="BM11" s="3">
        <v>6478</v>
      </c>
      <c r="BN11" s="3">
        <v>6588</v>
      </c>
      <c r="BO11" s="3">
        <v>6712</v>
      </c>
      <c r="BP11" s="3">
        <v>6829</v>
      </c>
      <c r="BQ11" s="3">
        <v>6953</v>
      </c>
      <c r="BR11" s="3">
        <v>7084</v>
      </c>
      <c r="BS11" s="3">
        <v>7216</v>
      </c>
      <c r="BT11" s="3">
        <v>7347</v>
      </c>
      <c r="BU11" s="3">
        <v>7479</v>
      </c>
      <c r="BV11" s="3">
        <v>7618</v>
      </c>
      <c r="BW11" s="3">
        <v>7756</v>
      </c>
      <c r="BX11" s="3">
        <v>7895</v>
      </c>
      <c r="BY11" s="3">
        <v>8041</v>
      </c>
      <c r="BZ11" s="3">
        <v>8180</v>
      </c>
      <c r="CA11" s="3">
        <v>8326</v>
      </c>
      <c r="CB11" s="3">
        <v>8472</v>
      </c>
      <c r="CC11" s="3">
        <v>8618</v>
      </c>
      <c r="CD11" s="3">
        <v>8765</v>
      </c>
      <c r="CE11" s="3">
        <v>8852</v>
      </c>
      <c r="CF11" s="3">
        <v>8947</v>
      </c>
      <c r="CG11" s="3">
        <v>9035</v>
      </c>
      <c r="CH11" s="3">
        <v>9130</v>
      </c>
      <c r="CI11" s="3">
        <v>9225</v>
      </c>
      <c r="CJ11" s="3">
        <v>9312</v>
      </c>
      <c r="CK11" s="3">
        <v>9407</v>
      </c>
      <c r="CL11" s="3">
        <v>9502</v>
      </c>
      <c r="CM11" s="3">
        <v>9590</v>
      </c>
      <c r="CN11" s="3">
        <v>9685</v>
      </c>
      <c r="CO11" s="3">
        <v>9780</v>
      </c>
      <c r="CP11" s="3">
        <v>9868</v>
      </c>
      <c r="CQ11" s="3">
        <v>9963</v>
      </c>
      <c r="CR11" s="3">
        <v>10057</v>
      </c>
      <c r="CS11" s="3">
        <v>10145</v>
      </c>
      <c r="CT11" s="3">
        <v>10240</v>
      </c>
      <c r="CU11" s="3">
        <v>10335</v>
      </c>
      <c r="CV11" s="3">
        <v>10423</v>
      </c>
      <c r="CW11" s="3">
        <v>10518</v>
      </c>
      <c r="CX11" s="3">
        <v>10613</v>
      </c>
    </row>
    <row r="12" spans="1:102" ht="15.6" x14ac:dyDescent="0.25">
      <c r="A12" s="3">
        <v>11</v>
      </c>
      <c r="B12" s="2" t="s">
        <v>489</v>
      </c>
      <c r="C12" s="3">
        <v>1566</v>
      </c>
      <c r="D12" s="3">
        <v>1573</v>
      </c>
      <c r="E12" s="3">
        <v>1589</v>
      </c>
      <c r="F12" s="3">
        <v>1612</v>
      </c>
      <c r="G12" s="3">
        <v>1636</v>
      </c>
      <c r="H12" s="3">
        <v>1675</v>
      </c>
      <c r="I12" s="3">
        <v>1714</v>
      </c>
      <c r="J12" s="3">
        <v>1761</v>
      </c>
      <c r="K12" s="3">
        <v>1808</v>
      </c>
      <c r="L12" s="3">
        <v>1871</v>
      </c>
      <c r="M12" s="3">
        <v>1934</v>
      </c>
      <c r="N12" s="3">
        <v>1996</v>
      </c>
      <c r="O12" s="3">
        <v>2075</v>
      </c>
      <c r="P12" s="3">
        <v>2153</v>
      </c>
      <c r="Q12" s="3">
        <v>2239</v>
      </c>
      <c r="R12" s="3">
        <v>2325</v>
      </c>
      <c r="S12" s="3">
        <v>2419</v>
      </c>
      <c r="T12" s="3">
        <v>2521</v>
      </c>
      <c r="U12" s="3">
        <v>2631</v>
      </c>
      <c r="V12" s="3">
        <v>2732</v>
      </c>
      <c r="W12" s="3">
        <v>2850</v>
      </c>
      <c r="X12" s="3">
        <v>2967</v>
      </c>
      <c r="Y12" s="3">
        <v>3085</v>
      </c>
      <c r="Z12" s="3">
        <v>3210</v>
      </c>
      <c r="AA12" s="3">
        <v>3343</v>
      </c>
      <c r="AB12" s="3">
        <v>3477</v>
      </c>
      <c r="AC12" s="3">
        <v>3610</v>
      </c>
      <c r="AD12" s="3">
        <v>3751</v>
      </c>
      <c r="AE12" s="3">
        <v>3892</v>
      </c>
      <c r="AF12" s="3">
        <v>4033</v>
      </c>
      <c r="AG12" s="3">
        <v>4181</v>
      </c>
      <c r="AH12" s="3">
        <v>4330</v>
      </c>
      <c r="AI12" s="3">
        <v>4479</v>
      </c>
      <c r="AJ12" s="3">
        <v>4628</v>
      </c>
      <c r="AK12" s="3">
        <v>4784</v>
      </c>
      <c r="AL12" s="3">
        <v>4933</v>
      </c>
      <c r="AM12" s="3">
        <v>5090</v>
      </c>
      <c r="AN12" s="3">
        <v>5247</v>
      </c>
      <c r="AO12" s="3">
        <v>5403</v>
      </c>
      <c r="AP12" s="3">
        <v>5552</v>
      </c>
      <c r="AQ12" s="3">
        <v>5709</v>
      </c>
      <c r="AR12" s="3">
        <v>5865</v>
      </c>
      <c r="AS12" s="3">
        <v>6022</v>
      </c>
      <c r="AT12" s="3">
        <v>6171</v>
      </c>
      <c r="AU12" s="3">
        <v>6327</v>
      </c>
      <c r="AV12" s="3">
        <v>6476</v>
      </c>
      <c r="AW12" s="3">
        <v>6625</v>
      </c>
      <c r="AX12" s="3">
        <v>6774</v>
      </c>
      <c r="AY12" s="3">
        <v>6923</v>
      </c>
      <c r="AZ12" s="3">
        <v>7064</v>
      </c>
      <c r="BA12" s="3">
        <v>7205</v>
      </c>
      <c r="BB12" s="3">
        <v>7346</v>
      </c>
      <c r="BC12" s="3">
        <v>7479</v>
      </c>
      <c r="BD12" s="3">
        <v>7612</v>
      </c>
      <c r="BE12" s="3">
        <v>7745</v>
      </c>
      <c r="BF12" s="3">
        <v>7870</v>
      </c>
      <c r="BG12" s="3">
        <v>7988</v>
      </c>
      <c r="BH12" s="3">
        <v>8105</v>
      </c>
      <c r="BI12" s="3">
        <v>8223</v>
      </c>
      <c r="BJ12" s="3">
        <v>8325</v>
      </c>
      <c r="BK12" s="3">
        <v>8434</v>
      </c>
      <c r="BL12" s="3">
        <v>8536</v>
      </c>
      <c r="BM12" s="3">
        <v>8630</v>
      </c>
      <c r="BN12" s="3">
        <v>8716</v>
      </c>
      <c r="BO12" s="3">
        <v>8802</v>
      </c>
      <c r="BP12" s="3">
        <v>8881</v>
      </c>
      <c r="BQ12" s="3">
        <v>8959</v>
      </c>
      <c r="BR12" s="3">
        <v>9022</v>
      </c>
      <c r="BS12" s="3">
        <v>9084</v>
      </c>
      <c r="BT12" s="3">
        <v>9147</v>
      </c>
      <c r="BU12" s="3">
        <v>9194</v>
      </c>
      <c r="BV12" s="3">
        <v>9241</v>
      </c>
      <c r="BW12" s="3">
        <v>9272</v>
      </c>
      <c r="BX12" s="3">
        <v>9296</v>
      </c>
      <c r="BY12" s="3">
        <v>9319</v>
      </c>
      <c r="BZ12" s="3">
        <v>9335</v>
      </c>
      <c r="CA12" s="3">
        <v>9351</v>
      </c>
      <c r="CB12" s="3">
        <v>9366</v>
      </c>
      <c r="CC12" s="3">
        <v>9382</v>
      </c>
      <c r="CD12" s="3">
        <v>9398</v>
      </c>
      <c r="CE12" s="3">
        <v>9491</v>
      </c>
      <c r="CF12" s="3">
        <v>9593</v>
      </c>
      <c r="CG12" s="3">
        <v>9687</v>
      </c>
      <c r="CH12" s="3">
        <v>9789</v>
      </c>
      <c r="CI12" s="3">
        <v>9891</v>
      </c>
      <c r="CJ12" s="3">
        <v>9985</v>
      </c>
      <c r="CK12" s="3">
        <v>10087</v>
      </c>
      <c r="CL12" s="3">
        <v>10189</v>
      </c>
      <c r="CM12" s="3">
        <v>10283</v>
      </c>
      <c r="CN12" s="3">
        <v>10384</v>
      </c>
      <c r="CO12" s="3">
        <v>10486</v>
      </c>
      <c r="CP12" s="3">
        <v>10580</v>
      </c>
      <c r="CQ12" s="3">
        <v>10682</v>
      </c>
      <c r="CR12" s="3">
        <v>10784</v>
      </c>
      <c r="CS12" s="3">
        <v>10878</v>
      </c>
      <c r="CT12" s="3">
        <v>10980</v>
      </c>
      <c r="CU12" s="3">
        <v>11081</v>
      </c>
      <c r="CV12" s="3">
        <v>11175</v>
      </c>
      <c r="CW12" s="3">
        <v>11277</v>
      </c>
      <c r="CX12" s="3">
        <v>11379</v>
      </c>
    </row>
    <row r="13" spans="1:102" ht="15.6" x14ac:dyDescent="0.25">
      <c r="A13" s="3">
        <v>12</v>
      </c>
      <c r="B13" s="2" t="s">
        <v>490</v>
      </c>
      <c r="C13" s="3">
        <v>1897</v>
      </c>
      <c r="D13" s="3">
        <v>2073</v>
      </c>
      <c r="E13" s="3">
        <v>2260</v>
      </c>
      <c r="F13" s="3">
        <v>2436</v>
      </c>
      <c r="G13" s="3">
        <v>2623</v>
      </c>
      <c r="H13" s="3">
        <v>2800</v>
      </c>
      <c r="I13" s="3">
        <v>2987</v>
      </c>
      <c r="J13" s="3">
        <v>3163</v>
      </c>
      <c r="K13" s="3">
        <v>3340</v>
      </c>
      <c r="L13" s="3">
        <v>3516</v>
      </c>
      <c r="M13" s="3">
        <v>3682</v>
      </c>
      <c r="N13" s="3">
        <v>3859</v>
      </c>
      <c r="O13" s="3">
        <v>4025</v>
      </c>
      <c r="P13" s="3">
        <v>4191</v>
      </c>
      <c r="Q13" s="3">
        <v>4357</v>
      </c>
      <c r="R13" s="3">
        <v>4513</v>
      </c>
      <c r="S13" s="3">
        <v>4669</v>
      </c>
      <c r="T13" s="3">
        <v>4825</v>
      </c>
      <c r="U13" s="3">
        <v>4970</v>
      </c>
      <c r="V13" s="3">
        <v>5115</v>
      </c>
      <c r="W13" s="3">
        <v>5261</v>
      </c>
      <c r="X13" s="3">
        <v>5396</v>
      </c>
      <c r="Y13" s="3">
        <v>5531</v>
      </c>
      <c r="Z13" s="3">
        <v>5655</v>
      </c>
      <c r="AA13" s="3">
        <v>5780</v>
      </c>
      <c r="AB13" s="3">
        <v>5904</v>
      </c>
      <c r="AC13" s="3">
        <v>6019</v>
      </c>
      <c r="AD13" s="3">
        <v>6122</v>
      </c>
      <c r="AE13" s="3">
        <v>6226</v>
      </c>
      <c r="AF13" s="3">
        <v>6330</v>
      </c>
      <c r="AG13" s="3">
        <v>6413</v>
      </c>
      <c r="AH13" s="3">
        <v>6507</v>
      </c>
      <c r="AI13" s="3">
        <v>6590</v>
      </c>
      <c r="AJ13" s="3">
        <v>6662</v>
      </c>
      <c r="AK13" s="3">
        <v>6735</v>
      </c>
      <c r="AL13" s="3">
        <v>6797</v>
      </c>
      <c r="AM13" s="3">
        <v>6849</v>
      </c>
      <c r="AN13" s="3">
        <v>6901</v>
      </c>
      <c r="AO13" s="3">
        <v>6943</v>
      </c>
      <c r="AP13" s="3">
        <v>6984</v>
      </c>
      <c r="AQ13" s="3">
        <v>7015</v>
      </c>
      <c r="AR13" s="3">
        <v>7046</v>
      </c>
      <c r="AS13" s="3">
        <v>7067</v>
      </c>
      <c r="AT13" s="3">
        <v>7078</v>
      </c>
      <c r="AU13" s="3">
        <v>7088</v>
      </c>
      <c r="AV13" s="3">
        <v>7098</v>
      </c>
      <c r="AW13" s="3">
        <v>7109</v>
      </c>
      <c r="AX13" s="3">
        <v>7119</v>
      </c>
      <c r="AY13" s="3">
        <v>7130</v>
      </c>
      <c r="AZ13" s="3">
        <v>7150</v>
      </c>
      <c r="BA13" s="3">
        <v>7181</v>
      </c>
      <c r="BB13" s="3">
        <v>7223</v>
      </c>
      <c r="BC13" s="3">
        <v>7265</v>
      </c>
      <c r="BD13" s="3">
        <v>7316</v>
      </c>
      <c r="BE13" s="3">
        <v>7368</v>
      </c>
      <c r="BF13" s="3">
        <v>7431</v>
      </c>
      <c r="BG13" s="3">
        <v>7503</v>
      </c>
      <c r="BH13" s="3">
        <v>7576</v>
      </c>
      <c r="BI13" s="3">
        <v>7659</v>
      </c>
      <c r="BJ13" s="3">
        <v>7753</v>
      </c>
      <c r="BK13" s="3">
        <v>7836</v>
      </c>
      <c r="BL13" s="3">
        <v>7939</v>
      </c>
      <c r="BM13" s="3">
        <v>8043</v>
      </c>
      <c r="BN13" s="3">
        <v>8147</v>
      </c>
      <c r="BO13" s="3">
        <v>8261</v>
      </c>
      <c r="BP13" s="3">
        <v>8386</v>
      </c>
      <c r="BQ13" s="3">
        <v>8510</v>
      </c>
      <c r="BR13" s="3">
        <v>8635</v>
      </c>
      <c r="BS13" s="3">
        <v>8770</v>
      </c>
      <c r="BT13" s="3">
        <v>8905</v>
      </c>
      <c r="BU13" s="3">
        <v>9050</v>
      </c>
      <c r="BV13" s="3">
        <v>9196</v>
      </c>
      <c r="BW13" s="3">
        <v>9341</v>
      </c>
      <c r="BX13" s="3">
        <v>9497</v>
      </c>
      <c r="BY13" s="3">
        <v>9653</v>
      </c>
      <c r="BZ13" s="3">
        <v>9808</v>
      </c>
      <c r="CA13" s="3">
        <v>9974</v>
      </c>
      <c r="CB13" s="3">
        <v>10141</v>
      </c>
      <c r="CC13" s="3">
        <v>10307</v>
      </c>
      <c r="CD13" s="3">
        <v>10483</v>
      </c>
      <c r="CE13" s="3">
        <v>10649</v>
      </c>
      <c r="CF13" s="3">
        <v>10826</v>
      </c>
      <c r="CG13" s="3">
        <v>11002</v>
      </c>
      <c r="CH13" s="3">
        <v>11179</v>
      </c>
      <c r="CI13" s="3">
        <v>11366</v>
      </c>
      <c r="CJ13" s="3">
        <v>11542</v>
      </c>
      <c r="CK13" s="3">
        <v>11729</v>
      </c>
      <c r="CL13" s="3">
        <v>11906</v>
      </c>
      <c r="CM13" s="3">
        <v>12093</v>
      </c>
      <c r="CN13" s="3">
        <v>12280</v>
      </c>
      <c r="CO13" s="3">
        <v>12394</v>
      </c>
      <c r="CP13" s="3">
        <v>12508</v>
      </c>
      <c r="CQ13" s="3">
        <v>12622</v>
      </c>
      <c r="CR13" s="3">
        <v>12736</v>
      </c>
      <c r="CS13" s="3">
        <v>12861</v>
      </c>
      <c r="CT13" s="3">
        <v>12975</v>
      </c>
      <c r="CU13" s="3">
        <v>13089</v>
      </c>
      <c r="CV13" s="3">
        <v>13204</v>
      </c>
      <c r="CW13" s="3">
        <v>13328</v>
      </c>
      <c r="CX13" s="3">
        <v>13442</v>
      </c>
    </row>
    <row r="14" spans="1:102" ht="15.6" x14ac:dyDescent="0.25">
      <c r="A14" s="3">
        <v>13</v>
      </c>
      <c r="B14" s="2" t="s">
        <v>157</v>
      </c>
      <c r="C14" s="3">
        <v>1247</v>
      </c>
      <c r="D14" s="3">
        <v>1323</v>
      </c>
      <c r="E14" s="3">
        <v>1400</v>
      </c>
      <c r="F14" s="3">
        <v>1482</v>
      </c>
      <c r="G14" s="3">
        <v>1558</v>
      </c>
      <c r="H14" s="3">
        <v>1640</v>
      </c>
      <c r="I14" s="3">
        <v>1717</v>
      </c>
      <c r="J14" s="3">
        <v>1799</v>
      </c>
      <c r="K14" s="3">
        <v>1875</v>
      </c>
      <c r="L14" s="3">
        <v>1957</v>
      </c>
      <c r="M14" s="3">
        <v>2034</v>
      </c>
      <c r="N14" s="3">
        <v>2116</v>
      </c>
      <c r="O14" s="3">
        <v>2192</v>
      </c>
      <c r="P14" s="3">
        <v>2274</v>
      </c>
      <c r="Q14" s="3">
        <v>2351</v>
      </c>
      <c r="R14" s="3">
        <v>2433</v>
      </c>
      <c r="S14" s="3">
        <v>2510</v>
      </c>
      <c r="T14" s="3">
        <v>2592</v>
      </c>
      <c r="U14" s="3">
        <v>2668</v>
      </c>
      <c r="V14" s="3">
        <v>2750</v>
      </c>
      <c r="W14" s="3">
        <v>2827</v>
      </c>
      <c r="X14" s="3">
        <v>2909</v>
      </c>
      <c r="Y14" s="3">
        <v>2985</v>
      </c>
      <c r="Z14" s="3">
        <v>3067</v>
      </c>
      <c r="AA14" s="3">
        <v>3144</v>
      </c>
      <c r="AB14" s="3">
        <v>3226</v>
      </c>
      <c r="AC14" s="3">
        <v>3302</v>
      </c>
      <c r="AD14" s="3">
        <v>3384</v>
      </c>
      <c r="AE14" s="3">
        <v>3461</v>
      </c>
      <c r="AF14" s="3">
        <v>3543</v>
      </c>
      <c r="AG14" s="3">
        <v>3620</v>
      </c>
      <c r="AH14" s="3">
        <v>3702</v>
      </c>
      <c r="AI14" s="3">
        <v>3778</v>
      </c>
      <c r="AJ14" s="3">
        <v>3860</v>
      </c>
      <c r="AK14" s="3">
        <v>3937</v>
      </c>
      <c r="AL14" s="3">
        <v>4019</v>
      </c>
      <c r="AM14" s="3">
        <v>4095</v>
      </c>
      <c r="AN14" s="3">
        <v>4177</v>
      </c>
      <c r="AO14" s="3">
        <v>4254</v>
      </c>
      <c r="AP14" s="3">
        <v>4336</v>
      </c>
      <c r="AQ14" s="3">
        <v>4412</v>
      </c>
      <c r="AR14" s="3">
        <v>4494</v>
      </c>
      <c r="AS14" s="3">
        <v>4571</v>
      </c>
      <c r="AT14" s="3">
        <v>4653</v>
      </c>
      <c r="AU14" s="3">
        <v>4730</v>
      </c>
      <c r="AV14" s="3">
        <v>4812</v>
      </c>
      <c r="AW14" s="3">
        <v>4888</v>
      </c>
      <c r="AX14" s="3">
        <v>4970</v>
      </c>
      <c r="AY14" s="3">
        <v>5047</v>
      </c>
      <c r="AZ14" s="3">
        <v>5129</v>
      </c>
      <c r="BA14" s="3">
        <v>5205</v>
      </c>
      <c r="BB14" s="3">
        <v>5287</v>
      </c>
      <c r="BC14" s="3">
        <v>5364</v>
      </c>
      <c r="BD14" s="3">
        <v>5446</v>
      </c>
      <c r="BE14" s="3">
        <v>5522</v>
      </c>
      <c r="BF14" s="3">
        <v>5604</v>
      </c>
      <c r="BG14" s="3">
        <v>5681</v>
      </c>
      <c r="BH14" s="3">
        <v>5763</v>
      </c>
      <c r="BI14" s="3">
        <v>5840</v>
      </c>
      <c r="BJ14" s="3">
        <v>5922</v>
      </c>
      <c r="BK14" s="3">
        <v>5998</v>
      </c>
      <c r="BL14" s="3">
        <v>6080</v>
      </c>
      <c r="BM14" s="3">
        <v>6157</v>
      </c>
      <c r="BN14" s="3">
        <v>6239</v>
      </c>
      <c r="BO14" s="3">
        <v>6315</v>
      </c>
      <c r="BP14" s="3">
        <v>6397</v>
      </c>
      <c r="BQ14" s="3">
        <v>6474</v>
      </c>
      <c r="BR14" s="3">
        <v>6556</v>
      </c>
      <c r="BS14" s="3">
        <v>6632</v>
      </c>
      <c r="BT14" s="3">
        <v>6715</v>
      </c>
      <c r="BU14" s="3">
        <v>6791</v>
      </c>
      <c r="BV14" s="3">
        <v>6868</v>
      </c>
      <c r="BW14" s="3">
        <v>6950</v>
      </c>
      <c r="BX14" s="3">
        <v>7026</v>
      </c>
      <c r="BY14" s="3">
        <v>7108</v>
      </c>
      <c r="BZ14" s="3">
        <v>7185</v>
      </c>
      <c r="CA14" s="3">
        <v>7267</v>
      </c>
      <c r="CB14" s="3">
        <v>7343</v>
      </c>
      <c r="CC14" s="3">
        <v>7425</v>
      </c>
      <c r="CD14" s="3">
        <v>7502</v>
      </c>
      <c r="CE14" s="3">
        <v>7584</v>
      </c>
      <c r="CF14" s="3">
        <v>7660</v>
      </c>
      <c r="CG14" s="3">
        <v>7742</v>
      </c>
      <c r="CH14" s="3">
        <v>7819</v>
      </c>
      <c r="CI14" s="3">
        <v>7901</v>
      </c>
      <c r="CJ14" s="3">
        <v>7978</v>
      </c>
      <c r="CK14" s="3">
        <v>8060</v>
      </c>
      <c r="CL14" s="3">
        <v>8136</v>
      </c>
      <c r="CM14" s="3">
        <v>8218</v>
      </c>
      <c r="CN14" s="3">
        <v>8295</v>
      </c>
      <c r="CO14" s="3">
        <v>8377</v>
      </c>
      <c r="CP14" s="3">
        <v>8453</v>
      </c>
      <c r="CQ14" s="3">
        <v>8535</v>
      </c>
      <c r="CR14" s="3">
        <v>8612</v>
      </c>
      <c r="CS14" s="3">
        <v>8694</v>
      </c>
      <c r="CT14" s="3">
        <v>8770</v>
      </c>
      <c r="CU14" s="3">
        <v>8852</v>
      </c>
      <c r="CV14" s="3">
        <v>8929</v>
      </c>
      <c r="CW14" s="3">
        <v>9011</v>
      </c>
      <c r="CX14" s="3">
        <v>9088</v>
      </c>
    </row>
    <row r="15" spans="1:102" ht="15.6" x14ac:dyDescent="0.25">
      <c r="A15" s="3">
        <v>14</v>
      </c>
      <c r="B15" s="2" t="s">
        <v>161</v>
      </c>
      <c r="C15" s="3">
        <v>1438</v>
      </c>
      <c r="D15" s="3">
        <v>1574</v>
      </c>
      <c r="E15" s="3">
        <v>1718</v>
      </c>
      <c r="F15" s="3">
        <v>1862</v>
      </c>
      <c r="G15" s="3">
        <v>2006</v>
      </c>
      <c r="H15" s="3">
        <v>2143</v>
      </c>
      <c r="I15" s="3">
        <v>2287</v>
      </c>
      <c r="J15" s="3">
        <v>2423</v>
      </c>
      <c r="K15" s="3">
        <v>2560</v>
      </c>
      <c r="L15" s="3">
        <v>2697</v>
      </c>
      <c r="M15" s="3">
        <v>2826</v>
      </c>
      <c r="N15" s="3">
        <v>2956</v>
      </c>
      <c r="O15" s="3">
        <v>3085</v>
      </c>
      <c r="P15" s="3">
        <v>3215</v>
      </c>
      <c r="Q15" s="3">
        <v>3337</v>
      </c>
      <c r="R15" s="3">
        <v>3452</v>
      </c>
      <c r="S15" s="3">
        <v>3574</v>
      </c>
      <c r="T15" s="3">
        <v>3682</v>
      </c>
      <c r="U15" s="3">
        <v>3797</v>
      </c>
      <c r="V15" s="3">
        <v>3898</v>
      </c>
      <c r="W15" s="3">
        <v>4006</v>
      </c>
      <c r="X15" s="3">
        <v>4100</v>
      </c>
      <c r="Y15" s="3">
        <v>4193</v>
      </c>
      <c r="Z15" s="3">
        <v>4287</v>
      </c>
      <c r="AA15" s="3">
        <v>4366</v>
      </c>
      <c r="AB15" s="3">
        <v>4452</v>
      </c>
      <c r="AC15" s="3">
        <v>4524</v>
      </c>
      <c r="AD15" s="3">
        <v>4596</v>
      </c>
      <c r="AE15" s="3">
        <v>4661</v>
      </c>
      <c r="AF15" s="3">
        <v>4726</v>
      </c>
      <c r="AG15" s="3">
        <v>4776</v>
      </c>
      <c r="AH15" s="3">
        <v>4826</v>
      </c>
      <c r="AI15" s="3">
        <v>4870</v>
      </c>
      <c r="AJ15" s="3">
        <v>4913</v>
      </c>
      <c r="AK15" s="3">
        <v>4949</v>
      </c>
      <c r="AL15" s="3">
        <v>4977</v>
      </c>
      <c r="AM15" s="3">
        <v>4999</v>
      </c>
      <c r="AN15" s="3">
        <v>5013</v>
      </c>
      <c r="AO15" s="3">
        <v>5028</v>
      </c>
      <c r="AP15" s="3">
        <v>5035</v>
      </c>
      <c r="AQ15" s="3">
        <v>5042</v>
      </c>
      <c r="AR15" s="3">
        <v>5049</v>
      </c>
      <c r="AS15" s="3">
        <v>5057</v>
      </c>
      <c r="AT15" s="3">
        <v>5064</v>
      </c>
      <c r="AU15" s="3">
        <v>5085</v>
      </c>
      <c r="AV15" s="3">
        <v>5114</v>
      </c>
      <c r="AW15" s="3">
        <v>5150</v>
      </c>
      <c r="AX15" s="3">
        <v>5193</v>
      </c>
      <c r="AY15" s="3">
        <v>5236</v>
      </c>
      <c r="AZ15" s="3">
        <v>5287</v>
      </c>
      <c r="BA15" s="3">
        <v>5337</v>
      </c>
      <c r="BB15" s="3">
        <v>5402</v>
      </c>
      <c r="BC15" s="3">
        <v>5467</v>
      </c>
      <c r="BD15" s="3">
        <v>5539</v>
      </c>
      <c r="BE15" s="3">
        <v>5611</v>
      </c>
      <c r="BF15" s="3">
        <v>5697</v>
      </c>
      <c r="BG15" s="3">
        <v>5776</v>
      </c>
      <c r="BH15" s="3">
        <v>5870</v>
      </c>
      <c r="BI15" s="3">
        <v>5963</v>
      </c>
      <c r="BJ15" s="3">
        <v>6057</v>
      </c>
      <c r="BK15" s="3">
        <v>6165</v>
      </c>
      <c r="BL15" s="3">
        <v>6265</v>
      </c>
      <c r="BM15" s="3">
        <v>6380</v>
      </c>
      <c r="BN15" s="3">
        <v>6488</v>
      </c>
      <c r="BO15" s="3">
        <v>6611</v>
      </c>
      <c r="BP15" s="3">
        <v>6726</v>
      </c>
      <c r="BQ15" s="3">
        <v>6848</v>
      </c>
      <c r="BR15" s="3">
        <v>6978</v>
      </c>
      <c r="BS15" s="3">
        <v>7107</v>
      </c>
      <c r="BT15" s="3">
        <v>7237</v>
      </c>
      <c r="BU15" s="3">
        <v>7366</v>
      </c>
      <c r="BV15" s="3">
        <v>7503</v>
      </c>
      <c r="BW15" s="3">
        <v>7640</v>
      </c>
      <c r="BX15" s="3">
        <v>7776</v>
      </c>
      <c r="BY15" s="3">
        <v>7920</v>
      </c>
      <c r="BZ15" s="3">
        <v>8057</v>
      </c>
      <c r="CA15" s="3">
        <v>8201</v>
      </c>
      <c r="CB15" s="3">
        <v>8345</v>
      </c>
      <c r="CC15" s="3">
        <v>8489</v>
      </c>
      <c r="CD15" s="3">
        <v>8633</v>
      </c>
      <c r="CE15" s="3">
        <v>8719</v>
      </c>
      <c r="CF15" s="3">
        <v>8812</v>
      </c>
      <c r="CG15" s="3">
        <v>8899</v>
      </c>
      <c r="CH15" s="3">
        <v>8992</v>
      </c>
      <c r="CI15" s="3">
        <v>9086</v>
      </c>
      <c r="CJ15" s="3">
        <v>9172</v>
      </c>
      <c r="CK15" s="3">
        <v>9266</v>
      </c>
      <c r="CL15" s="3">
        <v>9359</v>
      </c>
      <c r="CM15" s="3">
        <v>9446</v>
      </c>
      <c r="CN15" s="3">
        <v>9539</v>
      </c>
      <c r="CO15" s="3">
        <v>9633</v>
      </c>
      <c r="CP15" s="3">
        <v>9719</v>
      </c>
      <c r="CQ15" s="3">
        <v>9812</v>
      </c>
      <c r="CR15" s="3">
        <v>9906</v>
      </c>
      <c r="CS15" s="3">
        <v>9992</v>
      </c>
      <c r="CT15" s="3">
        <v>10086</v>
      </c>
      <c r="CU15" s="3">
        <v>10179</v>
      </c>
      <c r="CV15" s="3">
        <v>10266</v>
      </c>
      <c r="CW15" s="3">
        <v>10359</v>
      </c>
      <c r="CX15" s="3">
        <v>10453</v>
      </c>
    </row>
    <row r="16" spans="1:102" ht="15.6" x14ac:dyDescent="0.25">
      <c r="A16" s="3">
        <v>15</v>
      </c>
      <c r="B16" s="2" t="s">
        <v>164</v>
      </c>
      <c r="C16" s="3">
        <v>1306</v>
      </c>
      <c r="D16" s="3">
        <v>1386</v>
      </c>
      <c r="E16" s="3">
        <v>1466</v>
      </c>
      <c r="F16" s="3">
        <v>1552</v>
      </c>
      <c r="G16" s="3">
        <v>1632</v>
      </c>
      <c r="H16" s="3">
        <v>1718</v>
      </c>
      <c r="I16" s="3">
        <v>1798</v>
      </c>
      <c r="J16" s="3">
        <v>1884</v>
      </c>
      <c r="K16" s="3">
        <v>1964</v>
      </c>
      <c r="L16" s="3">
        <v>2050</v>
      </c>
      <c r="M16" s="3">
        <v>2130</v>
      </c>
      <c r="N16" s="3">
        <v>2216</v>
      </c>
      <c r="O16" s="3">
        <v>2296</v>
      </c>
      <c r="P16" s="3">
        <v>2382</v>
      </c>
      <c r="Q16" s="3">
        <v>2462</v>
      </c>
      <c r="R16" s="3">
        <v>2548</v>
      </c>
      <c r="S16" s="3">
        <v>2628</v>
      </c>
      <c r="T16" s="3">
        <v>2714</v>
      </c>
      <c r="U16" s="3">
        <v>2794</v>
      </c>
      <c r="V16" s="3">
        <v>2880</v>
      </c>
      <c r="W16" s="3">
        <v>2960</v>
      </c>
      <c r="X16" s="3">
        <v>3046</v>
      </c>
      <c r="Y16" s="3">
        <v>3126</v>
      </c>
      <c r="Z16" s="3">
        <v>3212</v>
      </c>
      <c r="AA16" s="3">
        <v>3292</v>
      </c>
      <c r="AB16" s="3">
        <v>3378</v>
      </c>
      <c r="AC16" s="3">
        <v>3458</v>
      </c>
      <c r="AD16" s="3">
        <v>3544</v>
      </c>
      <c r="AE16" s="3">
        <v>3625</v>
      </c>
      <c r="AF16" s="3">
        <v>3710</v>
      </c>
      <c r="AG16" s="3">
        <v>3791</v>
      </c>
      <c r="AH16" s="3">
        <v>3876</v>
      </c>
      <c r="AI16" s="3">
        <v>3957</v>
      </c>
      <c r="AJ16" s="3">
        <v>4043</v>
      </c>
      <c r="AK16" s="3">
        <v>4123</v>
      </c>
      <c r="AL16" s="3">
        <v>4209</v>
      </c>
      <c r="AM16" s="3">
        <v>4289</v>
      </c>
      <c r="AN16" s="3">
        <v>4375</v>
      </c>
      <c r="AO16" s="3">
        <v>4455</v>
      </c>
      <c r="AP16" s="3">
        <v>4541</v>
      </c>
      <c r="AQ16" s="3">
        <v>4621</v>
      </c>
      <c r="AR16" s="3">
        <v>4707</v>
      </c>
      <c r="AS16" s="3">
        <v>4787</v>
      </c>
      <c r="AT16" s="3">
        <v>4873</v>
      </c>
      <c r="AU16" s="3">
        <v>4953</v>
      </c>
      <c r="AV16" s="3">
        <v>5039</v>
      </c>
      <c r="AW16" s="3">
        <v>5119</v>
      </c>
      <c r="AX16" s="3">
        <v>5205</v>
      </c>
      <c r="AY16" s="3">
        <v>5285</v>
      </c>
      <c r="AZ16" s="3">
        <v>5371</v>
      </c>
      <c r="BA16" s="3">
        <v>5451</v>
      </c>
      <c r="BB16" s="3">
        <v>5537</v>
      </c>
      <c r="BC16" s="3">
        <v>5617</v>
      </c>
      <c r="BD16" s="3">
        <v>5703</v>
      </c>
      <c r="BE16" s="3">
        <v>5783</v>
      </c>
      <c r="BF16" s="3">
        <v>5869</v>
      </c>
      <c r="BG16" s="3">
        <v>5949</v>
      </c>
      <c r="BH16" s="3">
        <v>6035</v>
      </c>
      <c r="BI16" s="3">
        <v>6115</v>
      </c>
      <c r="BJ16" s="3">
        <v>6201</v>
      </c>
      <c r="BK16" s="3">
        <v>6281</v>
      </c>
      <c r="BL16" s="3">
        <v>6367</v>
      </c>
      <c r="BM16" s="3">
        <v>6447</v>
      </c>
      <c r="BN16" s="3">
        <v>6533</v>
      </c>
      <c r="BO16" s="3">
        <v>6614</v>
      </c>
      <c r="BP16" s="3">
        <v>6699</v>
      </c>
      <c r="BQ16" s="3">
        <v>6780</v>
      </c>
      <c r="BR16" s="3">
        <v>6865</v>
      </c>
      <c r="BS16" s="3">
        <v>6946</v>
      </c>
      <c r="BT16" s="3">
        <v>7032</v>
      </c>
      <c r="BU16" s="3">
        <v>7112</v>
      </c>
      <c r="BV16" s="3">
        <v>7192</v>
      </c>
      <c r="BW16" s="3">
        <v>7278</v>
      </c>
      <c r="BX16" s="3">
        <v>7358</v>
      </c>
      <c r="BY16" s="3">
        <v>7444</v>
      </c>
      <c r="BZ16" s="3">
        <v>7524</v>
      </c>
      <c r="CA16" s="3">
        <v>7610</v>
      </c>
      <c r="CB16" s="3">
        <v>7690</v>
      </c>
      <c r="CC16" s="3">
        <v>7776</v>
      </c>
      <c r="CD16" s="3">
        <v>7856</v>
      </c>
      <c r="CE16" s="3">
        <v>7942</v>
      </c>
      <c r="CF16" s="3">
        <v>8022</v>
      </c>
      <c r="CG16" s="3">
        <v>8108</v>
      </c>
      <c r="CH16" s="3">
        <v>8188</v>
      </c>
      <c r="CI16" s="3">
        <v>8274</v>
      </c>
      <c r="CJ16" s="3">
        <v>8354</v>
      </c>
      <c r="CK16" s="3">
        <v>8440</v>
      </c>
      <c r="CL16" s="3">
        <v>8520</v>
      </c>
      <c r="CM16" s="3">
        <v>8606</v>
      </c>
      <c r="CN16" s="3">
        <v>8686</v>
      </c>
      <c r="CO16" s="3">
        <v>8772</v>
      </c>
      <c r="CP16" s="3">
        <v>8852</v>
      </c>
      <c r="CQ16" s="3">
        <v>8938</v>
      </c>
      <c r="CR16" s="3">
        <v>9018</v>
      </c>
      <c r="CS16" s="3">
        <v>9104</v>
      </c>
      <c r="CT16" s="3">
        <v>9184</v>
      </c>
      <c r="CU16" s="3">
        <v>9270</v>
      </c>
      <c r="CV16" s="3">
        <v>9351</v>
      </c>
      <c r="CW16" s="3">
        <v>9436</v>
      </c>
      <c r="CX16" s="3">
        <v>9517</v>
      </c>
    </row>
    <row r="17" spans="1:102" ht="15.6" x14ac:dyDescent="0.25">
      <c r="A17" s="3">
        <v>16</v>
      </c>
      <c r="B17" s="2" t="s">
        <v>167</v>
      </c>
      <c r="C17" s="3">
        <v>1057</v>
      </c>
      <c r="D17" s="3">
        <v>1133</v>
      </c>
      <c r="E17" s="3">
        <v>1214</v>
      </c>
      <c r="F17" s="3">
        <v>1294</v>
      </c>
      <c r="G17" s="3">
        <v>1375</v>
      </c>
      <c r="H17" s="3">
        <v>1456</v>
      </c>
      <c r="I17" s="3">
        <v>1537</v>
      </c>
      <c r="J17" s="3">
        <v>1618</v>
      </c>
      <c r="K17" s="3">
        <v>1699</v>
      </c>
      <c r="L17" s="3">
        <v>1780</v>
      </c>
      <c r="M17" s="3">
        <v>1861</v>
      </c>
      <c r="N17" s="3">
        <v>1942</v>
      </c>
      <c r="O17" s="3">
        <v>2023</v>
      </c>
      <c r="P17" s="3">
        <v>2103</v>
      </c>
      <c r="Q17" s="3">
        <v>2184</v>
      </c>
      <c r="R17" s="3">
        <v>2265</v>
      </c>
      <c r="S17" s="3">
        <v>2346</v>
      </c>
      <c r="T17" s="3">
        <v>2427</v>
      </c>
      <c r="U17" s="3">
        <v>2508</v>
      </c>
      <c r="V17" s="3">
        <v>2589</v>
      </c>
      <c r="W17" s="3">
        <v>2665</v>
      </c>
      <c r="X17" s="3">
        <v>2746</v>
      </c>
      <c r="Y17" s="3">
        <v>2827</v>
      </c>
      <c r="Z17" s="3">
        <v>2908</v>
      </c>
      <c r="AA17" s="3">
        <v>2989</v>
      </c>
      <c r="AB17" s="3">
        <v>3070</v>
      </c>
      <c r="AC17" s="3">
        <v>3150</v>
      </c>
      <c r="AD17" s="3">
        <v>3231</v>
      </c>
      <c r="AE17" s="3">
        <v>3312</v>
      </c>
      <c r="AF17" s="3">
        <v>3393</v>
      </c>
      <c r="AG17" s="3">
        <v>3474</v>
      </c>
      <c r="AH17" s="3">
        <v>3555</v>
      </c>
      <c r="AI17" s="3">
        <v>3636</v>
      </c>
      <c r="AJ17" s="3">
        <v>3717</v>
      </c>
      <c r="AK17" s="3">
        <v>3798</v>
      </c>
      <c r="AL17" s="3">
        <v>3879</v>
      </c>
      <c r="AM17" s="3">
        <v>3959</v>
      </c>
      <c r="AN17" s="3">
        <v>4040</v>
      </c>
      <c r="AO17" s="3">
        <v>4121</v>
      </c>
      <c r="AP17" s="3">
        <v>4202</v>
      </c>
      <c r="AQ17" s="3">
        <v>4278</v>
      </c>
      <c r="AR17" s="3">
        <v>4359</v>
      </c>
      <c r="AS17" s="3">
        <v>4440</v>
      </c>
      <c r="AT17" s="3">
        <v>4521</v>
      </c>
      <c r="AU17" s="3">
        <v>4602</v>
      </c>
      <c r="AV17" s="3">
        <v>4683</v>
      </c>
      <c r="AW17" s="3">
        <v>4764</v>
      </c>
      <c r="AX17" s="3">
        <v>4845</v>
      </c>
      <c r="AY17" s="3">
        <v>4926</v>
      </c>
      <c r="AZ17" s="3">
        <v>5006</v>
      </c>
      <c r="BA17" s="3">
        <v>5087</v>
      </c>
      <c r="BB17" s="3">
        <v>5168</v>
      </c>
      <c r="BC17" s="3">
        <v>5249</v>
      </c>
      <c r="BD17" s="3">
        <v>5330</v>
      </c>
      <c r="BE17" s="3">
        <v>5411</v>
      </c>
      <c r="BF17" s="3">
        <v>5492</v>
      </c>
      <c r="BG17" s="3">
        <v>5573</v>
      </c>
      <c r="BH17" s="3">
        <v>5654</v>
      </c>
      <c r="BI17" s="3">
        <v>5735</v>
      </c>
      <c r="BJ17" s="3">
        <v>5816</v>
      </c>
      <c r="BK17" s="3">
        <v>5892</v>
      </c>
      <c r="BL17" s="3">
        <v>5973</v>
      </c>
      <c r="BM17" s="3">
        <v>6053</v>
      </c>
      <c r="BN17" s="3">
        <v>6134</v>
      </c>
      <c r="BO17" s="3">
        <v>6215</v>
      </c>
      <c r="BP17" s="3">
        <v>6296</v>
      </c>
      <c r="BQ17" s="3">
        <v>6377</v>
      </c>
      <c r="BR17" s="3">
        <v>6458</v>
      </c>
      <c r="BS17" s="3">
        <v>6539</v>
      </c>
      <c r="BT17" s="3">
        <v>6620</v>
      </c>
      <c r="BU17" s="3">
        <v>6701</v>
      </c>
      <c r="BV17" s="3">
        <v>6782</v>
      </c>
      <c r="BW17" s="3">
        <v>6862</v>
      </c>
      <c r="BX17" s="3">
        <v>6943</v>
      </c>
      <c r="BY17" s="3">
        <v>7024</v>
      </c>
      <c r="BZ17" s="3">
        <v>7105</v>
      </c>
      <c r="CA17" s="3">
        <v>7186</v>
      </c>
      <c r="CB17" s="3">
        <v>7267</v>
      </c>
      <c r="CC17" s="3">
        <v>7348</v>
      </c>
      <c r="CD17" s="3">
        <v>7424</v>
      </c>
      <c r="CE17" s="3">
        <v>7505</v>
      </c>
      <c r="CF17" s="3">
        <v>7586</v>
      </c>
      <c r="CG17" s="3">
        <v>7667</v>
      </c>
      <c r="CH17" s="3">
        <v>7748</v>
      </c>
      <c r="CI17" s="3">
        <v>7829</v>
      </c>
      <c r="CJ17" s="3">
        <v>7909</v>
      </c>
      <c r="CK17" s="3">
        <v>7990</v>
      </c>
      <c r="CL17" s="3">
        <v>8071</v>
      </c>
      <c r="CM17" s="3">
        <v>8152</v>
      </c>
      <c r="CN17" s="3">
        <v>8233</v>
      </c>
      <c r="CO17" s="3">
        <v>8314</v>
      </c>
      <c r="CP17" s="3">
        <v>8395</v>
      </c>
      <c r="CQ17" s="3">
        <v>8476</v>
      </c>
      <c r="CR17" s="3">
        <v>8557</v>
      </c>
      <c r="CS17" s="3">
        <v>8638</v>
      </c>
      <c r="CT17" s="3">
        <v>8718</v>
      </c>
      <c r="CU17" s="3">
        <v>8799</v>
      </c>
      <c r="CV17" s="3">
        <v>8880</v>
      </c>
      <c r="CW17" s="3">
        <v>8961</v>
      </c>
      <c r="CX17" s="3">
        <v>9037</v>
      </c>
    </row>
    <row r="18" spans="1:102" ht="15.6" x14ac:dyDescent="0.25">
      <c r="A18" s="3">
        <v>17</v>
      </c>
      <c r="B18" s="2" t="s">
        <v>491</v>
      </c>
      <c r="C18" s="3">
        <v>1344</v>
      </c>
      <c r="D18" s="3">
        <v>1473</v>
      </c>
      <c r="E18" s="3">
        <v>1609</v>
      </c>
      <c r="F18" s="3">
        <v>1744</v>
      </c>
      <c r="G18" s="3">
        <v>1874</v>
      </c>
      <c r="H18" s="3">
        <v>2004</v>
      </c>
      <c r="I18" s="3">
        <v>2133</v>
      </c>
      <c r="J18" s="3">
        <v>2263</v>
      </c>
      <c r="K18" s="3">
        <v>2393</v>
      </c>
      <c r="L18" s="3">
        <v>2517</v>
      </c>
      <c r="M18" s="3">
        <v>2635</v>
      </c>
      <c r="N18" s="3">
        <v>2758</v>
      </c>
      <c r="O18" s="3">
        <v>2870</v>
      </c>
      <c r="P18" s="3">
        <v>2982</v>
      </c>
      <c r="Q18" s="3">
        <v>3094</v>
      </c>
      <c r="R18" s="3">
        <v>3200</v>
      </c>
      <c r="S18" s="3">
        <v>3301</v>
      </c>
      <c r="T18" s="3">
        <v>3401</v>
      </c>
      <c r="U18" s="3">
        <v>3495</v>
      </c>
      <c r="V18" s="3">
        <v>3584</v>
      </c>
      <c r="W18" s="3">
        <v>3666</v>
      </c>
      <c r="X18" s="3">
        <v>3749</v>
      </c>
      <c r="Y18" s="3">
        <v>3825</v>
      </c>
      <c r="Z18" s="3">
        <v>3896</v>
      </c>
      <c r="AA18" s="3">
        <v>3955</v>
      </c>
      <c r="AB18" s="3">
        <v>4014</v>
      </c>
      <c r="AC18" s="3">
        <v>4073</v>
      </c>
      <c r="AD18" s="3">
        <v>4120</v>
      </c>
      <c r="AE18" s="3">
        <v>4161</v>
      </c>
      <c r="AF18" s="3">
        <v>4197</v>
      </c>
      <c r="AG18" s="3">
        <v>4226</v>
      </c>
      <c r="AH18" s="3">
        <v>4250</v>
      </c>
      <c r="AI18" s="3">
        <v>4267</v>
      </c>
      <c r="AJ18" s="3">
        <v>4279</v>
      </c>
      <c r="AK18" s="3">
        <v>4285</v>
      </c>
      <c r="AL18" s="3">
        <v>4291</v>
      </c>
      <c r="AM18" s="3">
        <v>4297</v>
      </c>
      <c r="AN18" s="3">
        <v>4309</v>
      </c>
      <c r="AO18" s="3">
        <v>4326</v>
      </c>
      <c r="AP18" s="3">
        <v>4350</v>
      </c>
      <c r="AQ18" s="3">
        <v>4379</v>
      </c>
      <c r="AR18" s="3">
        <v>4415</v>
      </c>
      <c r="AS18" s="3">
        <v>4456</v>
      </c>
      <c r="AT18" s="3">
        <v>4503</v>
      </c>
      <c r="AU18" s="3">
        <v>4562</v>
      </c>
      <c r="AV18" s="3">
        <v>4621</v>
      </c>
      <c r="AW18" s="3">
        <v>4680</v>
      </c>
      <c r="AX18" s="3">
        <v>4751</v>
      </c>
      <c r="AY18" s="3">
        <v>4827</v>
      </c>
      <c r="AZ18" s="3">
        <v>4910</v>
      </c>
      <c r="BA18" s="3">
        <v>4993</v>
      </c>
      <c r="BB18" s="3">
        <v>5081</v>
      </c>
      <c r="BC18" s="3">
        <v>5175</v>
      </c>
      <c r="BD18" s="3">
        <v>5275</v>
      </c>
      <c r="BE18" s="3">
        <v>5376</v>
      </c>
      <c r="BF18" s="3">
        <v>5482</v>
      </c>
      <c r="BG18" s="3">
        <v>5594</v>
      </c>
      <c r="BH18" s="3">
        <v>5706</v>
      </c>
      <c r="BI18" s="3">
        <v>5818</v>
      </c>
      <c r="BJ18" s="3">
        <v>5942</v>
      </c>
      <c r="BK18" s="3">
        <v>6060</v>
      </c>
      <c r="BL18" s="3">
        <v>6183</v>
      </c>
      <c r="BM18" s="3">
        <v>6313</v>
      </c>
      <c r="BN18" s="3">
        <v>6443</v>
      </c>
      <c r="BO18" s="3">
        <v>6572</v>
      </c>
      <c r="BP18" s="3">
        <v>6702</v>
      </c>
      <c r="BQ18" s="3">
        <v>6832</v>
      </c>
      <c r="BR18" s="3">
        <v>6967</v>
      </c>
      <c r="BS18" s="3">
        <v>7103</v>
      </c>
      <c r="BT18" s="3">
        <v>7239</v>
      </c>
      <c r="BU18" s="3">
        <v>7321</v>
      </c>
      <c r="BV18" s="3">
        <v>7404</v>
      </c>
      <c r="BW18" s="3">
        <v>7492</v>
      </c>
      <c r="BX18" s="3">
        <v>7575</v>
      </c>
      <c r="BY18" s="3">
        <v>7663</v>
      </c>
      <c r="BZ18" s="3">
        <v>7745</v>
      </c>
      <c r="CA18" s="3">
        <v>7834</v>
      </c>
      <c r="CB18" s="3">
        <v>7916</v>
      </c>
      <c r="CC18" s="3">
        <v>8005</v>
      </c>
      <c r="CD18" s="3">
        <v>8087</v>
      </c>
      <c r="CE18" s="3">
        <v>8176</v>
      </c>
      <c r="CF18" s="3">
        <v>8258</v>
      </c>
      <c r="CG18" s="3">
        <v>8347</v>
      </c>
      <c r="CH18" s="3">
        <v>8429</v>
      </c>
      <c r="CI18" s="3">
        <v>8518</v>
      </c>
      <c r="CJ18" s="3">
        <v>8600</v>
      </c>
      <c r="CK18" s="3">
        <v>8689</v>
      </c>
      <c r="CL18" s="3">
        <v>8771</v>
      </c>
      <c r="CM18" s="3">
        <v>8860</v>
      </c>
      <c r="CN18" s="3">
        <v>8942</v>
      </c>
      <c r="CO18" s="3">
        <v>9031</v>
      </c>
      <c r="CP18" s="3">
        <v>9113</v>
      </c>
      <c r="CQ18" s="3">
        <v>9202</v>
      </c>
      <c r="CR18" s="3">
        <v>9284</v>
      </c>
      <c r="CS18" s="3">
        <v>9372</v>
      </c>
      <c r="CT18" s="3">
        <v>9455</v>
      </c>
      <c r="CU18" s="3">
        <v>9543</v>
      </c>
      <c r="CV18" s="3">
        <v>9626</v>
      </c>
      <c r="CW18" s="3">
        <v>9714</v>
      </c>
      <c r="CX18" s="3">
        <v>9797</v>
      </c>
    </row>
    <row r="19" spans="1:102" ht="15.6" x14ac:dyDescent="0.25">
      <c r="A19" s="3">
        <v>18</v>
      </c>
      <c r="B19" s="2" t="s">
        <v>492</v>
      </c>
      <c r="C19" s="3">
        <v>1520</v>
      </c>
      <c r="D19" s="3">
        <v>1611</v>
      </c>
      <c r="E19" s="3">
        <v>1710</v>
      </c>
      <c r="F19" s="3">
        <v>1801</v>
      </c>
      <c r="G19" s="3">
        <v>1900</v>
      </c>
      <c r="H19" s="3">
        <v>1998</v>
      </c>
      <c r="I19" s="3">
        <v>2090</v>
      </c>
      <c r="J19" s="3">
        <v>2188</v>
      </c>
      <c r="K19" s="3">
        <v>2287</v>
      </c>
      <c r="L19" s="3">
        <v>2379</v>
      </c>
      <c r="M19" s="3">
        <v>2477</v>
      </c>
      <c r="N19" s="3">
        <v>2576</v>
      </c>
      <c r="O19" s="3">
        <v>2667</v>
      </c>
      <c r="P19" s="3">
        <v>2766</v>
      </c>
      <c r="Q19" s="3">
        <v>2865</v>
      </c>
      <c r="R19" s="3">
        <v>2956</v>
      </c>
      <c r="S19" s="3">
        <v>3055</v>
      </c>
      <c r="T19" s="3">
        <v>3154</v>
      </c>
      <c r="U19" s="3">
        <v>3245</v>
      </c>
      <c r="V19" s="3">
        <v>3344</v>
      </c>
      <c r="W19" s="3">
        <v>3443</v>
      </c>
      <c r="X19" s="3">
        <v>3534</v>
      </c>
      <c r="Y19" s="3">
        <v>3633</v>
      </c>
      <c r="Z19" s="3">
        <v>3732</v>
      </c>
      <c r="AA19" s="3">
        <v>3823</v>
      </c>
      <c r="AB19" s="3">
        <v>3922</v>
      </c>
      <c r="AC19" s="3">
        <v>4021</v>
      </c>
      <c r="AD19" s="3">
        <v>4112</v>
      </c>
      <c r="AE19" s="3">
        <v>4211</v>
      </c>
      <c r="AF19" s="3">
        <v>4309</v>
      </c>
      <c r="AG19" s="3">
        <v>4401</v>
      </c>
      <c r="AH19" s="3">
        <v>4499</v>
      </c>
      <c r="AI19" s="3">
        <v>4598</v>
      </c>
      <c r="AJ19" s="3">
        <v>4690</v>
      </c>
      <c r="AK19" s="3">
        <v>4788</v>
      </c>
      <c r="AL19" s="3">
        <v>4887</v>
      </c>
      <c r="AM19" s="3">
        <v>4978</v>
      </c>
      <c r="AN19" s="3">
        <v>5077</v>
      </c>
      <c r="AO19" s="3">
        <v>5176</v>
      </c>
      <c r="AP19" s="3">
        <v>5267</v>
      </c>
      <c r="AQ19" s="3">
        <v>5366</v>
      </c>
      <c r="AR19" s="3">
        <v>5457</v>
      </c>
      <c r="AS19" s="3">
        <v>5556</v>
      </c>
      <c r="AT19" s="3">
        <v>5655</v>
      </c>
      <c r="AU19" s="3">
        <v>5746</v>
      </c>
      <c r="AV19" s="3">
        <v>5845</v>
      </c>
      <c r="AW19" s="3">
        <v>5944</v>
      </c>
      <c r="AX19" s="3">
        <v>6035</v>
      </c>
      <c r="AY19" s="3">
        <v>6134</v>
      </c>
      <c r="AZ19" s="3">
        <v>6233</v>
      </c>
      <c r="BA19" s="3">
        <v>6324</v>
      </c>
      <c r="BB19" s="3">
        <v>6423</v>
      </c>
      <c r="BC19" s="3">
        <v>6522</v>
      </c>
      <c r="BD19" s="3">
        <v>6613</v>
      </c>
      <c r="BE19" s="3">
        <v>6712</v>
      </c>
      <c r="BF19" s="3">
        <v>6810</v>
      </c>
      <c r="BG19" s="3">
        <v>6902</v>
      </c>
      <c r="BH19" s="3">
        <v>7001</v>
      </c>
      <c r="BI19" s="3">
        <v>7099</v>
      </c>
      <c r="BJ19" s="3">
        <v>7191</v>
      </c>
      <c r="BK19" s="3">
        <v>7289</v>
      </c>
      <c r="BL19" s="3">
        <v>7388</v>
      </c>
      <c r="BM19" s="3">
        <v>7479</v>
      </c>
      <c r="BN19" s="3">
        <v>7578</v>
      </c>
      <c r="BO19" s="3">
        <v>7677</v>
      </c>
      <c r="BP19" s="3">
        <v>7768</v>
      </c>
      <c r="BQ19" s="3">
        <v>7867</v>
      </c>
      <c r="BR19" s="3">
        <v>7966</v>
      </c>
      <c r="BS19" s="3">
        <v>8057</v>
      </c>
      <c r="BT19" s="3">
        <v>8156</v>
      </c>
      <c r="BU19" s="3">
        <v>8255</v>
      </c>
      <c r="BV19" s="3">
        <v>8346</v>
      </c>
      <c r="BW19" s="3">
        <v>8445</v>
      </c>
      <c r="BX19" s="3">
        <v>8544</v>
      </c>
      <c r="BY19" s="3">
        <v>8635</v>
      </c>
      <c r="BZ19" s="3">
        <v>8734</v>
      </c>
      <c r="CA19" s="3">
        <v>8833</v>
      </c>
      <c r="CB19" s="3">
        <v>8924</v>
      </c>
      <c r="CC19" s="3">
        <v>9023</v>
      </c>
      <c r="CD19" s="3">
        <v>9122</v>
      </c>
      <c r="CE19" s="3">
        <v>9213</v>
      </c>
      <c r="CF19" s="3">
        <v>9312</v>
      </c>
      <c r="CG19" s="3">
        <v>9403</v>
      </c>
      <c r="CH19" s="3">
        <v>9502</v>
      </c>
      <c r="CI19" s="3">
        <v>9600</v>
      </c>
      <c r="CJ19" s="3">
        <v>9692</v>
      </c>
      <c r="CK19" s="3">
        <v>9790</v>
      </c>
      <c r="CL19" s="3">
        <v>9889</v>
      </c>
      <c r="CM19" s="3">
        <v>9981</v>
      </c>
      <c r="CN19" s="3">
        <v>10079</v>
      </c>
      <c r="CO19" s="3">
        <v>10178</v>
      </c>
      <c r="CP19" s="3">
        <v>10269</v>
      </c>
      <c r="CQ19" s="3">
        <v>10368</v>
      </c>
      <c r="CR19" s="3">
        <v>10467</v>
      </c>
      <c r="CS19" s="3">
        <v>10558</v>
      </c>
      <c r="CT19" s="3">
        <v>10657</v>
      </c>
      <c r="CU19" s="3">
        <v>10756</v>
      </c>
      <c r="CV19" s="3">
        <v>10847</v>
      </c>
      <c r="CW19" s="3">
        <v>10946</v>
      </c>
      <c r="CX19" s="3">
        <v>11045</v>
      </c>
    </row>
    <row r="20" spans="1:102" ht="15.6" x14ac:dyDescent="0.25">
      <c r="A20" s="3">
        <v>19</v>
      </c>
      <c r="B20" s="2" t="s">
        <v>178</v>
      </c>
      <c r="C20" s="3">
        <v>1029</v>
      </c>
      <c r="D20" s="3">
        <v>1143</v>
      </c>
      <c r="E20" s="3">
        <v>1262</v>
      </c>
      <c r="F20" s="3">
        <v>1377</v>
      </c>
      <c r="G20" s="3">
        <v>1491</v>
      </c>
      <c r="H20" s="3">
        <v>1606</v>
      </c>
      <c r="I20" s="3">
        <v>1720</v>
      </c>
      <c r="J20" s="3">
        <v>1830</v>
      </c>
      <c r="K20" s="3">
        <v>1940</v>
      </c>
      <c r="L20" s="3">
        <v>2045</v>
      </c>
      <c r="M20" s="3">
        <v>2150</v>
      </c>
      <c r="N20" s="3">
        <v>2255</v>
      </c>
      <c r="O20" s="3">
        <v>2350</v>
      </c>
      <c r="P20" s="3">
        <v>2446</v>
      </c>
      <c r="Q20" s="3">
        <v>2541</v>
      </c>
      <c r="R20" s="3">
        <v>2627</v>
      </c>
      <c r="S20" s="3">
        <v>2713</v>
      </c>
      <c r="T20" s="3">
        <v>2794</v>
      </c>
      <c r="U20" s="3">
        <v>2870</v>
      </c>
      <c r="V20" s="3">
        <v>2942</v>
      </c>
      <c r="W20" s="3">
        <v>3009</v>
      </c>
      <c r="X20" s="3">
        <v>3071</v>
      </c>
      <c r="Y20" s="3">
        <v>3128</v>
      </c>
      <c r="Z20" s="3">
        <v>3181</v>
      </c>
      <c r="AA20" s="3">
        <v>3228</v>
      </c>
      <c r="AB20" s="3">
        <v>3271</v>
      </c>
      <c r="AC20" s="3">
        <v>3310</v>
      </c>
      <c r="AD20" s="3">
        <v>3343</v>
      </c>
      <c r="AE20" s="3">
        <v>3367</v>
      </c>
      <c r="AF20" s="3">
        <v>3386</v>
      </c>
      <c r="AG20" s="3">
        <v>3400</v>
      </c>
      <c r="AH20" s="3">
        <v>3410</v>
      </c>
      <c r="AI20" s="3">
        <v>3415</v>
      </c>
      <c r="AJ20" s="3">
        <v>3419</v>
      </c>
      <c r="AK20" s="3">
        <v>3424</v>
      </c>
      <c r="AL20" s="3">
        <v>3438</v>
      </c>
      <c r="AM20" s="3">
        <v>3457</v>
      </c>
      <c r="AN20" s="3">
        <v>3481</v>
      </c>
      <c r="AO20" s="3">
        <v>3515</v>
      </c>
      <c r="AP20" s="3">
        <v>3553</v>
      </c>
      <c r="AQ20" s="3">
        <v>3596</v>
      </c>
      <c r="AR20" s="3">
        <v>3644</v>
      </c>
      <c r="AS20" s="3">
        <v>3696</v>
      </c>
      <c r="AT20" s="3">
        <v>3753</v>
      </c>
      <c r="AU20" s="3">
        <v>3815</v>
      </c>
      <c r="AV20" s="3">
        <v>3882</v>
      </c>
      <c r="AW20" s="3">
        <v>3954</v>
      </c>
      <c r="AX20" s="3">
        <v>4030</v>
      </c>
      <c r="AY20" s="3">
        <v>4111</v>
      </c>
      <c r="AZ20" s="3">
        <v>4197</v>
      </c>
      <c r="BA20" s="3">
        <v>4283</v>
      </c>
      <c r="BB20" s="3">
        <v>4378</v>
      </c>
      <c r="BC20" s="3">
        <v>4474</v>
      </c>
      <c r="BD20" s="3">
        <v>4569</v>
      </c>
      <c r="BE20" s="3">
        <v>4674</v>
      </c>
      <c r="BF20" s="3">
        <v>4779</v>
      </c>
      <c r="BG20" s="3">
        <v>4884</v>
      </c>
      <c r="BH20" s="3">
        <v>4994</v>
      </c>
      <c r="BI20" s="3">
        <v>5104</v>
      </c>
      <c r="BJ20" s="3">
        <v>5218</v>
      </c>
      <c r="BK20" s="3">
        <v>5333</v>
      </c>
      <c r="BL20" s="3">
        <v>5447</v>
      </c>
      <c r="BM20" s="3">
        <v>5562</v>
      </c>
      <c r="BN20" s="3">
        <v>5681</v>
      </c>
      <c r="BO20" s="3">
        <v>5801</v>
      </c>
      <c r="BP20" s="3">
        <v>5872</v>
      </c>
      <c r="BQ20" s="3">
        <v>5948</v>
      </c>
      <c r="BR20" s="3">
        <v>6020</v>
      </c>
      <c r="BS20" s="3">
        <v>6096</v>
      </c>
      <c r="BT20" s="3">
        <v>6173</v>
      </c>
      <c r="BU20" s="3">
        <v>6244</v>
      </c>
      <c r="BV20" s="3">
        <v>6321</v>
      </c>
      <c r="BW20" s="3">
        <v>6397</v>
      </c>
      <c r="BX20" s="3">
        <v>6469</v>
      </c>
      <c r="BY20" s="3">
        <v>6545</v>
      </c>
      <c r="BZ20" s="3">
        <v>6617</v>
      </c>
      <c r="CA20" s="3">
        <v>6693</v>
      </c>
      <c r="CB20" s="3">
        <v>6769</v>
      </c>
      <c r="CC20" s="3">
        <v>6841</v>
      </c>
      <c r="CD20" s="3">
        <v>6917</v>
      </c>
      <c r="CE20" s="3">
        <v>6994</v>
      </c>
      <c r="CF20" s="3">
        <v>7065</v>
      </c>
      <c r="CG20" s="3">
        <v>7141</v>
      </c>
      <c r="CH20" s="3">
        <v>7213</v>
      </c>
      <c r="CI20" s="3">
        <v>7289</v>
      </c>
      <c r="CJ20" s="3">
        <v>7366</v>
      </c>
      <c r="CK20" s="3">
        <v>7437</v>
      </c>
      <c r="CL20" s="3">
        <v>7514</v>
      </c>
      <c r="CM20" s="3">
        <v>7590</v>
      </c>
      <c r="CN20" s="3">
        <v>7662</v>
      </c>
      <c r="CO20" s="3">
        <v>7738</v>
      </c>
      <c r="CP20" s="3">
        <v>7810</v>
      </c>
      <c r="CQ20" s="3">
        <v>7886</v>
      </c>
      <c r="CR20" s="3">
        <v>7962</v>
      </c>
      <c r="CS20" s="3">
        <v>8034</v>
      </c>
      <c r="CT20" s="3">
        <v>8110</v>
      </c>
      <c r="CU20" s="3">
        <v>8187</v>
      </c>
      <c r="CV20" s="3">
        <v>8258</v>
      </c>
      <c r="CW20" s="3">
        <v>8334</v>
      </c>
      <c r="CX20" s="3">
        <v>8406</v>
      </c>
    </row>
    <row r="21" spans="1:102" ht="15.6" x14ac:dyDescent="0.25">
      <c r="A21" s="3">
        <v>20</v>
      </c>
      <c r="B21" s="2" t="s">
        <v>493</v>
      </c>
      <c r="C21" s="3">
        <v>1315</v>
      </c>
      <c r="D21" s="3">
        <v>1326</v>
      </c>
      <c r="E21" s="3">
        <v>1338</v>
      </c>
      <c r="F21" s="3">
        <v>1361</v>
      </c>
      <c r="G21" s="3">
        <v>1384</v>
      </c>
      <c r="H21" s="3">
        <v>1418</v>
      </c>
      <c r="I21" s="3">
        <v>1459</v>
      </c>
      <c r="J21" s="3">
        <v>1499</v>
      </c>
      <c r="K21" s="3">
        <v>1551</v>
      </c>
      <c r="L21" s="3">
        <v>1603</v>
      </c>
      <c r="M21" s="3">
        <v>1666</v>
      </c>
      <c r="N21" s="3">
        <v>1730</v>
      </c>
      <c r="O21" s="3">
        <v>1805</v>
      </c>
      <c r="P21" s="3">
        <v>1880</v>
      </c>
      <c r="Q21" s="3">
        <v>1960</v>
      </c>
      <c r="R21" s="3">
        <v>2041</v>
      </c>
      <c r="S21" s="3">
        <v>2133</v>
      </c>
      <c r="T21" s="3">
        <v>2226</v>
      </c>
      <c r="U21" s="3">
        <v>2324</v>
      </c>
      <c r="V21" s="3">
        <v>2428</v>
      </c>
      <c r="W21" s="3">
        <v>2531</v>
      </c>
      <c r="X21" s="3">
        <v>2641</v>
      </c>
      <c r="Y21" s="3">
        <v>2756</v>
      </c>
      <c r="Z21" s="3">
        <v>2866</v>
      </c>
      <c r="AA21" s="3">
        <v>2987</v>
      </c>
      <c r="AB21" s="3">
        <v>3108</v>
      </c>
      <c r="AC21" s="3">
        <v>3229</v>
      </c>
      <c r="AD21" s="3">
        <v>3356</v>
      </c>
      <c r="AE21" s="3">
        <v>3483</v>
      </c>
      <c r="AF21" s="3">
        <v>3610</v>
      </c>
      <c r="AG21" s="3">
        <v>3737</v>
      </c>
      <c r="AH21" s="3">
        <v>3869</v>
      </c>
      <c r="AI21" s="3">
        <v>3996</v>
      </c>
      <c r="AJ21" s="3">
        <v>4129</v>
      </c>
      <c r="AK21" s="3">
        <v>4261</v>
      </c>
      <c r="AL21" s="3">
        <v>4394</v>
      </c>
      <c r="AM21" s="3">
        <v>4521</v>
      </c>
      <c r="AN21" s="3">
        <v>4654</v>
      </c>
      <c r="AO21" s="3">
        <v>4780</v>
      </c>
      <c r="AP21" s="3">
        <v>4907</v>
      </c>
      <c r="AQ21" s="3">
        <v>5034</v>
      </c>
      <c r="AR21" s="3">
        <v>5161</v>
      </c>
      <c r="AS21" s="3">
        <v>5282</v>
      </c>
      <c r="AT21" s="3">
        <v>5403</v>
      </c>
      <c r="AU21" s="3">
        <v>5524</v>
      </c>
      <c r="AV21" s="3">
        <v>5640</v>
      </c>
      <c r="AW21" s="3">
        <v>5749</v>
      </c>
      <c r="AX21" s="3">
        <v>5859</v>
      </c>
      <c r="AY21" s="3">
        <v>5963</v>
      </c>
      <c r="AZ21" s="3">
        <v>6067</v>
      </c>
      <c r="BA21" s="3">
        <v>6165</v>
      </c>
      <c r="BB21" s="3">
        <v>6257</v>
      </c>
      <c r="BC21" s="3">
        <v>6349</v>
      </c>
      <c r="BD21" s="3">
        <v>6430</v>
      </c>
      <c r="BE21" s="3">
        <v>6511</v>
      </c>
      <c r="BF21" s="3">
        <v>6586</v>
      </c>
      <c r="BG21" s="3">
        <v>6661</v>
      </c>
      <c r="BH21" s="3">
        <v>6724</v>
      </c>
      <c r="BI21" s="3">
        <v>6787</v>
      </c>
      <c r="BJ21" s="3">
        <v>6839</v>
      </c>
      <c r="BK21" s="3">
        <v>6891</v>
      </c>
      <c r="BL21" s="3">
        <v>6932</v>
      </c>
      <c r="BM21" s="3">
        <v>6972</v>
      </c>
      <c r="BN21" s="3">
        <v>7001</v>
      </c>
      <c r="BO21" s="3">
        <v>7024</v>
      </c>
      <c r="BP21" s="3">
        <v>7035</v>
      </c>
      <c r="BQ21" s="3">
        <v>7047</v>
      </c>
      <c r="BR21" s="3">
        <v>7058</v>
      </c>
      <c r="BS21" s="3">
        <v>7070</v>
      </c>
      <c r="BT21" s="3">
        <v>7082</v>
      </c>
      <c r="BU21" s="3">
        <v>7162</v>
      </c>
      <c r="BV21" s="3">
        <v>7243</v>
      </c>
      <c r="BW21" s="3">
        <v>7329</v>
      </c>
      <c r="BX21" s="3">
        <v>7410</v>
      </c>
      <c r="BY21" s="3">
        <v>7497</v>
      </c>
      <c r="BZ21" s="3">
        <v>7577</v>
      </c>
      <c r="CA21" s="3">
        <v>7664</v>
      </c>
      <c r="CB21" s="3">
        <v>7745</v>
      </c>
      <c r="CC21" s="3">
        <v>7831</v>
      </c>
      <c r="CD21" s="3">
        <v>7912</v>
      </c>
      <c r="CE21" s="3">
        <v>7998</v>
      </c>
      <c r="CF21" s="3">
        <v>8079</v>
      </c>
      <c r="CG21" s="3">
        <v>8166</v>
      </c>
      <c r="CH21" s="3">
        <v>8246</v>
      </c>
      <c r="CI21" s="3">
        <v>8333</v>
      </c>
      <c r="CJ21" s="3">
        <v>8414</v>
      </c>
      <c r="CK21" s="3">
        <v>8500</v>
      </c>
      <c r="CL21" s="3">
        <v>8581</v>
      </c>
      <c r="CM21" s="3">
        <v>8667</v>
      </c>
      <c r="CN21" s="3">
        <v>8748</v>
      </c>
      <c r="CO21" s="3">
        <v>8835</v>
      </c>
      <c r="CP21" s="3">
        <v>8915</v>
      </c>
      <c r="CQ21" s="3">
        <v>9002</v>
      </c>
      <c r="CR21" s="3">
        <v>9083</v>
      </c>
      <c r="CS21" s="3">
        <v>9169</v>
      </c>
      <c r="CT21" s="3">
        <v>9250</v>
      </c>
      <c r="CU21" s="3">
        <v>9336</v>
      </c>
      <c r="CV21" s="3">
        <v>9417</v>
      </c>
      <c r="CW21" s="3">
        <v>9504</v>
      </c>
      <c r="CX21" s="3">
        <v>9584</v>
      </c>
    </row>
    <row r="22" spans="1:102" ht="15.6" x14ac:dyDescent="0.25">
      <c r="A22" s="3">
        <v>21</v>
      </c>
      <c r="B22" s="2" t="s">
        <v>184</v>
      </c>
      <c r="C22" s="3">
        <v>1168</v>
      </c>
      <c r="D22" s="3">
        <v>1297</v>
      </c>
      <c r="E22" s="3">
        <v>1433</v>
      </c>
      <c r="F22" s="3">
        <v>1563</v>
      </c>
      <c r="G22" s="3">
        <v>1693</v>
      </c>
      <c r="H22" s="3">
        <v>1823</v>
      </c>
      <c r="I22" s="3">
        <v>1953</v>
      </c>
      <c r="J22" s="3">
        <v>2077</v>
      </c>
      <c r="K22" s="3">
        <v>2202</v>
      </c>
      <c r="L22" s="3">
        <v>2321</v>
      </c>
      <c r="M22" s="3">
        <v>2440</v>
      </c>
      <c r="N22" s="3">
        <v>2559</v>
      </c>
      <c r="O22" s="3">
        <v>2667</v>
      </c>
      <c r="P22" s="3">
        <v>2776</v>
      </c>
      <c r="Q22" s="3">
        <v>2884</v>
      </c>
      <c r="R22" s="3">
        <v>2982</v>
      </c>
      <c r="S22" s="3">
        <v>3079</v>
      </c>
      <c r="T22" s="3">
        <v>3171</v>
      </c>
      <c r="U22" s="3">
        <v>3258</v>
      </c>
      <c r="V22" s="3">
        <v>3339</v>
      </c>
      <c r="W22" s="3">
        <v>3415</v>
      </c>
      <c r="X22" s="3">
        <v>3485</v>
      </c>
      <c r="Y22" s="3">
        <v>3550</v>
      </c>
      <c r="Z22" s="3">
        <v>3610</v>
      </c>
      <c r="AA22" s="3">
        <v>3664</v>
      </c>
      <c r="AB22" s="3">
        <v>3713</v>
      </c>
      <c r="AC22" s="3">
        <v>3756</v>
      </c>
      <c r="AD22" s="3">
        <v>3794</v>
      </c>
      <c r="AE22" s="3">
        <v>3821</v>
      </c>
      <c r="AF22" s="3">
        <v>3843</v>
      </c>
      <c r="AG22" s="3">
        <v>3859</v>
      </c>
      <c r="AH22" s="3">
        <v>3870</v>
      </c>
      <c r="AI22" s="3">
        <v>3875</v>
      </c>
      <c r="AJ22" s="3">
        <v>3880</v>
      </c>
      <c r="AK22" s="3">
        <v>3886</v>
      </c>
      <c r="AL22" s="3">
        <v>3902</v>
      </c>
      <c r="AM22" s="3">
        <v>3924</v>
      </c>
      <c r="AN22" s="3">
        <v>3951</v>
      </c>
      <c r="AO22" s="3">
        <v>3989</v>
      </c>
      <c r="AP22" s="3">
        <v>4032</v>
      </c>
      <c r="AQ22" s="3">
        <v>4081</v>
      </c>
      <c r="AR22" s="3">
        <v>4135</v>
      </c>
      <c r="AS22" s="3">
        <v>4194</v>
      </c>
      <c r="AT22" s="3">
        <v>4259</v>
      </c>
      <c r="AU22" s="3">
        <v>4330</v>
      </c>
      <c r="AV22" s="3">
        <v>4406</v>
      </c>
      <c r="AW22" s="3">
        <v>4487</v>
      </c>
      <c r="AX22" s="3">
        <v>4574</v>
      </c>
      <c r="AY22" s="3">
        <v>4666</v>
      </c>
      <c r="AZ22" s="3">
        <v>4763</v>
      </c>
      <c r="BA22" s="3">
        <v>4861</v>
      </c>
      <c r="BB22" s="3">
        <v>4969</v>
      </c>
      <c r="BC22" s="3">
        <v>5077</v>
      </c>
      <c r="BD22" s="3">
        <v>5185</v>
      </c>
      <c r="BE22" s="3">
        <v>5305</v>
      </c>
      <c r="BF22" s="3">
        <v>5424</v>
      </c>
      <c r="BG22" s="3">
        <v>5543</v>
      </c>
      <c r="BH22" s="3">
        <v>5667</v>
      </c>
      <c r="BI22" s="3">
        <v>5792</v>
      </c>
      <c r="BJ22" s="3">
        <v>5922</v>
      </c>
      <c r="BK22" s="3">
        <v>6052</v>
      </c>
      <c r="BL22" s="3">
        <v>6182</v>
      </c>
      <c r="BM22" s="3">
        <v>6312</v>
      </c>
      <c r="BN22" s="3">
        <v>6447</v>
      </c>
      <c r="BO22" s="3">
        <v>6583</v>
      </c>
      <c r="BP22" s="3">
        <v>6664</v>
      </c>
      <c r="BQ22" s="3">
        <v>6750</v>
      </c>
      <c r="BR22" s="3">
        <v>6832</v>
      </c>
      <c r="BS22" s="3">
        <v>6918</v>
      </c>
      <c r="BT22" s="3">
        <v>7005</v>
      </c>
      <c r="BU22" s="3">
        <v>7086</v>
      </c>
      <c r="BV22" s="3">
        <v>7173</v>
      </c>
      <c r="BW22" s="3">
        <v>7259</v>
      </c>
      <c r="BX22" s="3">
        <v>7341</v>
      </c>
      <c r="BY22" s="3">
        <v>7427</v>
      </c>
      <c r="BZ22" s="3">
        <v>7508</v>
      </c>
      <c r="CA22" s="3">
        <v>7595</v>
      </c>
      <c r="CB22" s="3">
        <v>7682</v>
      </c>
      <c r="CC22" s="3">
        <v>7763</v>
      </c>
      <c r="CD22" s="3">
        <v>7850</v>
      </c>
      <c r="CE22" s="3">
        <v>7936</v>
      </c>
      <c r="CF22" s="3">
        <v>8017</v>
      </c>
      <c r="CG22" s="3">
        <v>8104</v>
      </c>
      <c r="CH22" s="3">
        <v>8185</v>
      </c>
      <c r="CI22" s="3">
        <v>8272</v>
      </c>
      <c r="CJ22" s="3">
        <v>8359</v>
      </c>
      <c r="CK22" s="3">
        <v>8440</v>
      </c>
      <c r="CL22" s="3">
        <v>8526</v>
      </c>
      <c r="CM22" s="3">
        <v>8613</v>
      </c>
      <c r="CN22" s="3">
        <v>8694</v>
      </c>
      <c r="CO22" s="3">
        <v>8781</v>
      </c>
      <c r="CP22" s="3">
        <v>8862</v>
      </c>
      <c r="CQ22" s="3">
        <v>8949</v>
      </c>
      <c r="CR22" s="3">
        <v>9035</v>
      </c>
      <c r="CS22" s="3">
        <v>9117</v>
      </c>
      <c r="CT22" s="3">
        <v>9203</v>
      </c>
      <c r="CU22" s="3">
        <v>9290</v>
      </c>
      <c r="CV22" s="3">
        <v>9371</v>
      </c>
      <c r="CW22" s="3">
        <v>9458</v>
      </c>
      <c r="CX22" s="3">
        <v>9539</v>
      </c>
    </row>
    <row r="23" spans="1:102" ht="15.6" x14ac:dyDescent="0.25">
      <c r="A23" s="3">
        <v>22</v>
      </c>
      <c r="B23" s="2" t="s">
        <v>186</v>
      </c>
      <c r="C23" s="3">
        <v>1344</v>
      </c>
      <c r="D23" s="3">
        <v>1426</v>
      </c>
      <c r="E23" s="3">
        <v>1509</v>
      </c>
      <c r="F23" s="3">
        <v>1597</v>
      </c>
      <c r="G23" s="3">
        <v>1680</v>
      </c>
      <c r="H23" s="3">
        <v>1768</v>
      </c>
      <c r="I23" s="3">
        <v>1850</v>
      </c>
      <c r="J23" s="3">
        <v>1939</v>
      </c>
      <c r="K23" s="3">
        <v>2021</v>
      </c>
      <c r="L23" s="3">
        <v>2110</v>
      </c>
      <c r="M23" s="3">
        <v>2192</v>
      </c>
      <c r="N23" s="3">
        <v>2281</v>
      </c>
      <c r="O23" s="3">
        <v>2363</v>
      </c>
      <c r="P23" s="3">
        <v>2452</v>
      </c>
      <c r="Q23" s="3">
        <v>2534</v>
      </c>
      <c r="R23" s="3">
        <v>2623</v>
      </c>
      <c r="S23" s="3">
        <v>2705</v>
      </c>
      <c r="T23" s="3">
        <v>2794</v>
      </c>
      <c r="U23" s="3">
        <v>2876</v>
      </c>
      <c r="V23" s="3">
        <v>2965</v>
      </c>
      <c r="W23" s="3">
        <v>3047</v>
      </c>
      <c r="X23" s="3">
        <v>3136</v>
      </c>
      <c r="Y23" s="3">
        <v>3218</v>
      </c>
      <c r="Z23" s="3">
        <v>3307</v>
      </c>
      <c r="AA23" s="3">
        <v>3389</v>
      </c>
      <c r="AB23" s="3">
        <v>3477</v>
      </c>
      <c r="AC23" s="3">
        <v>3560</v>
      </c>
      <c r="AD23" s="3">
        <v>3648</v>
      </c>
      <c r="AE23" s="3">
        <v>3731</v>
      </c>
      <c r="AF23" s="3">
        <v>3819</v>
      </c>
      <c r="AG23" s="3">
        <v>3902</v>
      </c>
      <c r="AH23" s="3">
        <v>3990</v>
      </c>
      <c r="AI23" s="3">
        <v>4073</v>
      </c>
      <c r="AJ23" s="3">
        <v>4161</v>
      </c>
      <c r="AK23" s="3">
        <v>4244</v>
      </c>
      <c r="AL23" s="3">
        <v>4332</v>
      </c>
      <c r="AM23" s="3">
        <v>4415</v>
      </c>
      <c r="AN23" s="3">
        <v>4503</v>
      </c>
      <c r="AO23" s="3">
        <v>4586</v>
      </c>
      <c r="AP23" s="3">
        <v>4674</v>
      </c>
      <c r="AQ23" s="3">
        <v>4757</v>
      </c>
      <c r="AR23" s="3">
        <v>4845</v>
      </c>
      <c r="AS23" s="3">
        <v>4928</v>
      </c>
      <c r="AT23" s="3">
        <v>5016</v>
      </c>
      <c r="AU23" s="3">
        <v>5099</v>
      </c>
      <c r="AV23" s="3">
        <v>5187</v>
      </c>
      <c r="AW23" s="3">
        <v>5270</v>
      </c>
      <c r="AX23" s="3">
        <v>5358</v>
      </c>
      <c r="AY23" s="3">
        <v>5441</v>
      </c>
      <c r="AZ23" s="3">
        <v>5529</v>
      </c>
      <c r="BA23" s="3">
        <v>5611</v>
      </c>
      <c r="BB23" s="3">
        <v>5700</v>
      </c>
      <c r="BC23" s="3">
        <v>5782</v>
      </c>
      <c r="BD23" s="3">
        <v>5871</v>
      </c>
      <c r="BE23" s="3">
        <v>5953</v>
      </c>
      <c r="BF23" s="3">
        <v>6042</v>
      </c>
      <c r="BG23" s="3">
        <v>6124</v>
      </c>
      <c r="BH23" s="3">
        <v>6213</v>
      </c>
      <c r="BI23" s="3">
        <v>6295</v>
      </c>
      <c r="BJ23" s="3">
        <v>6384</v>
      </c>
      <c r="BK23" s="3">
        <v>6466</v>
      </c>
      <c r="BL23" s="3">
        <v>6555</v>
      </c>
      <c r="BM23" s="3">
        <v>6637</v>
      </c>
      <c r="BN23" s="3">
        <v>6726</v>
      </c>
      <c r="BO23" s="3">
        <v>6808</v>
      </c>
      <c r="BP23" s="3">
        <v>6897</v>
      </c>
      <c r="BQ23" s="3">
        <v>6979</v>
      </c>
      <c r="BR23" s="3">
        <v>7068</v>
      </c>
      <c r="BS23" s="3">
        <v>7150</v>
      </c>
      <c r="BT23" s="3">
        <v>7239</v>
      </c>
      <c r="BU23" s="3">
        <v>7321</v>
      </c>
      <c r="BV23" s="3">
        <v>7404</v>
      </c>
      <c r="BW23" s="3">
        <v>7492</v>
      </c>
      <c r="BX23" s="3">
        <v>7575</v>
      </c>
      <c r="BY23" s="3">
        <v>7663</v>
      </c>
      <c r="BZ23" s="3">
        <v>7745</v>
      </c>
      <c r="CA23" s="3">
        <v>7834</v>
      </c>
      <c r="CB23" s="3">
        <v>7916</v>
      </c>
      <c r="CC23" s="3">
        <v>8005</v>
      </c>
      <c r="CD23" s="3">
        <v>8087</v>
      </c>
      <c r="CE23" s="3">
        <v>8176</v>
      </c>
      <c r="CF23" s="3">
        <v>8258</v>
      </c>
      <c r="CG23" s="3">
        <v>8347</v>
      </c>
      <c r="CH23" s="3">
        <v>8429</v>
      </c>
      <c r="CI23" s="3">
        <v>8518</v>
      </c>
      <c r="CJ23" s="3">
        <v>8600</v>
      </c>
      <c r="CK23" s="3">
        <v>8689</v>
      </c>
      <c r="CL23" s="3">
        <v>8771</v>
      </c>
      <c r="CM23" s="3">
        <v>8860</v>
      </c>
      <c r="CN23" s="3">
        <v>8942</v>
      </c>
      <c r="CO23" s="3">
        <v>9031</v>
      </c>
      <c r="CP23" s="3">
        <v>9113</v>
      </c>
      <c r="CQ23" s="3">
        <v>9202</v>
      </c>
      <c r="CR23" s="3">
        <v>9284</v>
      </c>
      <c r="CS23" s="3">
        <v>9372</v>
      </c>
      <c r="CT23" s="3">
        <v>9455</v>
      </c>
      <c r="CU23" s="3">
        <v>9543</v>
      </c>
      <c r="CV23" s="3">
        <v>9626</v>
      </c>
      <c r="CW23" s="3">
        <v>9714</v>
      </c>
      <c r="CX23" s="3">
        <v>9797</v>
      </c>
    </row>
    <row r="24" spans="1:102" ht="15.6" x14ac:dyDescent="0.25">
      <c r="A24" s="3">
        <v>23</v>
      </c>
      <c r="B24" s="2" t="s">
        <v>494</v>
      </c>
      <c r="C24" s="3">
        <v>1337</v>
      </c>
      <c r="D24" s="3">
        <v>1419</v>
      </c>
      <c r="E24" s="3">
        <v>1501</v>
      </c>
      <c r="F24" s="3">
        <v>1589</v>
      </c>
      <c r="G24" s="3">
        <v>1671</v>
      </c>
      <c r="H24" s="3">
        <v>1759</v>
      </c>
      <c r="I24" s="3">
        <v>1841</v>
      </c>
      <c r="J24" s="3">
        <v>1929</v>
      </c>
      <c r="K24" s="3">
        <v>2011</v>
      </c>
      <c r="L24" s="3">
        <v>2099</v>
      </c>
      <c r="M24" s="3">
        <v>2181</v>
      </c>
      <c r="N24" s="3">
        <v>2269</v>
      </c>
      <c r="O24" s="3">
        <v>2351</v>
      </c>
      <c r="P24" s="3">
        <v>2439</v>
      </c>
      <c r="Q24" s="3">
        <v>2521</v>
      </c>
      <c r="R24" s="3">
        <v>2609</v>
      </c>
      <c r="S24" s="3">
        <v>2691</v>
      </c>
      <c r="T24" s="3">
        <v>2779</v>
      </c>
      <c r="U24" s="3">
        <v>2861</v>
      </c>
      <c r="V24" s="3">
        <v>2949</v>
      </c>
      <c r="W24" s="3">
        <v>3031</v>
      </c>
      <c r="X24" s="3">
        <v>3119</v>
      </c>
      <c r="Y24" s="3">
        <v>3201</v>
      </c>
      <c r="Z24" s="3">
        <v>3289</v>
      </c>
      <c r="AA24" s="3">
        <v>3371</v>
      </c>
      <c r="AB24" s="3">
        <v>3459</v>
      </c>
      <c r="AC24" s="3">
        <v>3541</v>
      </c>
      <c r="AD24" s="3">
        <v>3629</v>
      </c>
      <c r="AE24" s="3">
        <v>3711</v>
      </c>
      <c r="AF24" s="3">
        <v>3799</v>
      </c>
      <c r="AG24" s="3">
        <v>3881</v>
      </c>
      <c r="AH24" s="3">
        <v>3969</v>
      </c>
      <c r="AI24" s="3">
        <v>4051</v>
      </c>
      <c r="AJ24" s="3">
        <v>4139</v>
      </c>
      <c r="AK24" s="3">
        <v>4221</v>
      </c>
      <c r="AL24" s="3">
        <v>4309</v>
      </c>
      <c r="AM24" s="3">
        <v>4391</v>
      </c>
      <c r="AN24" s="3">
        <v>4479</v>
      </c>
      <c r="AO24" s="3">
        <v>4561</v>
      </c>
      <c r="AP24" s="3">
        <v>4649</v>
      </c>
      <c r="AQ24" s="3">
        <v>4731</v>
      </c>
      <c r="AR24" s="3">
        <v>4819</v>
      </c>
      <c r="AS24" s="3">
        <v>4901</v>
      </c>
      <c r="AT24" s="3">
        <v>4989</v>
      </c>
      <c r="AU24" s="3">
        <v>5071</v>
      </c>
      <c r="AV24" s="3">
        <v>5159</v>
      </c>
      <c r="AW24" s="3">
        <v>5241</v>
      </c>
      <c r="AX24" s="3">
        <v>5329</v>
      </c>
      <c r="AY24" s="3">
        <v>5411</v>
      </c>
      <c r="AZ24" s="3">
        <v>5499</v>
      </c>
      <c r="BA24" s="3">
        <v>5581</v>
      </c>
      <c r="BB24" s="3">
        <v>5669</v>
      </c>
      <c r="BC24" s="3">
        <v>5751</v>
      </c>
      <c r="BD24" s="3">
        <v>5839</v>
      </c>
      <c r="BE24" s="3">
        <v>5921</v>
      </c>
      <c r="BF24" s="3">
        <v>6009</v>
      </c>
      <c r="BG24" s="3">
        <v>6091</v>
      </c>
      <c r="BH24" s="3">
        <v>6179</v>
      </c>
      <c r="BI24" s="3">
        <v>6261</v>
      </c>
      <c r="BJ24" s="3">
        <v>6349</v>
      </c>
      <c r="BK24" s="3">
        <v>6431</v>
      </c>
      <c r="BL24" s="3">
        <v>6519</v>
      </c>
      <c r="BM24" s="3">
        <v>6601</v>
      </c>
      <c r="BN24" s="3">
        <v>6689</v>
      </c>
      <c r="BO24" s="3">
        <v>6772</v>
      </c>
      <c r="BP24" s="3">
        <v>6859</v>
      </c>
      <c r="BQ24" s="3">
        <v>6942</v>
      </c>
      <c r="BR24" s="3">
        <v>7029</v>
      </c>
      <c r="BS24" s="3">
        <v>7112</v>
      </c>
      <c r="BT24" s="3">
        <v>7200</v>
      </c>
      <c r="BU24" s="3">
        <v>7282</v>
      </c>
      <c r="BV24" s="3">
        <v>7364</v>
      </c>
      <c r="BW24" s="3">
        <v>7452</v>
      </c>
      <c r="BX24" s="3">
        <v>7534</v>
      </c>
      <c r="BY24" s="3">
        <v>7622</v>
      </c>
      <c r="BZ24" s="3">
        <v>7704</v>
      </c>
      <c r="CA24" s="3">
        <v>7792</v>
      </c>
      <c r="CB24" s="3">
        <v>7874</v>
      </c>
      <c r="CC24" s="3">
        <v>7962</v>
      </c>
      <c r="CD24" s="3">
        <v>8044</v>
      </c>
      <c r="CE24" s="3">
        <v>8132</v>
      </c>
      <c r="CF24" s="3">
        <v>8214</v>
      </c>
      <c r="CG24" s="3">
        <v>8302</v>
      </c>
      <c r="CH24" s="3">
        <v>8384</v>
      </c>
      <c r="CI24" s="3">
        <v>8472</v>
      </c>
      <c r="CJ24" s="3">
        <v>8554</v>
      </c>
      <c r="CK24" s="3">
        <v>8642</v>
      </c>
      <c r="CL24" s="3">
        <v>8724</v>
      </c>
      <c r="CM24" s="3">
        <v>8812</v>
      </c>
      <c r="CN24" s="3">
        <v>8894</v>
      </c>
      <c r="CO24" s="3">
        <v>8982</v>
      </c>
      <c r="CP24" s="3">
        <v>9064</v>
      </c>
      <c r="CQ24" s="3">
        <v>9152</v>
      </c>
      <c r="CR24" s="3">
        <v>9234</v>
      </c>
      <c r="CS24" s="3">
        <v>9322</v>
      </c>
      <c r="CT24" s="3">
        <v>9404</v>
      </c>
      <c r="CU24" s="3">
        <v>9492</v>
      </c>
      <c r="CV24" s="3">
        <v>9574</v>
      </c>
      <c r="CW24" s="3">
        <v>9662</v>
      </c>
      <c r="CX24" s="3">
        <v>9744</v>
      </c>
    </row>
    <row r="25" spans="1:102" ht="15.6" x14ac:dyDescent="0.25">
      <c r="A25" s="3">
        <v>24</v>
      </c>
      <c r="B25" s="2" t="s">
        <v>495</v>
      </c>
      <c r="C25" s="3">
        <v>929</v>
      </c>
      <c r="D25" s="3">
        <v>993</v>
      </c>
      <c r="E25" s="3">
        <v>1062</v>
      </c>
      <c r="F25" s="3">
        <v>1127</v>
      </c>
      <c r="G25" s="3">
        <v>1196</v>
      </c>
      <c r="H25" s="3">
        <v>1264</v>
      </c>
      <c r="I25" s="3">
        <v>1329</v>
      </c>
      <c r="J25" s="3">
        <v>1398</v>
      </c>
      <c r="K25" s="3">
        <v>1467</v>
      </c>
      <c r="L25" s="3">
        <v>1531</v>
      </c>
      <c r="M25" s="3">
        <v>1600</v>
      </c>
      <c r="N25" s="3">
        <v>1665</v>
      </c>
      <c r="O25" s="3">
        <v>1734</v>
      </c>
      <c r="P25" s="3">
        <v>1803</v>
      </c>
      <c r="Q25" s="3">
        <v>1867</v>
      </c>
      <c r="R25" s="3">
        <v>1936</v>
      </c>
      <c r="S25" s="3">
        <v>2005</v>
      </c>
      <c r="T25" s="3">
        <v>2070</v>
      </c>
      <c r="U25" s="3">
        <v>2139</v>
      </c>
      <c r="V25" s="3">
        <v>2203</v>
      </c>
      <c r="W25" s="3">
        <v>2272</v>
      </c>
      <c r="X25" s="3">
        <v>2341</v>
      </c>
      <c r="Y25" s="3">
        <v>2406</v>
      </c>
      <c r="Z25" s="3">
        <v>2475</v>
      </c>
      <c r="AA25" s="3">
        <v>2544</v>
      </c>
      <c r="AB25" s="3">
        <v>2608</v>
      </c>
      <c r="AC25" s="3">
        <v>2677</v>
      </c>
      <c r="AD25" s="3">
        <v>2742</v>
      </c>
      <c r="AE25" s="3">
        <v>2811</v>
      </c>
      <c r="AF25" s="3">
        <v>2880</v>
      </c>
      <c r="AG25" s="3">
        <v>2944</v>
      </c>
      <c r="AH25" s="3">
        <v>3013</v>
      </c>
      <c r="AI25" s="3">
        <v>3082</v>
      </c>
      <c r="AJ25" s="3">
        <v>3147</v>
      </c>
      <c r="AK25" s="3">
        <v>3216</v>
      </c>
      <c r="AL25" s="3">
        <v>3280</v>
      </c>
      <c r="AM25" s="3">
        <v>3349</v>
      </c>
      <c r="AN25" s="3">
        <v>3418</v>
      </c>
      <c r="AO25" s="3">
        <v>3483</v>
      </c>
      <c r="AP25" s="3">
        <v>3551</v>
      </c>
      <c r="AQ25" s="3">
        <v>3620</v>
      </c>
      <c r="AR25" s="3">
        <v>3685</v>
      </c>
      <c r="AS25" s="3">
        <v>3754</v>
      </c>
      <c r="AT25" s="3">
        <v>3818</v>
      </c>
      <c r="AU25" s="3">
        <v>3887</v>
      </c>
      <c r="AV25" s="3">
        <v>3956</v>
      </c>
      <c r="AW25" s="3">
        <v>4021</v>
      </c>
      <c r="AX25" s="3">
        <v>4090</v>
      </c>
      <c r="AY25" s="3">
        <v>4159</v>
      </c>
      <c r="AZ25" s="3">
        <v>4223</v>
      </c>
      <c r="BA25" s="3">
        <v>4292</v>
      </c>
      <c r="BB25" s="3">
        <v>4357</v>
      </c>
      <c r="BC25" s="3">
        <v>4426</v>
      </c>
      <c r="BD25" s="3">
        <v>4495</v>
      </c>
      <c r="BE25" s="3">
        <v>4559</v>
      </c>
      <c r="BF25" s="3">
        <v>4628</v>
      </c>
      <c r="BG25" s="3">
        <v>4697</v>
      </c>
      <c r="BH25" s="3">
        <v>4762</v>
      </c>
      <c r="BI25" s="3">
        <v>4831</v>
      </c>
      <c r="BJ25" s="3">
        <v>4895</v>
      </c>
      <c r="BK25" s="3">
        <v>4964</v>
      </c>
      <c r="BL25" s="3">
        <v>5033</v>
      </c>
      <c r="BM25" s="3">
        <v>5098</v>
      </c>
      <c r="BN25" s="3">
        <v>5167</v>
      </c>
      <c r="BO25" s="3">
        <v>5236</v>
      </c>
      <c r="BP25" s="3">
        <v>5300</v>
      </c>
      <c r="BQ25" s="3">
        <v>5369</v>
      </c>
      <c r="BR25" s="3">
        <v>5434</v>
      </c>
      <c r="BS25" s="3">
        <v>5503</v>
      </c>
      <c r="BT25" s="3">
        <v>5571</v>
      </c>
      <c r="BU25" s="3">
        <v>5636</v>
      </c>
      <c r="BV25" s="3">
        <v>5705</v>
      </c>
      <c r="BW25" s="3">
        <v>5774</v>
      </c>
      <c r="BX25" s="3">
        <v>5838</v>
      </c>
      <c r="BY25" s="3">
        <v>5907</v>
      </c>
      <c r="BZ25" s="3">
        <v>5972</v>
      </c>
      <c r="CA25" s="3">
        <v>6041</v>
      </c>
      <c r="CB25" s="3">
        <v>6110</v>
      </c>
      <c r="CC25" s="3">
        <v>6174</v>
      </c>
      <c r="CD25" s="3">
        <v>6243</v>
      </c>
      <c r="CE25" s="3">
        <v>6312</v>
      </c>
      <c r="CF25" s="3">
        <v>6377</v>
      </c>
      <c r="CG25" s="3">
        <v>6446</v>
      </c>
      <c r="CH25" s="3">
        <v>6510</v>
      </c>
      <c r="CI25" s="3">
        <v>6579</v>
      </c>
      <c r="CJ25" s="3">
        <v>6648</v>
      </c>
      <c r="CK25" s="3">
        <v>6713</v>
      </c>
      <c r="CL25" s="3">
        <v>6782</v>
      </c>
      <c r="CM25" s="3">
        <v>6851</v>
      </c>
      <c r="CN25" s="3">
        <v>6915</v>
      </c>
      <c r="CO25" s="3">
        <v>6984</v>
      </c>
      <c r="CP25" s="3">
        <v>7049</v>
      </c>
      <c r="CQ25" s="3">
        <v>7118</v>
      </c>
      <c r="CR25" s="3">
        <v>7187</v>
      </c>
      <c r="CS25" s="3">
        <v>7251</v>
      </c>
      <c r="CT25" s="3">
        <v>7320</v>
      </c>
      <c r="CU25" s="3">
        <v>7389</v>
      </c>
      <c r="CV25" s="3">
        <v>7454</v>
      </c>
      <c r="CW25" s="3">
        <v>7523</v>
      </c>
      <c r="CX25" s="3">
        <v>7587</v>
      </c>
    </row>
    <row r="26" spans="1:102" ht="15.6" x14ac:dyDescent="0.25">
      <c r="A26" s="3">
        <v>25</v>
      </c>
      <c r="B26" s="2" t="s">
        <v>496</v>
      </c>
      <c r="C26" s="3">
        <v>1097</v>
      </c>
      <c r="D26" s="3">
        <v>1107</v>
      </c>
      <c r="E26" s="3">
        <v>1122</v>
      </c>
      <c r="F26" s="3">
        <v>1142</v>
      </c>
      <c r="G26" s="3">
        <v>1168</v>
      </c>
      <c r="H26" s="3">
        <v>1203</v>
      </c>
      <c r="I26" s="3">
        <v>1244</v>
      </c>
      <c r="J26" s="3">
        <v>1290</v>
      </c>
      <c r="K26" s="3">
        <v>1341</v>
      </c>
      <c r="L26" s="3">
        <v>1397</v>
      </c>
      <c r="M26" s="3">
        <v>1458</v>
      </c>
      <c r="N26" s="3">
        <v>1524</v>
      </c>
      <c r="O26" s="3">
        <v>1595</v>
      </c>
      <c r="P26" s="3">
        <v>1672</v>
      </c>
      <c r="Q26" s="3">
        <v>1753</v>
      </c>
      <c r="R26" s="3">
        <v>1840</v>
      </c>
      <c r="S26" s="3">
        <v>1931</v>
      </c>
      <c r="T26" s="3">
        <v>2023</v>
      </c>
      <c r="U26" s="3">
        <v>2125</v>
      </c>
      <c r="V26" s="3">
        <v>2227</v>
      </c>
      <c r="W26" s="3">
        <v>2329</v>
      </c>
      <c r="X26" s="3">
        <v>2441</v>
      </c>
      <c r="Y26" s="3">
        <v>2553</v>
      </c>
      <c r="Z26" s="3">
        <v>2665</v>
      </c>
      <c r="AA26" s="3">
        <v>2782</v>
      </c>
      <c r="AB26" s="3">
        <v>2899</v>
      </c>
      <c r="AC26" s="3">
        <v>3021</v>
      </c>
      <c r="AD26" s="3">
        <v>3143</v>
      </c>
      <c r="AE26" s="3">
        <v>3265</v>
      </c>
      <c r="AF26" s="3">
        <v>3387</v>
      </c>
      <c r="AG26" s="3">
        <v>3515</v>
      </c>
      <c r="AH26" s="3">
        <v>3642</v>
      </c>
      <c r="AI26" s="3">
        <v>3764</v>
      </c>
      <c r="AJ26" s="3">
        <v>3891</v>
      </c>
      <c r="AK26" s="3">
        <v>4014</v>
      </c>
      <c r="AL26" s="3">
        <v>4136</v>
      </c>
      <c r="AM26" s="3">
        <v>4258</v>
      </c>
      <c r="AN26" s="3">
        <v>4380</v>
      </c>
      <c r="AO26" s="3">
        <v>4497</v>
      </c>
      <c r="AP26" s="3">
        <v>4614</v>
      </c>
      <c r="AQ26" s="3">
        <v>4726</v>
      </c>
      <c r="AR26" s="3">
        <v>4838</v>
      </c>
      <c r="AS26" s="3">
        <v>4950</v>
      </c>
      <c r="AT26" s="3">
        <v>5052</v>
      </c>
      <c r="AU26" s="3">
        <v>5154</v>
      </c>
      <c r="AV26" s="3">
        <v>5256</v>
      </c>
      <c r="AW26" s="3">
        <v>5347</v>
      </c>
      <c r="AX26" s="3">
        <v>5439</v>
      </c>
      <c r="AY26" s="3">
        <v>5526</v>
      </c>
      <c r="AZ26" s="3">
        <v>5607</v>
      </c>
      <c r="BA26" s="3">
        <v>5683</v>
      </c>
      <c r="BB26" s="3">
        <v>5755</v>
      </c>
      <c r="BC26" s="3">
        <v>5821</v>
      </c>
      <c r="BD26" s="3">
        <v>5882</v>
      </c>
      <c r="BE26" s="3">
        <v>5938</v>
      </c>
      <c r="BF26" s="3">
        <v>5989</v>
      </c>
      <c r="BG26" s="3">
        <v>6035</v>
      </c>
      <c r="BH26" s="3">
        <v>6075</v>
      </c>
      <c r="BI26" s="3">
        <v>6096</v>
      </c>
      <c r="BJ26" s="3">
        <v>6111</v>
      </c>
      <c r="BK26" s="3">
        <v>6126</v>
      </c>
      <c r="BL26" s="3">
        <v>6142</v>
      </c>
      <c r="BM26" s="3">
        <v>6157</v>
      </c>
      <c r="BN26" s="3">
        <v>6172</v>
      </c>
      <c r="BO26" s="3">
        <v>6188</v>
      </c>
      <c r="BP26" s="3">
        <v>6264</v>
      </c>
      <c r="BQ26" s="3">
        <v>6345</v>
      </c>
      <c r="BR26" s="3">
        <v>6422</v>
      </c>
      <c r="BS26" s="3">
        <v>6503</v>
      </c>
      <c r="BT26" s="3">
        <v>6585</v>
      </c>
      <c r="BU26" s="3">
        <v>6661</v>
      </c>
      <c r="BV26" s="3">
        <v>6742</v>
      </c>
      <c r="BW26" s="3">
        <v>6824</v>
      </c>
      <c r="BX26" s="3">
        <v>6900</v>
      </c>
      <c r="BY26" s="3">
        <v>6982</v>
      </c>
      <c r="BZ26" s="3">
        <v>7058</v>
      </c>
      <c r="CA26" s="3">
        <v>7140</v>
      </c>
      <c r="CB26" s="3">
        <v>7221</v>
      </c>
      <c r="CC26" s="3">
        <v>7297</v>
      </c>
      <c r="CD26" s="3">
        <v>7379</v>
      </c>
      <c r="CE26" s="3">
        <v>7460</v>
      </c>
      <c r="CF26" s="3">
        <v>7537</v>
      </c>
      <c r="CG26" s="3">
        <v>7618</v>
      </c>
      <c r="CH26" s="3">
        <v>7694</v>
      </c>
      <c r="CI26" s="3">
        <v>7776</v>
      </c>
      <c r="CJ26" s="3">
        <v>7857</v>
      </c>
      <c r="CK26" s="3">
        <v>7934</v>
      </c>
      <c r="CL26" s="3">
        <v>8015</v>
      </c>
      <c r="CM26" s="3">
        <v>8097</v>
      </c>
      <c r="CN26" s="3">
        <v>8173</v>
      </c>
      <c r="CO26" s="3">
        <v>8254</v>
      </c>
      <c r="CP26" s="3">
        <v>8331</v>
      </c>
      <c r="CQ26" s="3">
        <v>8412</v>
      </c>
      <c r="CR26" s="3">
        <v>8494</v>
      </c>
      <c r="CS26" s="3">
        <v>8570</v>
      </c>
      <c r="CT26" s="3">
        <v>8652</v>
      </c>
      <c r="CU26" s="3">
        <v>8733</v>
      </c>
      <c r="CV26" s="3">
        <v>8809</v>
      </c>
      <c r="CW26" s="3">
        <v>8891</v>
      </c>
      <c r="CX26" s="3">
        <v>8967</v>
      </c>
    </row>
    <row r="27" spans="1:102" ht="15.6" x14ac:dyDescent="0.25">
      <c r="A27" s="3">
        <v>26</v>
      </c>
      <c r="B27" s="2" t="s">
        <v>196</v>
      </c>
      <c r="C27" s="3">
        <v>1168</v>
      </c>
      <c r="D27" s="3">
        <v>1239</v>
      </c>
      <c r="E27" s="3">
        <v>1311</v>
      </c>
      <c r="F27" s="3">
        <v>1388</v>
      </c>
      <c r="G27" s="3">
        <v>1459</v>
      </c>
      <c r="H27" s="3">
        <v>1536</v>
      </c>
      <c r="I27" s="3">
        <v>1608</v>
      </c>
      <c r="J27" s="3">
        <v>1685</v>
      </c>
      <c r="K27" s="3">
        <v>1756</v>
      </c>
      <c r="L27" s="3">
        <v>1833</v>
      </c>
      <c r="M27" s="3">
        <v>1905</v>
      </c>
      <c r="N27" s="3">
        <v>1982</v>
      </c>
      <c r="O27" s="3">
        <v>2053</v>
      </c>
      <c r="P27" s="3">
        <v>2130</v>
      </c>
      <c r="Q27" s="3">
        <v>2202</v>
      </c>
      <c r="R27" s="3">
        <v>2279</v>
      </c>
      <c r="S27" s="3">
        <v>2350</v>
      </c>
      <c r="T27" s="3">
        <v>2427</v>
      </c>
      <c r="U27" s="3">
        <v>2499</v>
      </c>
      <c r="V27" s="3">
        <v>2576</v>
      </c>
      <c r="W27" s="3">
        <v>2647</v>
      </c>
      <c r="X27" s="3">
        <v>2724</v>
      </c>
      <c r="Y27" s="3">
        <v>2796</v>
      </c>
      <c r="Z27" s="3">
        <v>2873</v>
      </c>
      <c r="AA27" s="3">
        <v>2944</v>
      </c>
      <c r="AB27" s="3">
        <v>3021</v>
      </c>
      <c r="AC27" s="3">
        <v>3093</v>
      </c>
      <c r="AD27" s="3">
        <v>3170</v>
      </c>
      <c r="AE27" s="3">
        <v>3242</v>
      </c>
      <c r="AF27" s="3">
        <v>3318</v>
      </c>
      <c r="AG27" s="3">
        <v>3390</v>
      </c>
      <c r="AH27" s="3">
        <v>3467</v>
      </c>
      <c r="AI27" s="3">
        <v>3539</v>
      </c>
      <c r="AJ27" s="3">
        <v>3615</v>
      </c>
      <c r="AK27" s="3">
        <v>3687</v>
      </c>
      <c r="AL27" s="3">
        <v>3764</v>
      </c>
      <c r="AM27" s="3">
        <v>3836</v>
      </c>
      <c r="AN27" s="3">
        <v>3912</v>
      </c>
      <c r="AO27" s="3">
        <v>3984</v>
      </c>
      <c r="AP27" s="3">
        <v>4061</v>
      </c>
      <c r="AQ27" s="3">
        <v>4133</v>
      </c>
      <c r="AR27" s="3">
        <v>4209</v>
      </c>
      <c r="AS27" s="3">
        <v>4281</v>
      </c>
      <c r="AT27" s="3">
        <v>4358</v>
      </c>
      <c r="AU27" s="3">
        <v>4430</v>
      </c>
      <c r="AV27" s="3">
        <v>4506</v>
      </c>
      <c r="AW27" s="3">
        <v>4578</v>
      </c>
      <c r="AX27" s="3">
        <v>4655</v>
      </c>
      <c r="AY27" s="3">
        <v>4727</v>
      </c>
      <c r="AZ27" s="3">
        <v>4803</v>
      </c>
      <c r="BA27" s="3">
        <v>4875</v>
      </c>
      <c r="BB27" s="3">
        <v>4952</v>
      </c>
      <c r="BC27" s="3">
        <v>5024</v>
      </c>
      <c r="BD27" s="3">
        <v>5100</v>
      </c>
      <c r="BE27" s="3">
        <v>5172</v>
      </c>
      <c r="BF27" s="3">
        <v>5249</v>
      </c>
      <c r="BG27" s="3">
        <v>5321</v>
      </c>
      <c r="BH27" s="3">
        <v>5397</v>
      </c>
      <c r="BI27" s="3">
        <v>5469</v>
      </c>
      <c r="BJ27" s="3">
        <v>5546</v>
      </c>
      <c r="BK27" s="3">
        <v>5618</v>
      </c>
      <c r="BL27" s="3">
        <v>5694</v>
      </c>
      <c r="BM27" s="3">
        <v>5766</v>
      </c>
      <c r="BN27" s="3">
        <v>5843</v>
      </c>
      <c r="BO27" s="3">
        <v>5915</v>
      </c>
      <c r="BP27" s="3">
        <v>5991</v>
      </c>
      <c r="BQ27" s="3">
        <v>6063</v>
      </c>
      <c r="BR27" s="3">
        <v>6140</v>
      </c>
      <c r="BS27" s="3">
        <v>6212</v>
      </c>
      <c r="BT27" s="3">
        <v>6289</v>
      </c>
      <c r="BU27" s="3">
        <v>6360</v>
      </c>
      <c r="BV27" s="3">
        <v>6432</v>
      </c>
      <c r="BW27" s="3">
        <v>6509</v>
      </c>
      <c r="BX27" s="3">
        <v>6580</v>
      </c>
      <c r="BY27" s="3">
        <v>6657</v>
      </c>
      <c r="BZ27" s="3">
        <v>6729</v>
      </c>
      <c r="CA27" s="3">
        <v>6806</v>
      </c>
      <c r="CB27" s="3">
        <v>6877</v>
      </c>
      <c r="CC27" s="3">
        <v>6954</v>
      </c>
      <c r="CD27" s="3">
        <v>7026</v>
      </c>
      <c r="CE27" s="3">
        <v>7103</v>
      </c>
      <c r="CF27" s="3">
        <v>7174</v>
      </c>
      <c r="CG27" s="3">
        <v>7251</v>
      </c>
      <c r="CH27" s="3">
        <v>7323</v>
      </c>
      <c r="CI27" s="3">
        <v>7400</v>
      </c>
      <c r="CJ27" s="3">
        <v>7471</v>
      </c>
      <c r="CK27" s="3">
        <v>7548</v>
      </c>
      <c r="CL27" s="3">
        <v>7620</v>
      </c>
      <c r="CM27" s="3">
        <v>7697</v>
      </c>
      <c r="CN27" s="3">
        <v>7768</v>
      </c>
      <c r="CO27" s="3">
        <v>7845</v>
      </c>
      <c r="CP27" s="3">
        <v>7917</v>
      </c>
      <c r="CQ27" s="3">
        <v>7994</v>
      </c>
      <c r="CR27" s="3">
        <v>8065</v>
      </c>
      <c r="CS27" s="3">
        <v>8142</v>
      </c>
      <c r="CT27" s="3">
        <v>8214</v>
      </c>
      <c r="CU27" s="3">
        <v>8291</v>
      </c>
      <c r="CV27" s="3">
        <v>8363</v>
      </c>
      <c r="CW27" s="3">
        <v>8439</v>
      </c>
      <c r="CX27" s="3">
        <v>8511</v>
      </c>
    </row>
    <row r="28" spans="1:102" ht="15.6" x14ac:dyDescent="0.25">
      <c r="A28" s="3">
        <v>27</v>
      </c>
      <c r="B28" s="2" t="s">
        <v>198</v>
      </c>
      <c r="C28" s="3">
        <v>1314</v>
      </c>
      <c r="D28" s="3">
        <v>1440</v>
      </c>
      <c r="E28" s="3">
        <v>1573</v>
      </c>
      <c r="F28" s="3">
        <v>1705</v>
      </c>
      <c r="G28" s="3">
        <v>1832</v>
      </c>
      <c r="H28" s="3">
        <v>1959</v>
      </c>
      <c r="I28" s="3">
        <v>2086</v>
      </c>
      <c r="J28" s="3">
        <v>2212</v>
      </c>
      <c r="K28" s="3">
        <v>2339</v>
      </c>
      <c r="L28" s="3">
        <v>2460</v>
      </c>
      <c r="M28" s="3">
        <v>2575</v>
      </c>
      <c r="N28" s="3">
        <v>2696</v>
      </c>
      <c r="O28" s="3">
        <v>2806</v>
      </c>
      <c r="P28" s="3">
        <v>2915</v>
      </c>
      <c r="Q28" s="3">
        <v>3025</v>
      </c>
      <c r="R28" s="3">
        <v>3129</v>
      </c>
      <c r="S28" s="3">
        <v>3226</v>
      </c>
      <c r="T28" s="3">
        <v>3324</v>
      </c>
      <c r="U28" s="3">
        <v>3417</v>
      </c>
      <c r="V28" s="3">
        <v>3503</v>
      </c>
      <c r="W28" s="3">
        <v>3584</v>
      </c>
      <c r="X28" s="3">
        <v>3664</v>
      </c>
      <c r="Y28" s="3">
        <v>3739</v>
      </c>
      <c r="Z28" s="3">
        <v>3808</v>
      </c>
      <c r="AA28" s="3">
        <v>3866</v>
      </c>
      <c r="AB28" s="3">
        <v>3924</v>
      </c>
      <c r="AC28" s="3">
        <v>3981</v>
      </c>
      <c r="AD28" s="3">
        <v>4027</v>
      </c>
      <c r="AE28" s="3">
        <v>4068</v>
      </c>
      <c r="AF28" s="3">
        <v>4102</v>
      </c>
      <c r="AG28" s="3">
        <v>4131</v>
      </c>
      <c r="AH28" s="3">
        <v>4154</v>
      </c>
      <c r="AI28" s="3">
        <v>4171</v>
      </c>
      <c r="AJ28" s="3">
        <v>4183</v>
      </c>
      <c r="AK28" s="3">
        <v>4189</v>
      </c>
      <c r="AL28" s="3">
        <v>4195</v>
      </c>
      <c r="AM28" s="3">
        <v>4200</v>
      </c>
      <c r="AN28" s="3">
        <v>4212</v>
      </c>
      <c r="AO28" s="3">
        <v>4229</v>
      </c>
      <c r="AP28" s="3">
        <v>4252</v>
      </c>
      <c r="AQ28" s="3">
        <v>4281</v>
      </c>
      <c r="AR28" s="3">
        <v>4316</v>
      </c>
      <c r="AS28" s="3">
        <v>4356</v>
      </c>
      <c r="AT28" s="3">
        <v>4402</v>
      </c>
      <c r="AU28" s="3">
        <v>4460</v>
      </c>
      <c r="AV28" s="3">
        <v>4517</v>
      </c>
      <c r="AW28" s="3">
        <v>4575</v>
      </c>
      <c r="AX28" s="3">
        <v>4644</v>
      </c>
      <c r="AY28" s="3">
        <v>4719</v>
      </c>
      <c r="AZ28" s="3">
        <v>4800</v>
      </c>
      <c r="BA28" s="3">
        <v>4880</v>
      </c>
      <c r="BB28" s="3">
        <v>4967</v>
      </c>
      <c r="BC28" s="3">
        <v>5059</v>
      </c>
      <c r="BD28" s="3">
        <v>5157</v>
      </c>
      <c r="BE28" s="3">
        <v>5255</v>
      </c>
      <c r="BF28" s="3">
        <v>5358</v>
      </c>
      <c r="BG28" s="3">
        <v>5468</v>
      </c>
      <c r="BH28" s="3">
        <v>5577</v>
      </c>
      <c r="BI28" s="3">
        <v>5687</v>
      </c>
      <c r="BJ28" s="3">
        <v>5808</v>
      </c>
      <c r="BK28" s="3">
        <v>5923</v>
      </c>
      <c r="BL28" s="3">
        <v>6044</v>
      </c>
      <c r="BM28" s="3">
        <v>6171</v>
      </c>
      <c r="BN28" s="3">
        <v>6298</v>
      </c>
      <c r="BO28" s="3">
        <v>6424</v>
      </c>
      <c r="BP28" s="3">
        <v>6551</v>
      </c>
      <c r="BQ28" s="3">
        <v>6678</v>
      </c>
      <c r="BR28" s="3">
        <v>6810</v>
      </c>
      <c r="BS28" s="3">
        <v>6943</v>
      </c>
      <c r="BT28" s="3">
        <v>7076</v>
      </c>
      <c r="BU28" s="3">
        <v>7156</v>
      </c>
      <c r="BV28" s="3">
        <v>7237</v>
      </c>
      <c r="BW28" s="3">
        <v>7323</v>
      </c>
      <c r="BX28" s="3">
        <v>7404</v>
      </c>
      <c r="BY28" s="3">
        <v>7490</v>
      </c>
      <c r="BZ28" s="3">
        <v>7571</v>
      </c>
      <c r="CA28" s="3">
        <v>7657</v>
      </c>
      <c r="CB28" s="3">
        <v>7738</v>
      </c>
      <c r="CC28" s="3">
        <v>7825</v>
      </c>
      <c r="CD28" s="3">
        <v>7905</v>
      </c>
      <c r="CE28" s="3">
        <v>7992</v>
      </c>
      <c r="CF28" s="3">
        <v>8072</v>
      </c>
      <c r="CG28" s="3">
        <v>8159</v>
      </c>
      <c r="CH28" s="3">
        <v>8239</v>
      </c>
      <c r="CI28" s="3">
        <v>8326</v>
      </c>
      <c r="CJ28" s="3">
        <v>8407</v>
      </c>
      <c r="CK28" s="3">
        <v>8493</v>
      </c>
      <c r="CL28" s="3">
        <v>8574</v>
      </c>
      <c r="CM28" s="3">
        <v>8660</v>
      </c>
      <c r="CN28" s="3">
        <v>8741</v>
      </c>
      <c r="CO28" s="3">
        <v>8827</v>
      </c>
      <c r="CP28" s="3">
        <v>8908</v>
      </c>
      <c r="CQ28" s="3">
        <v>8994</v>
      </c>
      <c r="CR28" s="3">
        <v>9075</v>
      </c>
      <c r="CS28" s="3">
        <v>9161</v>
      </c>
      <c r="CT28" s="3">
        <v>9242</v>
      </c>
      <c r="CU28" s="3">
        <v>9328</v>
      </c>
      <c r="CV28" s="3">
        <v>9409</v>
      </c>
      <c r="CW28" s="3">
        <v>9496</v>
      </c>
      <c r="CX28" s="3">
        <v>9576</v>
      </c>
    </row>
    <row r="29" spans="1:102" ht="15.6" x14ac:dyDescent="0.25">
      <c r="A29" s="3">
        <v>28</v>
      </c>
      <c r="B29" s="2" t="s">
        <v>497</v>
      </c>
      <c r="C29" s="3">
        <v>1366</v>
      </c>
      <c r="D29" s="3">
        <v>1449</v>
      </c>
      <c r="E29" s="3">
        <v>1533</v>
      </c>
      <c r="F29" s="3">
        <v>1623</v>
      </c>
      <c r="G29" s="3">
        <v>1707</v>
      </c>
      <c r="H29" s="3">
        <v>1797</v>
      </c>
      <c r="I29" s="3">
        <v>1881</v>
      </c>
      <c r="J29" s="3">
        <v>1970</v>
      </c>
      <c r="K29" s="3">
        <v>2054</v>
      </c>
      <c r="L29" s="3">
        <v>2144</v>
      </c>
      <c r="M29" s="3">
        <v>2228</v>
      </c>
      <c r="N29" s="3">
        <v>2318</v>
      </c>
      <c r="O29" s="3">
        <v>2402</v>
      </c>
      <c r="P29" s="3">
        <v>2492</v>
      </c>
      <c r="Q29" s="3">
        <v>2575</v>
      </c>
      <c r="R29" s="3">
        <v>2665</v>
      </c>
      <c r="S29" s="3">
        <v>2749</v>
      </c>
      <c r="T29" s="3">
        <v>2839</v>
      </c>
      <c r="U29" s="3">
        <v>2923</v>
      </c>
      <c r="V29" s="3">
        <v>3013</v>
      </c>
      <c r="W29" s="3">
        <v>3097</v>
      </c>
      <c r="X29" s="3">
        <v>3186</v>
      </c>
      <c r="Y29" s="3">
        <v>3270</v>
      </c>
      <c r="Z29" s="3">
        <v>3360</v>
      </c>
      <c r="AA29" s="3">
        <v>3444</v>
      </c>
      <c r="AB29" s="3">
        <v>3534</v>
      </c>
      <c r="AC29" s="3">
        <v>3618</v>
      </c>
      <c r="AD29" s="3">
        <v>3708</v>
      </c>
      <c r="AE29" s="3">
        <v>3791</v>
      </c>
      <c r="AF29" s="3">
        <v>3881</v>
      </c>
      <c r="AG29" s="3">
        <v>3965</v>
      </c>
      <c r="AH29" s="3">
        <v>4055</v>
      </c>
      <c r="AI29" s="3">
        <v>4139</v>
      </c>
      <c r="AJ29" s="3">
        <v>4229</v>
      </c>
      <c r="AK29" s="3">
        <v>4313</v>
      </c>
      <c r="AL29" s="3">
        <v>4402</v>
      </c>
      <c r="AM29" s="3">
        <v>4486</v>
      </c>
      <c r="AN29" s="3">
        <v>4576</v>
      </c>
      <c r="AO29" s="3">
        <v>4660</v>
      </c>
      <c r="AP29" s="3">
        <v>4750</v>
      </c>
      <c r="AQ29" s="3">
        <v>4834</v>
      </c>
      <c r="AR29" s="3">
        <v>4924</v>
      </c>
      <c r="AS29" s="3">
        <v>5007</v>
      </c>
      <c r="AT29" s="3">
        <v>5097</v>
      </c>
      <c r="AU29" s="3">
        <v>5181</v>
      </c>
      <c r="AV29" s="3">
        <v>5271</v>
      </c>
      <c r="AW29" s="3">
        <v>5355</v>
      </c>
      <c r="AX29" s="3">
        <v>5445</v>
      </c>
      <c r="AY29" s="3">
        <v>5529</v>
      </c>
      <c r="AZ29" s="3">
        <v>5618</v>
      </c>
      <c r="BA29" s="3">
        <v>5702</v>
      </c>
      <c r="BB29" s="3">
        <v>5792</v>
      </c>
      <c r="BC29" s="3">
        <v>5876</v>
      </c>
      <c r="BD29" s="3">
        <v>5966</v>
      </c>
      <c r="BE29" s="3">
        <v>6050</v>
      </c>
      <c r="BF29" s="3">
        <v>6140</v>
      </c>
      <c r="BG29" s="3">
        <v>6223</v>
      </c>
      <c r="BH29" s="3">
        <v>6313</v>
      </c>
      <c r="BI29" s="3">
        <v>6397</v>
      </c>
      <c r="BJ29" s="3">
        <v>6487</v>
      </c>
      <c r="BK29" s="3">
        <v>6571</v>
      </c>
      <c r="BL29" s="3">
        <v>6661</v>
      </c>
      <c r="BM29" s="3">
        <v>6745</v>
      </c>
      <c r="BN29" s="3">
        <v>6834</v>
      </c>
      <c r="BO29" s="3">
        <v>6918</v>
      </c>
      <c r="BP29" s="3">
        <v>7008</v>
      </c>
      <c r="BQ29" s="3">
        <v>7092</v>
      </c>
      <c r="BR29" s="3">
        <v>7182</v>
      </c>
      <c r="BS29" s="3">
        <v>7266</v>
      </c>
      <c r="BT29" s="3">
        <v>7356</v>
      </c>
      <c r="BU29" s="3">
        <v>7439</v>
      </c>
      <c r="BV29" s="3">
        <v>7523</v>
      </c>
      <c r="BW29" s="3">
        <v>7613</v>
      </c>
      <c r="BX29" s="3">
        <v>7697</v>
      </c>
      <c r="BY29" s="3">
        <v>7787</v>
      </c>
      <c r="BZ29" s="3">
        <v>7871</v>
      </c>
      <c r="CA29" s="3">
        <v>7960</v>
      </c>
      <c r="CB29" s="3">
        <v>8044</v>
      </c>
      <c r="CC29" s="3">
        <v>8134</v>
      </c>
      <c r="CD29" s="3">
        <v>8218</v>
      </c>
      <c r="CE29" s="3">
        <v>8308</v>
      </c>
      <c r="CF29" s="3">
        <v>8392</v>
      </c>
      <c r="CG29" s="3">
        <v>8482</v>
      </c>
      <c r="CH29" s="3">
        <v>8565</v>
      </c>
      <c r="CI29" s="3">
        <v>8655</v>
      </c>
      <c r="CJ29" s="3">
        <v>8739</v>
      </c>
      <c r="CK29" s="3">
        <v>8829</v>
      </c>
      <c r="CL29" s="3">
        <v>8913</v>
      </c>
      <c r="CM29" s="3">
        <v>9003</v>
      </c>
      <c r="CN29" s="3">
        <v>9087</v>
      </c>
      <c r="CO29" s="3">
        <v>9176</v>
      </c>
      <c r="CP29" s="3">
        <v>9260</v>
      </c>
      <c r="CQ29" s="3">
        <v>9350</v>
      </c>
      <c r="CR29" s="3">
        <v>9434</v>
      </c>
      <c r="CS29" s="3">
        <v>9524</v>
      </c>
      <c r="CT29" s="3">
        <v>9608</v>
      </c>
      <c r="CU29" s="3">
        <v>9698</v>
      </c>
      <c r="CV29" s="3">
        <v>9781</v>
      </c>
      <c r="CW29" s="3">
        <v>9871</v>
      </c>
      <c r="CX29" s="3">
        <v>9955</v>
      </c>
    </row>
    <row r="30" spans="1:102" ht="15.6" x14ac:dyDescent="0.25">
      <c r="A30" s="3">
        <v>29</v>
      </c>
      <c r="B30" s="2" t="s">
        <v>498</v>
      </c>
      <c r="C30" s="3">
        <v>1382</v>
      </c>
      <c r="D30" s="3">
        <v>1513</v>
      </c>
      <c r="E30" s="3">
        <v>1651</v>
      </c>
      <c r="F30" s="3">
        <v>1789</v>
      </c>
      <c r="G30" s="3">
        <v>1927</v>
      </c>
      <c r="H30" s="3">
        <v>2059</v>
      </c>
      <c r="I30" s="3">
        <v>2197</v>
      </c>
      <c r="J30" s="3">
        <v>2328</v>
      </c>
      <c r="K30" s="3">
        <v>2460</v>
      </c>
      <c r="L30" s="3">
        <v>2591</v>
      </c>
      <c r="M30" s="3">
        <v>2715</v>
      </c>
      <c r="N30" s="3">
        <v>2840</v>
      </c>
      <c r="O30" s="3">
        <v>2964</v>
      </c>
      <c r="P30" s="3">
        <v>3089</v>
      </c>
      <c r="Q30" s="3">
        <v>3206</v>
      </c>
      <c r="R30" s="3">
        <v>3317</v>
      </c>
      <c r="S30" s="3">
        <v>3434</v>
      </c>
      <c r="T30" s="3">
        <v>3538</v>
      </c>
      <c r="U30" s="3">
        <v>3648</v>
      </c>
      <c r="V30" s="3">
        <v>3745</v>
      </c>
      <c r="W30" s="3">
        <v>3849</v>
      </c>
      <c r="X30" s="3">
        <v>3939</v>
      </c>
      <c r="Y30" s="3">
        <v>4028</v>
      </c>
      <c r="Z30" s="3">
        <v>4118</v>
      </c>
      <c r="AA30" s="3">
        <v>4194</v>
      </c>
      <c r="AB30" s="3">
        <v>4277</v>
      </c>
      <c r="AC30" s="3">
        <v>4346</v>
      </c>
      <c r="AD30" s="3">
        <v>4415</v>
      </c>
      <c r="AE30" s="3">
        <v>4478</v>
      </c>
      <c r="AF30" s="3">
        <v>4540</v>
      </c>
      <c r="AG30" s="3">
        <v>4588</v>
      </c>
      <c r="AH30" s="3">
        <v>4637</v>
      </c>
      <c r="AI30" s="3">
        <v>4678</v>
      </c>
      <c r="AJ30" s="3">
        <v>4720</v>
      </c>
      <c r="AK30" s="3">
        <v>4754</v>
      </c>
      <c r="AL30" s="3">
        <v>4782</v>
      </c>
      <c r="AM30" s="3">
        <v>4802</v>
      </c>
      <c r="AN30" s="3">
        <v>4816</v>
      </c>
      <c r="AO30" s="3">
        <v>4830</v>
      </c>
      <c r="AP30" s="3">
        <v>4837</v>
      </c>
      <c r="AQ30" s="3">
        <v>4844</v>
      </c>
      <c r="AR30" s="3">
        <v>4851</v>
      </c>
      <c r="AS30" s="3">
        <v>4858</v>
      </c>
      <c r="AT30" s="3">
        <v>4865</v>
      </c>
      <c r="AU30" s="3">
        <v>4885</v>
      </c>
      <c r="AV30" s="3">
        <v>4913</v>
      </c>
      <c r="AW30" s="3">
        <v>4948</v>
      </c>
      <c r="AX30" s="3">
        <v>4989</v>
      </c>
      <c r="AY30" s="3">
        <v>5031</v>
      </c>
      <c r="AZ30" s="3">
        <v>5079</v>
      </c>
      <c r="BA30" s="3">
        <v>5127</v>
      </c>
      <c r="BB30" s="3">
        <v>5189</v>
      </c>
      <c r="BC30" s="3">
        <v>5252</v>
      </c>
      <c r="BD30" s="3">
        <v>5321</v>
      </c>
      <c r="BE30" s="3">
        <v>5390</v>
      </c>
      <c r="BF30" s="3">
        <v>5473</v>
      </c>
      <c r="BG30" s="3">
        <v>5549</v>
      </c>
      <c r="BH30" s="3">
        <v>5639</v>
      </c>
      <c r="BI30" s="3">
        <v>5729</v>
      </c>
      <c r="BJ30" s="3">
        <v>5818</v>
      </c>
      <c r="BK30" s="3">
        <v>5922</v>
      </c>
      <c r="BL30" s="3">
        <v>6019</v>
      </c>
      <c r="BM30" s="3">
        <v>6129</v>
      </c>
      <c r="BN30" s="3">
        <v>6233</v>
      </c>
      <c r="BO30" s="3">
        <v>6351</v>
      </c>
      <c r="BP30" s="3">
        <v>6461</v>
      </c>
      <c r="BQ30" s="3">
        <v>6579</v>
      </c>
      <c r="BR30" s="3">
        <v>6703</v>
      </c>
      <c r="BS30" s="3">
        <v>6827</v>
      </c>
      <c r="BT30" s="3">
        <v>6952</v>
      </c>
      <c r="BU30" s="3">
        <v>7076</v>
      </c>
      <c r="BV30" s="3">
        <v>7207</v>
      </c>
      <c r="BW30" s="3">
        <v>7339</v>
      </c>
      <c r="BX30" s="3">
        <v>7470</v>
      </c>
      <c r="BY30" s="3">
        <v>7608</v>
      </c>
      <c r="BZ30" s="3">
        <v>7740</v>
      </c>
      <c r="CA30" s="3">
        <v>7878</v>
      </c>
      <c r="CB30" s="3">
        <v>8016</v>
      </c>
      <c r="CC30" s="3">
        <v>8154</v>
      </c>
      <c r="CD30" s="3">
        <v>8293</v>
      </c>
      <c r="CE30" s="3">
        <v>8375</v>
      </c>
      <c r="CF30" s="3">
        <v>8465</v>
      </c>
      <c r="CG30" s="3">
        <v>8548</v>
      </c>
      <c r="CH30" s="3">
        <v>8638</v>
      </c>
      <c r="CI30" s="3">
        <v>8728</v>
      </c>
      <c r="CJ30" s="3">
        <v>8811</v>
      </c>
      <c r="CK30" s="3">
        <v>8901</v>
      </c>
      <c r="CL30" s="3">
        <v>8991</v>
      </c>
      <c r="CM30" s="3">
        <v>9073</v>
      </c>
      <c r="CN30" s="3">
        <v>9163</v>
      </c>
      <c r="CO30" s="3">
        <v>9253</v>
      </c>
      <c r="CP30" s="3">
        <v>9336</v>
      </c>
      <c r="CQ30" s="3">
        <v>9426</v>
      </c>
      <c r="CR30" s="3">
        <v>9516</v>
      </c>
      <c r="CS30" s="3">
        <v>9599</v>
      </c>
      <c r="CT30" s="3">
        <v>9689</v>
      </c>
      <c r="CU30" s="3">
        <v>9778</v>
      </c>
      <c r="CV30" s="3">
        <v>9861</v>
      </c>
      <c r="CW30" s="3">
        <v>9951</v>
      </c>
      <c r="CX30" s="3">
        <v>10041</v>
      </c>
    </row>
    <row r="31" spans="1:102" ht="15.6" x14ac:dyDescent="0.25">
      <c r="A31" s="3">
        <v>30</v>
      </c>
      <c r="B31" s="2" t="s">
        <v>499</v>
      </c>
      <c r="C31" s="3">
        <v>1335</v>
      </c>
      <c r="D31" s="3">
        <v>1415</v>
      </c>
      <c r="E31" s="3">
        <v>1501</v>
      </c>
      <c r="F31" s="3">
        <v>1582</v>
      </c>
      <c r="G31" s="3">
        <v>1668</v>
      </c>
      <c r="H31" s="3">
        <v>1755</v>
      </c>
      <c r="I31" s="3">
        <v>1835</v>
      </c>
      <c r="J31" s="3">
        <v>1922</v>
      </c>
      <c r="K31" s="3">
        <v>2009</v>
      </c>
      <c r="L31" s="3">
        <v>2089</v>
      </c>
      <c r="M31" s="3">
        <v>2176</v>
      </c>
      <c r="N31" s="3">
        <v>2263</v>
      </c>
      <c r="O31" s="3">
        <v>2343</v>
      </c>
      <c r="P31" s="3">
        <v>2430</v>
      </c>
      <c r="Q31" s="3">
        <v>2517</v>
      </c>
      <c r="R31" s="3">
        <v>2597</v>
      </c>
      <c r="S31" s="3">
        <v>2684</v>
      </c>
      <c r="T31" s="3">
        <v>2770</v>
      </c>
      <c r="U31" s="3">
        <v>2851</v>
      </c>
      <c r="V31" s="3">
        <v>2937</v>
      </c>
      <c r="W31" s="3">
        <v>3024</v>
      </c>
      <c r="X31" s="3">
        <v>3104</v>
      </c>
      <c r="Y31" s="3">
        <v>3191</v>
      </c>
      <c r="Z31" s="3">
        <v>3278</v>
      </c>
      <c r="AA31" s="3">
        <v>3358</v>
      </c>
      <c r="AB31" s="3">
        <v>3445</v>
      </c>
      <c r="AC31" s="3">
        <v>3532</v>
      </c>
      <c r="AD31" s="3">
        <v>3612</v>
      </c>
      <c r="AE31" s="3">
        <v>3699</v>
      </c>
      <c r="AF31" s="3">
        <v>3786</v>
      </c>
      <c r="AG31" s="3">
        <v>3866</v>
      </c>
      <c r="AH31" s="3">
        <v>3953</v>
      </c>
      <c r="AI31" s="3">
        <v>4039</v>
      </c>
      <c r="AJ31" s="3">
        <v>4120</v>
      </c>
      <c r="AK31" s="3">
        <v>4206</v>
      </c>
      <c r="AL31" s="3">
        <v>4293</v>
      </c>
      <c r="AM31" s="3">
        <v>4373</v>
      </c>
      <c r="AN31" s="3">
        <v>4460</v>
      </c>
      <c r="AO31" s="3">
        <v>4547</v>
      </c>
      <c r="AP31" s="3">
        <v>4627</v>
      </c>
      <c r="AQ31" s="3">
        <v>4714</v>
      </c>
      <c r="AR31" s="3">
        <v>4794</v>
      </c>
      <c r="AS31" s="3">
        <v>4881</v>
      </c>
      <c r="AT31" s="3">
        <v>4968</v>
      </c>
      <c r="AU31" s="3">
        <v>5048</v>
      </c>
      <c r="AV31" s="3">
        <v>5135</v>
      </c>
      <c r="AW31" s="3">
        <v>5222</v>
      </c>
      <c r="AX31" s="3">
        <v>5302</v>
      </c>
      <c r="AY31" s="3">
        <v>5389</v>
      </c>
      <c r="AZ31" s="3">
        <v>5475</v>
      </c>
      <c r="BA31" s="3">
        <v>5556</v>
      </c>
      <c r="BB31" s="3">
        <v>5642</v>
      </c>
      <c r="BC31" s="3">
        <v>5729</v>
      </c>
      <c r="BD31" s="3">
        <v>5809</v>
      </c>
      <c r="BE31" s="3">
        <v>5896</v>
      </c>
      <c r="BF31" s="3">
        <v>5983</v>
      </c>
      <c r="BG31" s="3">
        <v>6063</v>
      </c>
      <c r="BH31" s="3">
        <v>6150</v>
      </c>
      <c r="BI31" s="3">
        <v>6237</v>
      </c>
      <c r="BJ31" s="3">
        <v>6317</v>
      </c>
      <c r="BK31" s="3">
        <v>6404</v>
      </c>
      <c r="BL31" s="3">
        <v>6491</v>
      </c>
      <c r="BM31" s="3">
        <v>6571</v>
      </c>
      <c r="BN31" s="3">
        <v>6658</v>
      </c>
      <c r="BO31" s="3">
        <v>6744</v>
      </c>
      <c r="BP31" s="3">
        <v>6825</v>
      </c>
      <c r="BQ31" s="3">
        <v>6911</v>
      </c>
      <c r="BR31" s="3">
        <v>6998</v>
      </c>
      <c r="BS31" s="3">
        <v>7078</v>
      </c>
      <c r="BT31" s="3">
        <v>7165</v>
      </c>
      <c r="BU31" s="3">
        <v>7252</v>
      </c>
      <c r="BV31" s="3">
        <v>7332</v>
      </c>
      <c r="BW31" s="3">
        <v>7419</v>
      </c>
      <c r="BX31" s="3">
        <v>7506</v>
      </c>
      <c r="BY31" s="3">
        <v>7586</v>
      </c>
      <c r="BZ31" s="3">
        <v>7673</v>
      </c>
      <c r="CA31" s="3">
        <v>7760</v>
      </c>
      <c r="CB31" s="3">
        <v>7840</v>
      </c>
      <c r="CC31" s="3">
        <v>7927</v>
      </c>
      <c r="CD31" s="3">
        <v>8014</v>
      </c>
      <c r="CE31" s="3">
        <v>8094</v>
      </c>
      <c r="CF31" s="3">
        <v>8180</v>
      </c>
      <c r="CG31" s="3">
        <v>8261</v>
      </c>
      <c r="CH31" s="3">
        <v>8347</v>
      </c>
      <c r="CI31" s="3">
        <v>8434</v>
      </c>
      <c r="CJ31" s="3">
        <v>8514</v>
      </c>
      <c r="CK31" s="3">
        <v>8601</v>
      </c>
      <c r="CL31" s="3">
        <v>8688</v>
      </c>
      <c r="CM31" s="3">
        <v>8768</v>
      </c>
      <c r="CN31" s="3">
        <v>8855</v>
      </c>
      <c r="CO31" s="3">
        <v>8942</v>
      </c>
      <c r="CP31" s="3">
        <v>9022</v>
      </c>
      <c r="CQ31" s="3">
        <v>9109</v>
      </c>
      <c r="CR31" s="3">
        <v>9196</v>
      </c>
      <c r="CS31" s="3">
        <v>9276</v>
      </c>
      <c r="CT31" s="3">
        <v>9363</v>
      </c>
      <c r="CU31" s="3">
        <v>9449</v>
      </c>
      <c r="CV31" s="3">
        <v>9530</v>
      </c>
      <c r="CW31" s="3">
        <v>9616</v>
      </c>
      <c r="CX31" s="3">
        <v>9703</v>
      </c>
    </row>
    <row r="32" spans="1:102" ht="15.6" x14ac:dyDescent="0.25">
      <c r="A32" s="3">
        <v>31</v>
      </c>
      <c r="B32" s="2" t="s">
        <v>207</v>
      </c>
      <c r="C32" s="3">
        <v>1377</v>
      </c>
      <c r="D32" s="3">
        <v>1389</v>
      </c>
      <c r="E32" s="3">
        <v>1401</v>
      </c>
      <c r="F32" s="3">
        <v>1425</v>
      </c>
      <c r="G32" s="3">
        <v>1449</v>
      </c>
      <c r="H32" s="3">
        <v>1485</v>
      </c>
      <c r="I32" s="3">
        <v>1528</v>
      </c>
      <c r="J32" s="3">
        <v>1570</v>
      </c>
      <c r="K32" s="3">
        <v>1624</v>
      </c>
      <c r="L32" s="3">
        <v>1679</v>
      </c>
      <c r="M32" s="3">
        <v>1745</v>
      </c>
      <c r="N32" s="3">
        <v>1811</v>
      </c>
      <c r="O32" s="3">
        <v>1890</v>
      </c>
      <c r="P32" s="3">
        <v>1969</v>
      </c>
      <c r="Q32" s="3">
        <v>2053</v>
      </c>
      <c r="R32" s="3">
        <v>2138</v>
      </c>
      <c r="S32" s="3">
        <v>2234</v>
      </c>
      <c r="T32" s="3">
        <v>2331</v>
      </c>
      <c r="U32" s="3">
        <v>2434</v>
      </c>
      <c r="V32" s="3">
        <v>2542</v>
      </c>
      <c r="W32" s="3">
        <v>2651</v>
      </c>
      <c r="X32" s="3">
        <v>2766</v>
      </c>
      <c r="Y32" s="3">
        <v>2887</v>
      </c>
      <c r="Z32" s="3">
        <v>3002</v>
      </c>
      <c r="AA32" s="3">
        <v>3128</v>
      </c>
      <c r="AB32" s="3">
        <v>3255</v>
      </c>
      <c r="AC32" s="3">
        <v>3382</v>
      </c>
      <c r="AD32" s="3">
        <v>3515</v>
      </c>
      <c r="AE32" s="3">
        <v>3648</v>
      </c>
      <c r="AF32" s="3">
        <v>3781</v>
      </c>
      <c r="AG32" s="3">
        <v>3914</v>
      </c>
      <c r="AH32" s="3">
        <v>4053</v>
      </c>
      <c r="AI32" s="3">
        <v>4186</v>
      </c>
      <c r="AJ32" s="3">
        <v>4325</v>
      </c>
      <c r="AK32" s="3">
        <v>4463</v>
      </c>
      <c r="AL32" s="3">
        <v>4602</v>
      </c>
      <c r="AM32" s="3">
        <v>4735</v>
      </c>
      <c r="AN32" s="3">
        <v>4874</v>
      </c>
      <c r="AO32" s="3">
        <v>5007</v>
      </c>
      <c r="AP32" s="3">
        <v>5140</v>
      </c>
      <c r="AQ32" s="3">
        <v>5273</v>
      </c>
      <c r="AR32" s="3">
        <v>5406</v>
      </c>
      <c r="AS32" s="3">
        <v>5533</v>
      </c>
      <c r="AT32" s="3">
        <v>5660</v>
      </c>
      <c r="AU32" s="3">
        <v>5786</v>
      </c>
      <c r="AV32" s="3">
        <v>5907</v>
      </c>
      <c r="AW32" s="3">
        <v>6022</v>
      </c>
      <c r="AX32" s="3">
        <v>6137</v>
      </c>
      <c r="AY32" s="3">
        <v>6246</v>
      </c>
      <c r="AZ32" s="3">
        <v>6354</v>
      </c>
      <c r="BA32" s="3">
        <v>6457</v>
      </c>
      <c r="BB32" s="3">
        <v>6554</v>
      </c>
      <c r="BC32" s="3">
        <v>6650</v>
      </c>
      <c r="BD32" s="3">
        <v>6735</v>
      </c>
      <c r="BE32" s="3">
        <v>6819</v>
      </c>
      <c r="BF32" s="3">
        <v>6898</v>
      </c>
      <c r="BG32" s="3">
        <v>6977</v>
      </c>
      <c r="BH32" s="3">
        <v>7043</v>
      </c>
      <c r="BI32" s="3">
        <v>7109</v>
      </c>
      <c r="BJ32" s="3">
        <v>7164</v>
      </c>
      <c r="BK32" s="3">
        <v>7218</v>
      </c>
      <c r="BL32" s="3">
        <v>7260</v>
      </c>
      <c r="BM32" s="3">
        <v>7303</v>
      </c>
      <c r="BN32" s="3">
        <v>7333</v>
      </c>
      <c r="BO32" s="3">
        <v>7357</v>
      </c>
      <c r="BP32" s="3">
        <v>7369</v>
      </c>
      <c r="BQ32" s="3">
        <v>7381</v>
      </c>
      <c r="BR32" s="3">
        <v>7393</v>
      </c>
      <c r="BS32" s="3">
        <v>7405</v>
      </c>
      <c r="BT32" s="3">
        <v>7418</v>
      </c>
      <c r="BU32" s="3">
        <v>7502</v>
      </c>
      <c r="BV32" s="3">
        <v>7587</v>
      </c>
      <c r="BW32" s="3">
        <v>7677</v>
      </c>
      <c r="BX32" s="3">
        <v>7762</v>
      </c>
      <c r="BY32" s="3">
        <v>7852</v>
      </c>
      <c r="BZ32" s="3">
        <v>7937</v>
      </c>
      <c r="CA32" s="3">
        <v>8028</v>
      </c>
      <c r="CB32" s="3">
        <v>8112</v>
      </c>
      <c r="CC32" s="3">
        <v>8203</v>
      </c>
      <c r="CD32" s="3">
        <v>8287</v>
      </c>
      <c r="CE32" s="3">
        <v>8378</v>
      </c>
      <c r="CF32" s="3">
        <v>8463</v>
      </c>
      <c r="CG32" s="3">
        <v>8553</v>
      </c>
      <c r="CH32" s="3">
        <v>8638</v>
      </c>
      <c r="CI32" s="3">
        <v>8728</v>
      </c>
      <c r="CJ32" s="3">
        <v>8813</v>
      </c>
      <c r="CK32" s="3">
        <v>8904</v>
      </c>
      <c r="CL32" s="3">
        <v>8988</v>
      </c>
      <c r="CM32" s="3">
        <v>9079</v>
      </c>
      <c r="CN32" s="3">
        <v>9163</v>
      </c>
      <c r="CO32" s="3">
        <v>9254</v>
      </c>
      <c r="CP32" s="3">
        <v>9339</v>
      </c>
      <c r="CQ32" s="3">
        <v>9429</v>
      </c>
      <c r="CR32" s="3">
        <v>9514</v>
      </c>
      <c r="CS32" s="3">
        <v>9604</v>
      </c>
      <c r="CT32" s="3">
        <v>9689</v>
      </c>
      <c r="CU32" s="3">
        <v>9780</v>
      </c>
      <c r="CV32" s="3">
        <v>9864</v>
      </c>
      <c r="CW32" s="3">
        <v>9955</v>
      </c>
      <c r="CX32" s="3">
        <v>10039</v>
      </c>
    </row>
    <row r="33" spans="1:102" ht="15.6" x14ac:dyDescent="0.25">
      <c r="A33" s="3">
        <v>32</v>
      </c>
      <c r="B33" s="2" t="s">
        <v>500</v>
      </c>
      <c r="C33" s="3">
        <v>1209</v>
      </c>
      <c r="D33" s="3">
        <v>1219</v>
      </c>
      <c r="E33" s="3">
        <v>1230</v>
      </c>
      <c r="F33" s="3">
        <v>1251</v>
      </c>
      <c r="G33" s="3">
        <v>1272</v>
      </c>
      <c r="H33" s="3">
        <v>1304</v>
      </c>
      <c r="I33" s="3">
        <v>1341</v>
      </c>
      <c r="J33" s="3">
        <v>1378</v>
      </c>
      <c r="K33" s="3">
        <v>1426</v>
      </c>
      <c r="L33" s="3">
        <v>1474</v>
      </c>
      <c r="M33" s="3">
        <v>1532</v>
      </c>
      <c r="N33" s="3">
        <v>1590</v>
      </c>
      <c r="O33" s="3">
        <v>1659</v>
      </c>
      <c r="P33" s="3">
        <v>1728</v>
      </c>
      <c r="Q33" s="3">
        <v>1803</v>
      </c>
      <c r="R33" s="3">
        <v>1877</v>
      </c>
      <c r="S33" s="3">
        <v>1962</v>
      </c>
      <c r="T33" s="3">
        <v>2047</v>
      </c>
      <c r="U33" s="3">
        <v>2137</v>
      </c>
      <c r="V33" s="3">
        <v>2232</v>
      </c>
      <c r="W33" s="3">
        <v>2328</v>
      </c>
      <c r="X33" s="3">
        <v>2429</v>
      </c>
      <c r="Y33" s="3">
        <v>2535</v>
      </c>
      <c r="Z33" s="3">
        <v>2636</v>
      </c>
      <c r="AA33" s="3">
        <v>2747</v>
      </c>
      <c r="AB33" s="3">
        <v>2858</v>
      </c>
      <c r="AC33" s="3">
        <v>2970</v>
      </c>
      <c r="AD33" s="3">
        <v>3086</v>
      </c>
      <c r="AE33" s="3">
        <v>3203</v>
      </c>
      <c r="AF33" s="3">
        <v>3320</v>
      </c>
      <c r="AG33" s="3">
        <v>3437</v>
      </c>
      <c r="AH33" s="3">
        <v>3559</v>
      </c>
      <c r="AI33" s="3">
        <v>3675</v>
      </c>
      <c r="AJ33" s="3">
        <v>3797</v>
      </c>
      <c r="AK33" s="3">
        <v>3919</v>
      </c>
      <c r="AL33" s="3">
        <v>4041</v>
      </c>
      <c r="AM33" s="3">
        <v>4158</v>
      </c>
      <c r="AN33" s="3">
        <v>4280</v>
      </c>
      <c r="AO33" s="3">
        <v>4397</v>
      </c>
      <c r="AP33" s="3">
        <v>4514</v>
      </c>
      <c r="AQ33" s="3">
        <v>4630</v>
      </c>
      <c r="AR33" s="3">
        <v>4747</v>
      </c>
      <c r="AS33" s="3">
        <v>4858</v>
      </c>
      <c r="AT33" s="3">
        <v>4970</v>
      </c>
      <c r="AU33" s="3">
        <v>5081</v>
      </c>
      <c r="AV33" s="3">
        <v>5187</v>
      </c>
      <c r="AW33" s="3">
        <v>5288</v>
      </c>
      <c r="AX33" s="3">
        <v>5389</v>
      </c>
      <c r="AY33" s="3">
        <v>5484</v>
      </c>
      <c r="AZ33" s="3">
        <v>5580</v>
      </c>
      <c r="BA33" s="3">
        <v>5670</v>
      </c>
      <c r="BB33" s="3">
        <v>5755</v>
      </c>
      <c r="BC33" s="3">
        <v>5840</v>
      </c>
      <c r="BD33" s="3">
        <v>5914</v>
      </c>
      <c r="BE33" s="3">
        <v>5988</v>
      </c>
      <c r="BF33" s="3">
        <v>6057</v>
      </c>
      <c r="BG33" s="3">
        <v>6126</v>
      </c>
      <c r="BH33" s="3">
        <v>6185</v>
      </c>
      <c r="BI33" s="3">
        <v>6243</v>
      </c>
      <c r="BJ33" s="3">
        <v>6291</v>
      </c>
      <c r="BK33" s="3">
        <v>6338</v>
      </c>
      <c r="BL33" s="3">
        <v>6376</v>
      </c>
      <c r="BM33" s="3">
        <v>6413</v>
      </c>
      <c r="BN33" s="3">
        <v>6439</v>
      </c>
      <c r="BO33" s="3">
        <v>6460</v>
      </c>
      <c r="BP33" s="3">
        <v>6471</v>
      </c>
      <c r="BQ33" s="3">
        <v>6482</v>
      </c>
      <c r="BR33" s="3">
        <v>6492</v>
      </c>
      <c r="BS33" s="3">
        <v>6503</v>
      </c>
      <c r="BT33" s="3">
        <v>6514</v>
      </c>
      <c r="BU33" s="3">
        <v>6588</v>
      </c>
      <c r="BV33" s="3">
        <v>6662</v>
      </c>
      <c r="BW33" s="3">
        <v>6742</v>
      </c>
      <c r="BX33" s="3">
        <v>6816</v>
      </c>
      <c r="BY33" s="3">
        <v>6895</v>
      </c>
      <c r="BZ33" s="3">
        <v>6970</v>
      </c>
      <c r="CA33" s="3">
        <v>7049</v>
      </c>
      <c r="CB33" s="3">
        <v>7124</v>
      </c>
      <c r="CC33" s="3">
        <v>7203</v>
      </c>
      <c r="CD33" s="3">
        <v>7277</v>
      </c>
      <c r="CE33" s="3">
        <v>7357</v>
      </c>
      <c r="CF33" s="3">
        <v>7431</v>
      </c>
      <c r="CG33" s="3">
        <v>7511</v>
      </c>
      <c r="CH33" s="3">
        <v>7585</v>
      </c>
      <c r="CI33" s="3">
        <v>7665</v>
      </c>
      <c r="CJ33" s="3">
        <v>7739</v>
      </c>
      <c r="CK33" s="3">
        <v>7819</v>
      </c>
      <c r="CL33" s="3">
        <v>7893</v>
      </c>
      <c r="CM33" s="3">
        <v>7972</v>
      </c>
      <c r="CN33" s="3">
        <v>8047</v>
      </c>
      <c r="CO33" s="3">
        <v>8126</v>
      </c>
      <c r="CP33" s="3">
        <v>8200</v>
      </c>
      <c r="CQ33" s="3">
        <v>8280</v>
      </c>
      <c r="CR33" s="3">
        <v>8354</v>
      </c>
      <c r="CS33" s="3">
        <v>8434</v>
      </c>
      <c r="CT33" s="3">
        <v>8508</v>
      </c>
      <c r="CU33" s="3">
        <v>8588</v>
      </c>
      <c r="CV33" s="3">
        <v>8662</v>
      </c>
      <c r="CW33" s="3">
        <v>8742</v>
      </c>
      <c r="CX33" s="3">
        <v>8816</v>
      </c>
    </row>
    <row r="34" spans="1:102" ht="15.6" x14ac:dyDescent="0.25">
      <c r="A34" s="3">
        <v>33</v>
      </c>
      <c r="B34" s="2" t="s">
        <v>501</v>
      </c>
      <c r="C34" s="3">
        <v>1021</v>
      </c>
      <c r="D34" s="3">
        <v>1030</v>
      </c>
      <c r="E34" s="3">
        <v>1044</v>
      </c>
      <c r="F34" s="3">
        <v>1063</v>
      </c>
      <c r="G34" s="3">
        <v>1087</v>
      </c>
      <c r="H34" s="3">
        <v>1120</v>
      </c>
      <c r="I34" s="3">
        <v>1158</v>
      </c>
      <c r="J34" s="3">
        <v>1201</v>
      </c>
      <c r="K34" s="3">
        <v>1248</v>
      </c>
      <c r="L34" s="3">
        <v>1300</v>
      </c>
      <c r="M34" s="3">
        <v>1357</v>
      </c>
      <c r="N34" s="3">
        <v>1418</v>
      </c>
      <c r="O34" s="3">
        <v>1485</v>
      </c>
      <c r="P34" s="3">
        <v>1556</v>
      </c>
      <c r="Q34" s="3">
        <v>1632</v>
      </c>
      <c r="R34" s="3">
        <v>1712</v>
      </c>
      <c r="S34" s="3">
        <v>1797</v>
      </c>
      <c r="T34" s="3">
        <v>1883</v>
      </c>
      <c r="U34" s="3">
        <v>1977</v>
      </c>
      <c r="V34" s="3">
        <v>2072</v>
      </c>
      <c r="W34" s="3">
        <v>2167</v>
      </c>
      <c r="X34" s="3">
        <v>2271</v>
      </c>
      <c r="Y34" s="3">
        <v>2375</v>
      </c>
      <c r="Z34" s="3">
        <v>2479</v>
      </c>
      <c r="AA34" s="3">
        <v>2588</v>
      </c>
      <c r="AB34" s="3">
        <v>2697</v>
      </c>
      <c r="AC34" s="3">
        <v>2811</v>
      </c>
      <c r="AD34" s="3">
        <v>2925</v>
      </c>
      <c r="AE34" s="3">
        <v>3038</v>
      </c>
      <c r="AF34" s="3">
        <v>3152</v>
      </c>
      <c r="AG34" s="3">
        <v>3271</v>
      </c>
      <c r="AH34" s="3">
        <v>3389</v>
      </c>
      <c r="AI34" s="3">
        <v>3503</v>
      </c>
      <c r="AJ34" s="3">
        <v>3621</v>
      </c>
      <c r="AK34" s="3">
        <v>3735</v>
      </c>
      <c r="AL34" s="3">
        <v>3848</v>
      </c>
      <c r="AM34" s="3">
        <v>3962</v>
      </c>
      <c r="AN34" s="3">
        <v>4076</v>
      </c>
      <c r="AO34" s="3">
        <v>4185</v>
      </c>
      <c r="AP34" s="3">
        <v>4294</v>
      </c>
      <c r="AQ34" s="3">
        <v>4398</v>
      </c>
      <c r="AR34" s="3">
        <v>4502</v>
      </c>
      <c r="AS34" s="3">
        <v>4606</v>
      </c>
      <c r="AT34" s="3">
        <v>4701</v>
      </c>
      <c r="AU34" s="3">
        <v>4796</v>
      </c>
      <c r="AV34" s="3">
        <v>4891</v>
      </c>
      <c r="AW34" s="3">
        <v>4976</v>
      </c>
      <c r="AX34" s="3">
        <v>5061</v>
      </c>
      <c r="AY34" s="3">
        <v>5142</v>
      </c>
      <c r="AZ34" s="3">
        <v>5217</v>
      </c>
      <c r="BA34" s="3">
        <v>5289</v>
      </c>
      <c r="BB34" s="3">
        <v>5355</v>
      </c>
      <c r="BC34" s="3">
        <v>5416</v>
      </c>
      <c r="BD34" s="3">
        <v>5473</v>
      </c>
      <c r="BE34" s="3">
        <v>5525</v>
      </c>
      <c r="BF34" s="3">
        <v>5573</v>
      </c>
      <c r="BG34" s="3">
        <v>5615</v>
      </c>
      <c r="BH34" s="3">
        <v>5653</v>
      </c>
      <c r="BI34" s="3">
        <v>5672</v>
      </c>
      <c r="BJ34" s="3">
        <v>5686</v>
      </c>
      <c r="BK34" s="3">
        <v>5701</v>
      </c>
      <c r="BL34" s="3">
        <v>5715</v>
      </c>
      <c r="BM34" s="3">
        <v>5729</v>
      </c>
      <c r="BN34" s="3">
        <v>5743</v>
      </c>
      <c r="BO34" s="3">
        <v>5758</v>
      </c>
      <c r="BP34" s="3">
        <v>5829</v>
      </c>
      <c r="BQ34" s="3">
        <v>5904</v>
      </c>
      <c r="BR34" s="3">
        <v>5975</v>
      </c>
      <c r="BS34" s="3">
        <v>6051</v>
      </c>
      <c r="BT34" s="3">
        <v>6127</v>
      </c>
      <c r="BU34" s="3">
        <v>6198</v>
      </c>
      <c r="BV34" s="3">
        <v>6274</v>
      </c>
      <c r="BW34" s="3">
        <v>6350</v>
      </c>
      <c r="BX34" s="3">
        <v>6421</v>
      </c>
      <c r="BY34" s="3">
        <v>6496</v>
      </c>
      <c r="BZ34" s="3">
        <v>6568</v>
      </c>
      <c r="CA34" s="3">
        <v>6643</v>
      </c>
      <c r="CB34" s="3">
        <v>6719</v>
      </c>
      <c r="CC34" s="3">
        <v>6790</v>
      </c>
      <c r="CD34" s="3">
        <v>6866</v>
      </c>
      <c r="CE34" s="3">
        <v>6942</v>
      </c>
      <c r="CF34" s="3">
        <v>7013</v>
      </c>
      <c r="CG34" s="3">
        <v>7089</v>
      </c>
      <c r="CH34" s="3">
        <v>7160</v>
      </c>
      <c r="CI34" s="3">
        <v>7235</v>
      </c>
      <c r="CJ34" s="3">
        <v>7311</v>
      </c>
      <c r="CK34" s="3">
        <v>7382</v>
      </c>
      <c r="CL34" s="3">
        <v>7458</v>
      </c>
      <c r="CM34" s="3">
        <v>7534</v>
      </c>
      <c r="CN34" s="3">
        <v>7605</v>
      </c>
      <c r="CO34" s="3">
        <v>7681</v>
      </c>
      <c r="CP34" s="3">
        <v>7752</v>
      </c>
      <c r="CQ34" s="3">
        <v>7828</v>
      </c>
      <c r="CR34" s="3">
        <v>7903</v>
      </c>
      <c r="CS34" s="3">
        <v>7974</v>
      </c>
      <c r="CT34" s="3">
        <v>8050</v>
      </c>
      <c r="CU34" s="3">
        <v>8126</v>
      </c>
      <c r="CV34" s="3">
        <v>8197</v>
      </c>
      <c r="CW34" s="3">
        <v>8273</v>
      </c>
      <c r="CX34" s="3">
        <v>8344</v>
      </c>
    </row>
    <row r="35" spans="1:102" ht="15.6" x14ac:dyDescent="0.25">
      <c r="A35" s="3">
        <v>34</v>
      </c>
      <c r="B35" s="2" t="s">
        <v>502</v>
      </c>
      <c r="C35" s="3">
        <v>1028</v>
      </c>
      <c r="D35" s="3">
        <v>1037</v>
      </c>
      <c r="E35" s="3">
        <v>1051</v>
      </c>
      <c r="F35" s="3">
        <v>1070</v>
      </c>
      <c r="G35" s="3">
        <v>1094</v>
      </c>
      <c r="H35" s="3">
        <v>1128</v>
      </c>
      <c r="I35" s="3">
        <v>1166</v>
      </c>
      <c r="J35" s="3">
        <v>1209</v>
      </c>
      <c r="K35" s="3">
        <v>1256</v>
      </c>
      <c r="L35" s="3">
        <v>1309</v>
      </c>
      <c r="M35" s="3">
        <v>1366</v>
      </c>
      <c r="N35" s="3">
        <v>1428</v>
      </c>
      <c r="O35" s="3">
        <v>1495</v>
      </c>
      <c r="P35" s="3">
        <v>1567</v>
      </c>
      <c r="Q35" s="3">
        <v>1643</v>
      </c>
      <c r="R35" s="3">
        <v>1724</v>
      </c>
      <c r="S35" s="3">
        <v>1810</v>
      </c>
      <c r="T35" s="3">
        <v>1896</v>
      </c>
      <c r="U35" s="3">
        <v>1991</v>
      </c>
      <c r="V35" s="3">
        <v>2086</v>
      </c>
      <c r="W35" s="3">
        <v>2182</v>
      </c>
      <c r="X35" s="3">
        <v>2287</v>
      </c>
      <c r="Y35" s="3">
        <v>2392</v>
      </c>
      <c r="Z35" s="3">
        <v>2497</v>
      </c>
      <c r="AA35" s="3">
        <v>2606</v>
      </c>
      <c r="AB35" s="3">
        <v>2716</v>
      </c>
      <c r="AC35" s="3">
        <v>2831</v>
      </c>
      <c r="AD35" s="3">
        <v>2945</v>
      </c>
      <c r="AE35" s="3">
        <v>3060</v>
      </c>
      <c r="AF35" s="3">
        <v>3174</v>
      </c>
      <c r="AG35" s="3">
        <v>3293</v>
      </c>
      <c r="AH35" s="3">
        <v>3413</v>
      </c>
      <c r="AI35" s="3">
        <v>3527</v>
      </c>
      <c r="AJ35" s="3">
        <v>3646</v>
      </c>
      <c r="AK35" s="3">
        <v>3761</v>
      </c>
      <c r="AL35" s="3">
        <v>3875</v>
      </c>
      <c r="AM35" s="3">
        <v>3990</v>
      </c>
      <c r="AN35" s="3">
        <v>4104</v>
      </c>
      <c r="AO35" s="3">
        <v>4214</v>
      </c>
      <c r="AP35" s="3">
        <v>4324</v>
      </c>
      <c r="AQ35" s="3">
        <v>4429</v>
      </c>
      <c r="AR35" s="3">
        <v>4533</v>
      </c>
      <c r="AS35" s="3">
        <v>4638</v>
      </c>
      <c r="AT35" s="3">
        <v>4734</v>
      </c>
      <c r="AU35" s="3">
        <v>4829</v>
      </c>
      <c r="AV35" s="3">
        <v>4925</v>
      </c>
      <c r="AW35" s="3">
        <v>5010</v>
      </c>
      <c r="AX35" s="3">
        <v>5096</v>
      </c>
      <c r="AY35" s="3">
        <v>5177</v>
      </c>
      <c r="AZ35" s="3">
        <v>5254</v>
      </c>
      <c r="BA35" s="3">
        <v>5325</v>
      </c>
      <c r="BB35" s="3">
        <v>5392</v>
      </c>
      <c r="BC35" s="3">
        <v>5454</v>
      </c>
      <c r="BD35" s="3">
        <v>5511</v>
      </c>
      <c r="BE35" s="3">
        <v>5564</v>
      </c>
      <c r="BF35" s="3">
        <v>5611</v>
      </c>
      <c r="BG35" s="3">
        <v>5654</v>
      </c>
      <c r="BH35" s="3">
        <v>5693</v>
      </c>
      <c r="BI35" s="3">
        <v>5712</v>
      </c>
      <c r="BJ35" s="3">
        <v>5726</v>
      </c>
      <c r="BK35" s="3">
        <v>5740</v>
      </c>
      <c r="BL35" s="3">
        <v>5755</v>
      </c>
      <c r="BM35" s="3">
        <v>5769</v>
      </c>
      <c r="BN35" s="3">
        <v>5783</v>
      </c>
      <c r="BO35" s="3">
        <v>5798</v>
      </c>
      <c r="BP35" s="3">
        <v>5869</v>
      </c>
      <c r="BQ35" s="3">
        <v>5945</v>
      </c>
      <c r="BR35" s="3">
        <v>6017</v>
      </c>
      <c r="BS35" s="3">
        <v>6093</v>
      </c>
      <c r="BT35" s="3">
        <v>6170</v>
      </c>
      <c r="BU35" s="3">
        <v>6241</v>
      </c>
      <c r="BV35" s="3">
        <v>6317</v>
      </c>
      <c r="BW35" s="3">
        <v>6394</v>
      </c>
      <c r="BX35" s="3">
        <v>6465</v>
      </c>
      <c r="BY35" s="3">
        <v>6542</v>
      </c>
      <c r="BZ35" s="3">
        <v>6613</v>
      </c>
      <c r="CA35" s="3">
        <v>6689</v>
      </c>
      <c r="CB35" s="3">
        <v>6766</v>
      </c>
      <c r="CC35" s="3">
        <v>6837</v>
      </c>
      <c r="CD35" s="3">
        <v>6914</v>
      </c>
      <c r="CE35" s="3">
        <v>6990</v>
      </c>
      <c r="CF35" s="3">
        <v>7062</v>
      </c>
      <c r="CG35" s="3">
        <v>7138</v>
      </c>
      <c r="CH35" s="3">
        <v>7209</v>
      </c>
      <c r="CI35" s="3">
        <v>7286</v>
      </c>
      <c r="CJ35" s="3">
        <v>7362</v>
      </c>
      <c r="CK35" s="3">
        <v>7434</v>
      </c>
      <c r="CL35" s="3">
        <v>7510</v>
      </c>
      <c r="CM35" s="3">
        <v>7586</v>
      </c>
      <c r="CN35" s="3">
        <v>7658</v>
      </c>
      <c r="CO35" s="3">
        <v>7734</v>
      </c>
      <c r="CP35" s="3">
        <v>7806</v>
      </c>
      <c r="CQ35" s="3">
        <v>7882</v>
      </c>
      <c r="CR35" s="3">
        <v>7958</v>
      </c>
      <c r="CS35" s="3">
        <v>8030</v>
      </c>
      <c r="CT35" s="3">
        <v>8106</v>
      </c>
      <c r="CU35" s="3">
        <v>8183</v>
      </c>
      <c r="CV35" s="3">
        <v>8254</v>
      </c>
      <c r="CW35" s="3">
        <v>8330</v>
      </c>
      <c r="CX35" s="3">
        <v>8402</v>
      </c>
    </row>
    <row r="36" spans="1:102" ht="15.6" x14ac:dyDescent="0.25">
      <c r="A36" s="3">
        <v>35</v>
      </c>
      <c r="B36" s="2" t="s">
        <v>215</v>
      </c>
      <c r="C36" s="3">
        <v>1270</v>
      </c>
      <c r="D36" s="3">
        <v>1392</v>
      </c>
      <c r="E36" s="3">
        <v>1520</v>
      </c>
      <c r="F36" s="3">
        <v>1648</v>
      </c>
      <c r="G36" s="3">
        <v>1771</v>
      </c>
      <c r="H36" s="3">
        <v>1893</v>
      </c>
      <c r="I36" s="3">
        <v>2016</v>
      </c>
      <c r="J36" s="3">
        <v>2138</v>
      </c>
      <c r="K36" s="3">
        <v>2261</v>
      </c>
      <c r="L36" s="3">
        <v>2378</v>
      </c>
      <c r="M36" s="3">
        <v>2489</v>
      </c>
      <c r="N36" s="3">
        <v>2606</v>
      </c>
      <c r="O36" s="3">
        <v>2712</v>
      </c>
      <c r="P36" s="3">
        <v>2818</v>
      </c>
      <c r="Q36" s="3">
        <v>2923</v>
      </c>
      <c r="R36" s="3">
        <v>3024</v>
      </c>
      <c r="S36" s="3">
        <v>3118</v>
      </c>
      <c r="T36" s="3">
        <v>3213</v>
      </c>
      <c r="U36" s="3">
        <v>3302</v>
      </c>
      <c r="V36" s="3">
        <v>3386</v>
      </c>
      <c r="W36" s="3">
        <v>3464</v>
      </c>
      <c r="X36" s="3">
        <v>3542</v>
      </c>
      <c r="Y36" s="3">
        <v>3614</v>
      </c>
      <c r="Z36" s="3">
        <v>3681</v>
      </c>
      <c r="AA36" s="3">
        <v>3737</v>
      </c>
      <c r="AB36" s="3">
        <v>3792</v>
      </c>
      <c r="AC36" s="3">
        <v>3848</v>
      </c>
      <c r="AD36" s="3">
        <v>3892</v>
      </c>
      <c r="AE36" s="3">
        <v>3931</v>
      </c>
      <c r="AF36" s="3">
        <v>3965</v>
      </c>
      <c r="AG36" s="3">
        <v>3993</v>
      </c>
      <c r="AH36" s="3">
        <v>4015</v>
      </c>
      <c r="AI36" s="3">
        <v>4032</v>
      </c>
      <c r="AJ36" s="3">
        <v>4043</v>
      </c>
      <c r="AK36" s="3">
        <v>4048</v>
      </c>
      <c r="AL36" s="3">
        <v>4054</v>
      </c>
      <c r="AM36" s="3">
        <v>4060</v>
      </c>
      <c r="AN36" s="3">
        <v>4071</v>
      </c>
      <c r="AO36" s="3">
        <v>4087</v>
      </c>
      <c r="AP36" s="3">
        <v>4110</v>
      </c>
      <c r="AQ36" s="3">
        <v>4138</v>
      </c>
      <c r="AR36" s="3">
        <v>4171</v>
      </c>
      <c r="AS36" s="3">
        <v>4210</v>
      </c>
      <c r="AT36" s="3">
        <v>4254</v>
      </c>
      <c r="AU36" s="3">
        <v>4310</v>
      </c>
      <c r="AV36" s="3">
        <v>4366</v>
      </c>
      <c r="AW36" s="3">
        <v>4422</v>
      </c>
      <c r="AX36" s="3">
        <v>4488</v>
      </c>
      <c r="AY36" s="3">
        <v>4561</v>
      </c>
      <c r="AZ36" s="3">
        <v>4639</v>
      </c>
      <c r="BA36" s="3">
        <v>4717</v>
      </c>
      <c r="BB36" s="3">
        <v>4800</v>
      </c>
      <c r="BC36" s="3">
        <v>4889</v>
      </c>
      <c r="BD36" s="3">
        <v>4984</v>
      </c>
      <c r="BE36" s="3">
        <v>5079</v>
      </c>
      <c r="BF36" s="3">
        <v>5179</v>
      </c>
      <c r="BG36" s="3">
        <v>5285</v>
      </c>
      <c r="BH36" s="3">
        <v>5391</v>
      </c>
      <c r="BI36" s="3">
        <v>5496</v>
      </c>
      <c r="BJ36" s="3">
        <v>5613</v>
      </c>
      <c r="BK36" s="3">
        <v>5725</v>
      </c>
      <c r="BL36" s="3">
        <v>5842</v>
      </c>
      <c r="BM36" s="3">
        <v>5964</v>
      </c>
      <c r="BN36" s="3">
        <v>6087</v>
      </c>
      <c r="BO36" s="3">
        <v>6209</v>
      </c>
      <c r="BP36" s="3">
        <v>6332</v>
      </c>
      <c r="BQ36" s="3">
        <v>6454</v>
      </c>
      <c r="BR36" s="3">
        <v>6582</v>
      </c>
      <c r="BS36" s="3">
        <v>6710</v>
      </c>
      <c r="BT36" s="3">
        <v>6839</v>
      </c>
      <c r="BU36" s="3">
        <v>6916</v>
      </c>
      <c r="BV36" s="3">
        <v>6994</v>
      </c>
      <c r="BW36" s="3">
        <v>7078</v>
      </c>
      <c r="BX36" s="3">
        <v>7156</v>
      </c>
      <c r="BY36" s="3">
        <v>7239</v>
      </c>
      <c r="BZ36" s="3">
        <v>7317</v>
      </c>
      <c r="CA36" s="3">
        <v>7401</v>
      </c>
      <c r="CB36" s="3">
        <v>7479</v>
      </c>
      <c r="CC36" s="3">
        <v>7562</v>
      </c>
      <c r="CD36" s="3">
        <v>7640</v>
      </c>
      <c r="CE36" s="3">
        <v>7724</v>
      </c>
      <c r="CF36" s="3">
        <v>7802</v>
      </c>
      <c r="CG36" s="3">
        <v>7885</v>
      </c>
      <c r="CH36" s="3">
        <v>7963</v>
      </c>
      <c r="CI36" s="3">
        <v>8047</v>
      </c>
      <c r="CJ36" s="3">
        <v>8125</v>
      </c>
      <c r="CK36" s="3">
        <v>8208</v>
      </c>
      <c r="CL36" s="3">
        <v>8286</v>
      </c>
      <c r="CM36" s="3">
        <v>8370</v>
      </c>
      <c r="CN36" s="3">
        <v>8448</v>
      </c>
      <c r="CO36" s="3">
        <v>8531</v>
      </c>
      <c r="CP36" s="3">
        <v>8609</v>
      </c>
      <c r="CQ36" s="3">
        <v>8693</v>
      </c>
      <c r="CR36" s="3">
        <v>8771</v>
      </c>
      <c r="CS36" s="3">
        <v>8854</v>
      </c>
      <c r="CT36" s="3">
        <v>8932</v>
      </c>
      <c r="CU36" s="3">
        <v>9016</v>
      </c>
      <c r="CV36" s="3">
        <v>9094</v>
      </c>
      <c r="CW36" s="3">
        <v>9177</v>
      </c>
      <c r="CX36" s="3">
        <v>9255</v>
      </c>
    </row>
    <row r="37" spans="1:102" ht="15.6" x14ac:dyDescent="0.25">
      <c r="A37" s="3">
        <v>36</v>
      </c>
      <c r="B37" s="2" t="s">
        <v>503</v>
      </c>
      <c r="C37" s="3">
        <v>944</v>
      </c>
      <c r="D37" s="3">
        <v>1012</v>
      </c>
      <c r="E37" s="3">
        <v>1084</v>
      </c>
      <c r="F37" s="3">
        <v>1156</v>
      </c>
      <c r="G37" s="3">
        <v>1228</v>
      </c>
      <c r="H37" s="3">
        <v>1301</v>
      </c>
      <c r="I37" s="3">
        <v>1373</v>
      </c>
      <c r="J37" s="3">
        <v>1445</v>
      </c>
      <c r="K37" s="3">
        <v>1517</v>
      </c>
      <c r="L37" s="3">
        <v>1590</v>
      </c>
      <c r="M37" s="3">
        <v>1662</v>
      </c>
      <c r="N37" s="3">
        <v>1734</v>
      </c>
      <c r="O37" s="3">
        <v>1806</v>
      </c>
      <c r="P37" s="3">
        <v>1879</v>
      </c>
      <c r="Q37" s="3">
        <v>1951</v>
      </c>
      <c r="R37" s="3">
        <v>2023</v>
      </c>
      <c r="S37" s="3">
        <v>2096</v>
      </c>
      <c r="T37" s="3">
        <v>2168</v>
      </c>
      <c r="U37" s="3">
        <v>2240</v>
      </c>
      <c r="V37" s="3">
        <v>2312</v>
      </c>
      <c r="W37" s="3">
        <v>2380</v>
      </c>
      <c r="X37" s="3">
        <v>2453</v>
      </c>
      <c r="Y37" s="3">
        <v>2525</v>
      </c>
      <c r="Z37" s="3">
        <v>2597</v>
      </c>
      <c r="AA37" s="3">
        <v>2669</v>
      </c>
      <c r="AB37" s="3">
        <v>2742</v>
      </c>
      <c r="AC37" s="3">
        <v>2814</v>
      </c>
      <c r="AD37" s="3">
        <v>2886</v>
      </c>
      <c r="AE37" s="3">
        <v>2958</v>
      </c>
      <c r="AF37" s="3">
        <v>3031</v>
      </c>
      <c r="AG37" s="3">
        <v>3103</v>
      </c>
      <c r="AH37" s="3">
        <v>3175</v>
      </c>
      <c r="AI37" s="3">
        <v>3248</v>
      </c>
      <c r="AJ37" s="3">
        <v>3320</v>
      </c>
      <c r="AK37" s="3">
        <v>3392</v>
      </c>
      <c r="AL37" s="3">
        <v>3464</v>
      </c>
      <c r="AM37" s="3">
        <v>3537</v>
      </c>
      <c r="AN37" s="3">
        <v>3609</v>
      </c>
      <c r="AO37" s="3">
        <v>3681</v>
      </c>
      <c r="AP37" s="3">
        <v>3753</v>
      </c>
      <c r="AQ37" s="3">
        <v>3821</v>
      </c>
      <c r="AR37" s="3">
        <v>3894</v>
      </c>
      <c r="AS37" s="3">
        <v>3966</v>
      </c>
      <c r="AT37" s="3">
        <v>4038</v>
      </c>
      <c r="AU37" s="3">
        <v>4110</v>
      </c>
      <c r="AV37" s="3">
        <v>4183</v>
      </c>
      <c r="AW37" s="3">
        <v>4255</v>
      </c>
      <c r="AX37" s="3">
        <v>4327</v>
      </c>
      <c r="AY37" s="3">
        <v>4400</v>
      </c>
      <c r="AZ37" s="3">
        <v>4472</v>
      </c>
      <c r="BA37" s="3">
        <v>4544</v>
      </c>
      <c r="BB37" s="3">
        <v>4616</v>
      </c>
      <c r="BC37" s="3">
        <v>4689</v>
      </c>
      <c r="BD37" s="3">
        <v>4761</v>
      </c>
      <c r="BE37" s="3">
        <v>4833</v>
      </c>
      <c r="BF37" s="3">
        <v>4905</v>
      </c>
      <c r="BG37" s="3">
        <v>4978</v>
      </c>
      <c r="BH37" s="3">
        <v>5050</v>
      </c>
      <c r="BI37" s="3">
        <v>5122</v>
      </c>
      <c r="BJ37" s="3">
        <v>5195</v>
      </c>
      <c r="BK37" s="3">
        <v>5263</v>
      </c>
      <c r="BL37" s="3">
        <v>5335</v>
      </c>
      <c r="BM37" s="3">
        <v>5407</v>
      </c>
      <c r="BN37" s="3">
        <v>5479</v>
      </c>
      <c r="BO37" s="3">
        <v>5552</v>
      </c>
      <c r="BP37" s="3">
        <v>5624</v>
      </c>
      <c r="BQ37" s="3">
        <v>5696</v>
      </c>
      <c r="BR37" s="3">
        <v>5768</v>
      </c>
      <c r="BS37" s="3">
        <v>5841</v>
      </c>
      <c r="BT37" s="3">
        <v>5913</v>
      </c>
      <c r="BU37" s="3">
        <v>5985</v>
      </c>
      <c r="BV37" s="3">
        <v>6057</v>
      </c>
      <c r="BW37" s="3">
        <v>6130</v>
      </c>
      <c r="BX37" s="3">
        <v>6202</v>
      </c>
      <c r="BY37" s="3">
        <v>6274</v>
      </c>
      <c r="BZ37" s="3">
        <v>6347</v>
      </c>
      <c r="CA37" s="3">
        <v>6419</v>
      </c>
      <c r="CB37" s="3">
        <v>6491</v>
      </c>
      <c r="CC37" s="3">
        <v>6563</v>
      </c>
      <c r="CD37" s="3">
        <v>6631</v>
      </c>
      <c r="CE37" s="3">
        <v>6704</v>
      </c>
      <c r="CF37" s="3">
        <v>6776</v>
      </c>
      <c r="CG37" s="3">
        <v>6848</v>
      </c>
      <c r="CH37" s="3">
        <v>6920</v>
      </c>
      <c r="CI37" s="3">
        <v>6993</v>
      </c>
      <c r="CJ37" s="3">
        <v>7065</v>
      </c>
      <c r="CK37" s="3">
        <v>7137</v>
      </c>
      <c r="CL37" s="3">
        <v>7209</v>
      </c>
      <c r="CM37" s="3">
        <v>7282</v>
      </c>
      <c r="CN37" s="3">
        <v>7354</v>
      </c>
      <c r="CO37" s="3">
        <v>7426</v>
      </c>
      <c r="CP37" s="3">
        <v>7499</v>
      </c>
      <c r="CQ37" s="3">
        <v>7571</v>
      </c>
      <c r="CR37" s="3">
        <v>7643</v>
      </c>
      <c r="CS37" s="3">
        <v>7715</v>
      </c>
      <c r="CT37" s="3">
        <v>7788</v>
      </c>
      <c r="CU37" s="3">
        <v>7860</v>
      </c>
      <c r="CV37" s="3">
        <v>7932</v>
      </c>
      <c r="CW37" s="3">
        <v>8004</v>
      </c>
      <c r="CX37" s="3">
        <v>8072</v>
      </c>
    </row>
    <row r="38" spans="1:102" ht="15.6" x14ac:dyDescent="0.25">
      <c r="A38" s="3">
        <v>37</v>
      </c>
      <c r="B38" s="2" t="s">
        <v>504</v>
      </c>
      <c r="C38" s="3">
        <v>1637</v>
      </c>
      <c r="D38" s="3">
        <v>1645</v>
      </c>
      <c r="E38" s="3">
        <v>1654</v>
      </c>
      <c r="F38" s="3">
        <v>1672</v>
      </c>
      <c r="G38" s="3">
        <v>1699</v>
      </c>
      <c r="H38" s="3">
        <v>1735</v>
      </c>
      <c r="I38" s="3">
        <v>1771</v>
      </c>
      <c r="J38" s="3">
        <v>1807</v>
      </c>
      <c r="K38" s="3">
        <v>1861</v>
      </c>
      <c r="L38" s="3">
        <v>1905</v>
      </c>
      <c r="M38" s="3">
        <v>1968</v>
      </c>
      <c r="N38" s="3">
        <v>2031</v>
      </c>
      <c r="O38" s="3">
        <v>2094</v>
      </c>
      <c r="P38" s="3">
        <v>2165</v>
      </c>
      <c r="Q38" s="3">
        <v>2246</v>
      </c>
      <c r="R38" s="3">
        <v>2326</v>
      </c>
      <c r="S38" s="3">
        <v>2416</v>
      </c>
      <c r="T38" s="3">
        <v>2506</v>
      </c>
      <c r="U38" s="3">
        <v>2604</v>
      </c>
      <c r="V38" s="3">
        <v>2703</v>
      </c>
      <c r="W38" s="3">
        <v>2810</v>
      </c>
      <c r="X38" s="3">
        <v>2918</v>
      </c>
      <c r="Y38" s="3">
        <v>3025</v>
      </c>
      <c r="Z38" s="3">
        <v>3142</v>
      </c>
      <c r="AA38" s="3">
        <v>3267</v>
      </c>
      <c r="AB38" s="3">
        <v>3393</v>
      </c>
      <c r="AC38" s="3">
        <v>3518</v>
      </c>
      <c r="AD38" s="3">
        <v>3644</v>
      </c>
      <c r="AE38" s="3">
        <v>3778</v>
      </c>
      <c r="AF38" s="3">
        <v>3922</v>
      </c>
      <c r="AG38" s="3">
        <v>4056</v>
      </c>
      <c r="AH38" s="3">
        <v>4199</v>
      </c>
      <c r="AI38" s="3">
        <v>4343</v>
      </c>
      <c r="AJ38" s="3">
        <v>4486</v>
      </c>
      <c r="AK38" s="3">
        <v>4638</v>
      </c>
      <c r="AL38" s="3">
        <v>4791</v>
      </c>
      <c r="AM38" s="3">
        <v>4943</v>
      </c>
      <c r="AN38" s="3">
        <v>5095</v>
      </c>
      <c r="AO38" s="3">
        <v>5248</v>
      </c>
      <c r="AP38" s="3">
        <v>5400</v>
      </c>
      <c r="AQ38" s="3">
        <v>5561</v>
      </c>
      <c r="AR38" s="3">
        <v>5714</v>
      </c>
      <c r="AS38" s="3">
        <v>5875</v>
      </c>
      <c r="AT38" s="3">
        <v>6036</v>
      </c>
      <c r="AU38" s="3">
        <v>6189</v>
      </c>
      <c r="AV38" s="3">
        <v>6350</v>
      </c>
      <c r="AW38" s="3">
        <v>6511</v>
      </c>
      <c r="AX38" s="3">
        <v>6664</v>
      </c>
      <c r="AY38" s="3">
        <v>6825</v>
      </c>
      <c r="AZ38" s="3">
        <v>6977</v>
      </c>
      <c r="BA38" s="3">
        <v>7130</v>
      </c>
      <c r="BB38" s="3">
        <v>7282</v>
      </c>
      <c r="BC38" s="3">
        <v>7434</v>
      </c>
      <c r="BD38" s="3">
        <v>7587</v>
      </c>
      <c r="BE38" s="3">
        <v>7739</v>
      </c>
      <c r="BF38" s="3">
        <v>7882</v>
      </c>
      <c r="BG38" s="3">
        <v>8026</v>
      </c>
      <c r="BH38" s="3">
        <v>8169</v>
      </c>
      <c r="BI38" s="3">
        <v>8303</v>
      </c>
      <c r="BJ38" s="3">
        <v>8447</v>
      </c>
      <c r="BK38" s="3">
        <v>8581</v>
      </c>
      <c r="BL38" s="3">
        <v>8707</v>
      </c>
      <c r="BM38" s="3">
        <v>8832</v>
      </c>
      <c r="BN38" s="3">
        <v>8958</v>
      </c>
      <c r="BO38" s="3">
        <v>9083</v>
      </c>
      <c r="BP38" s="3">
        <v>9200</v>
      </c>
      <c r="BQ38" s="3">
        <v>9307</v>
      </c>
      <c r="BR38" s="3">
        <v>9415</v>
      </c>
      <c r="BS38" s="3">
        <v>9522</v>
      </c>
      <c r="BT38" s="3">
        <v>9621</v>
      </c>
      <c r="BU38" s="3">
        <v>9719</v>
      </c>
      <c r="BV38" s="3">
        <v>9809</v>
      </c>
      <c r="BW38" s="3">
        <v>9899</v>
      </c>
      <c r="BX38" s="3">
        <v>9979</v>
      </c>
      <c r="BY38" s="3">
        <v>10060</v>
      </c>
      <c r="BZ38" s="3">
        <v>10132</v>
      </c>
      <c r="CA38" s="3">
        <v>10194</v>
      </c>
      <c r="CB38" s="3">
        <v>10257</v>
      </c>
      <c r="CC38" s="3">
        <v>10320</v>
      </c>
      <c r="CD38" s="3">
        <v>10365</v>
      </c>
      <c r="CE38" s="3">
        <v>10418</v>
      </c>
      <c r="CF38" s="3">
        <v>10454</v>
      </c>
      <c r="CG38" s="3">
        <v>10472</v>
      </c>
      <c r="CH38" s="3">
        <v>10490</v>
      </c>
      <c r="CI38" s="3">
        <v>10508</v>
      </c>
      <c r="CJ38" s="3">
        <v>10526</v>
      </c>
      <c r="CK38" s="3">
        <v>10544</v>
      </c>
      <c r="CL38" s="3">
        <v>10562</v>
      </c>
      <c r="CM38" s="3">
        <v>10580</v>
      </c>
      <c r="CN38" s="3">
        <v>10598</v>
      </c>
      <c r="CO38" s="3">
        <v>10696</v>
      </c>
      <c r="CP38" s="3">
        <v>10795</v>
      </c>
      <c r="CQ38" s="3">
        <v>10893</v>
      </c>
      <c r="CR38" s="3">
        <v>10992</v>
      </c>
      <c r="CS38" s="3">
        <v>11099</v>
      </c>
      <c r="CT38" s="3">
        <v>11198</v>
      </c>
      <c r="CU38" s="3">
        <v>11296</v>
      </c>
      <c r="CV38" s="3">
        <v>11395</v>
      </c>
      <c r="CW38" s="3">
        <v>11503</v>
      </c>
      <c r="CX38" s="3">
        <v>11601</v>
      </c>
    </row>
    <row r="39" spans="1:102" ht="15.6" x14ac:dyDescent="0.25">
      <c r="A39" s="3">
        <v>38</v>
      </c>
      <c r="B39" s="2" t="s">
        <v>505</v>
      </c>
      <c r="C39" s="3">
        <v>1222</v>
      </c>
      <c r="D39" s="3">
        <v>1339</v>
      </c>
      <c r="E39" s="3">
        <v>1463</v>
      </c>
      <c r="F39" s="3">
        <v>1586</v>
      </c>
      <c r="G39" s="3">
        <v>1704</v>
      </c>
      <c r="H39" s="3">
        <v>1822</v>
      </c>
      <c r="I39" s="3">
        <v>1939</v>
      </c>
      <c r="J39" s="3">
        <v>2057</v>
      </c>
      <c r="K39" s="3">
        <v>2175</v>
      </c>
      <c r="L39" s="3">
        <v>2288</v>
      </c>
      <c r="M39" s="3">
        <v>2395</v>
      </c>
      <c r="N39" s="3">
        <v>2507</v>
      </c>
      <c r="O39" s="3">
        <v>2609</v>
      </c>
      <c r="P39" s="3">
        <v>2711</v>
      </c>
      <c r="Q39" s="3">
        <v>2813</v>
      </c>
      <c r="R39" s="3">
        <v>2909</v>
      </c>
      <c r="S39" s="3">
        <v>3000</v>
      </c>
      <c r="T39" s="3">
        <v>3091</v>
      </c>
      <c r="U39" s="3">
        <v>3177</v>
      </c>
      <c r="V39" s="3">
        <v>3258</v>
      </c>
      <c r="W39" s="3">
        <v>3333</v>
      </c>
      <c r="X39" s="3">
        <v>3408</v>
      </c>
      <c r="Y39" s="3">
        <v>3477</v>
      </c>
      <c r="Z39" s="3">
        <v>3542</v>
      </c>
      <c r="AA39" s="3">
        <v>3595</v>
      </c>
      <c r="AB39" s="3">
        <v>3649</v>
      </c>
      <c r="AC39" s="3">
        <v>3702</v>
      </c>
      <c r="AD39" s="3">
        <v>3745</v>
      </c>
      <c r="AE39" s="3">
        <v>3783</v>
      </c>
      <c r="AF39" s="3">
        <v>3815</v>
      </c>
      <c r="AG39" s="3">
        <v>3842</v>
      </c>
      <c r="AH39" s="3">
        <v>3863</v>
      </c>
      <c r="AI39" s="3">
        <v>3879</v>
      </c>
      <c r="AJ39" s="3">
        <v>3890</v>
      </c>
      <c r="AK39" s="3">
        <v>3895</v>
      </c>
      <c r="AL39" s="3">
        <v>3901</v>
      </c>
      <c r="AM39" s="3">
        <v>3906</v>
      </c>
      <c r="AN39" s="3">
        <v>3917</v>
      </c>
      <c r="AO39" s="3">
        <v>3933</v>
      </c>
      <c r="AP39" s="3">
        <v>3954</v>
      </c>
      <c r="AQ39" s="3">
        <v>3981</v>
      </c>
      <c r="AR39" s="3">
        <v>4013</v>
      </c>
      <c r="AS39" s="3">
        <v>4051</v>
      </c>
      <c r="AT39" s="3">
        <v>4093</v>
      </c>
      <c r="AU39" s="3">
        <v>4147</v>
      </c>
      <c r="AV39" s="3">
        <v>4201</v>
      </c>
      <c r="AW39" s="3">
        <v>4254</v>
      </c>
      <c r="AX39" s="3">
        <v>4318</v>
      </c>
      <c r="AY39" s="3">
        <v>4388</v>
      </c>
      <c r="AZ39" s="3">
        <v>4463</v>
      </c>
      <c r="BA39" s="3">
        <v>4538</v>
      </c>
      <c r="BB39" s="3">
        <v>4618</v>
      </c>
      <c r="BC39" s="3">
        <v>4704</v>
      </c>
      <c r="BD39" s="3">
        <v>4795</v>
      </c>
      <c r="BE39" s="3">
        <v>4886</v>
      </c>
      <c r="BF39" s="3">
        <v>4983</v>
      </c>
      <c r="BG39" s="3">
        <v>5085</v>
      </c>
      <c r="BH39" s="3">
        <v>5186</v>
      </c>
      <c r="BI39" s="3">
        <v>5288</v>
      </c>
      <c r="BJ39" s="3">
        <v>5401</v>
      </c>
      <c r="BK39" s="3">
        <v>5508</v>
      </c>
      <c r="BL39" s="3">
        <v>5620</v>
      </c>
      <c r="BM39" s="3">
        <v>5738</v>
      </c>
      <c r="BN39" s="3">
        <v>5856</v>
      </c>
      <c r="BO39" s="3">
        <v>5974</v>
      </c>
      <c r="BP39" s="3">
        <v>6092</v>
      </c>
      <c r="BQ39" s="3">
        <v>6210</v>
      </c>
      <c r="BR39" s="3">
        <v>6333</v>
      </c>
      <c r="BS39" s="3">
        <v>6456</v>
      </c>
      <c r="BT39" s="3">
        <v>6580</v>
      </c>
      <c r="BU39" s="3">
        <v>6655</v>
      </c>
      <c r="BV39" s="3">
        <v>6730</v>
      </c>
      <c r="BW39" s="3">
        <v>6810</v>
      </c>
      <c r="BX39" s="3">
        <v>6885</v>
      </c>
      <c r="BY39" s="3">
        <v>6965</v>
      </c>
      <c r="BZ39" s="3">
        <v>7040</v>
      </c>
      <c r="CA39" s="3">
        <v>7121</v>
      </c>
      <c r="CB39" s="3">
        <v>7196</v>
      </c>
      <c r="CC39" s="3">
        <v>7276</v>
      </c>
      <c r="CD39" s="3">
        <v>7351</v>
      </c>
      <c r="CE39" s="3">
        <v>7431</v>
      </c>
      <c r="CF39" s="3">
        <v>7506</v>
      </c>
      <c r="CG39" s="3">
        <v>7587</v>
      </c>
      <c r="CH39" s="3">
        <v>7662</v>
      </c>
      <c r="CI39" s="3">
        <v>7742</v>
      </c>
      <c r="CJ39" s="3">
        <v>7817</v>
      </c>
      <c r="CK39" s="3">
        <v>7898</v>
      </c>
      <c r="CL39" s="3">
        <v>7973</v>
      </c>
      <c r="CM39" s="3">
        <v>8053</v>
      </c>
      <c r="CN39" s="3">
        <v>8128</v>
      </c>
      <c r="CO39" s="3">
        <v>8208</v>
      </c>
      <c r="CP39" s="3">
        <v>8283</v>
      </c>
      <c r="CQ39" s="3">
        <v>8364</v>
      </c>
      <c r="CR39" s="3">
        <v>8439</v>
      </c>
      <c r="CS39" s="3">
        <v>8519</v>
      </c>
      <c r="CT39" s="3">
        <v>8594</v>
      </c>
      <c r="CU39" s="3">
        <v>8674</v>
      </c>
      <c r="CV39" s="3">
        <v>8749</v>
      </c>
      <c r="CW39" s="3">
        <v>8830</v>
      </c>
      <c r="CX39" s="3">
        <v>8905</v>
      </c>
    </row>
    <row r="40" spans="1:102" ht="15.6" x14ac:dyDescent="0.25">
      <c r="A40" s="3">
        <v>39</v>
      </c>
      <c r="B40" s="2" t="s">
        <v>223</v>
      </c>
      <c r="C40" s="3">
        <v>1042</v>
      </c>
      <c r="D40" s="3">
        <v>1164</v>
      </c>
      <c r="E40" s="3">
        <v>1290</v>
      </c>
      <c r="F40" s="3">
        <v>1412</v>
      </c>
      <c r="G40" s="3">
        <v>1534</v>
      </c>
      <c r="H40" s="3">
        <v>1656</v>
      </c>
      <c r="I40" s="3">
        <v>1778</v>
      </c>
      <c r="J40" s="3">
        <v>1896</v>
      </c>
      <c r="K40" s="3">
        <v>2008</v>
      </c>
      <c r="L40" s="3">
        <v>2121</v>
      </c>
      <c r="M40" s="3">
        <v>2229</v>
      </c>
      <c r="N40" s="3">
        <v>2337</v>
      </c>
      <c r="O40" s="3">
        <v>2440</v>
      </c>
      <c r="P40" s="3">
        <v>2539</v>
      </c>
      <c r="Q40" s="3">
        <v>2632</v>
      </c>
      <c r="R40" s="3">
        <v>2722</v>
      </c>
      <c r="S40" s="3">
        <v>2806</v>
      </c>
      <c r="T40" s="3">
        <v>2886</v>
      </c>
      <c r="U40" s="3">
        <v>2961</v>
      </c>
      <c r="V40" s="3">
        <v>3027</v>
      </c>
      <c r="W40" s="3">
        <v>3092</v>
      </c>
      <c r="X40" s="3">
        <v>3149</v>
      </c>
      <c r="Y40" s="3">
        <v>3200</v>
      </c>
      <c r="Z40" s="3">
        <v>3247</v>
      </c>
      <c r="AA40" s="3">
        <v>3285</v>
      </c>
      <c r="AB40" s="3">
        <v>3318</v>
      </c>
      <c r="AC40" s="3">
        <v>3346</v>
      </c>
      <c r="AD40" s="3">
        <v>3365</v>
      </c>
      <c r="AE40" s="3">
        <v>3379</v>
      </c>
      <c r="AF40" s="3">
        <v>3383</v>
      </c>
      <c r="AG40" s="3">
        <v>3388</v>
      </c>
      <c r="AH40" s="3">
        <v>3393</v>
      </c>
      <c r="AI40" s="3">
        <v>3407</v>
      </c>
      <c r="AJ40" s="3">
        <v>3426</v>
      </c>
      <c r="AK40" s="3">
        <v>3454</v>
      </c>
      <c r="AL40" s="3">
        <v>3487</v>
      </c>
      <c r="AM40" s="3">
        <v>3524</v>
      </c>
      <c r="AN40" s="3">
        <v>3571</v>
      </c>
      <c r="AO40" s="3">
        <v>3623</v>
      </c>
      <c r="AP40" s="3">
        <v>3679</v>
      </c>
      <c r="AQ40" s="3">
        <v>3745</v>
      </c>
      <c r="AR40" s="3">
        <v>3810</v>
      </c>
      <c r="AS40" s="3">
        <v>3885</v>
      </c>
      <c r="AT40" s="3">
        <v>3965</v>
      </c>
      <c r="AU40" s="3">
        <v>4050</v>
      </c>
      <c r="AV40" s="3">
        <v>4139</v>
      </c>
      <c r="AW40" s="3">
        <v>4233</v>
      </c>
      <c r="AX40" s="3">
        <v>4331</v>
      </c>
      <c r="AY40" s="3">
        <v>4435</v>
      </c>
      <c r="AZ40" s="3">
        <v>4542</v>
      </c>
      <c r="BA40" s="3">
        <v>4650</v>
      </c>
      <c r="BB40" s="3">
        <v>4763</v>
      </c>
      <c r="BC40" s="3">
        <v>4876</v>
      </c>
      <c r="BD40" s="3">
        <v>4993</v>
      </c>
      <c r="BE40" s="3">
        <v>5115</v>
      </c>
      <c r="BF40" s="3">
        <v>5237</v>
      </c>
      <c r="BG40" s="3">
        <v>5359</v>
      </c>
      <c r="BH40" s="3">
        <v>5481</v>
      </c>
      <c r="BI40" s="3">
        <v>5608</v>
      </c>
      <c r="BJ40" s="3">
        <v>5735</v>
      </c>
      <c r="BK40" s="3">
        <v>5810</v>
      </c>
      <c r="BL40" s="3">
        <v>5889</v>
      </c>
      <c r="BM40" s="3">
        <v>5969</v>
      </c>
      <c r="BN40" s="3">
        <v>6049</v>
      </c>
      <c r="BO40" s="3">
        <v>6129</v>
      </c>
      <c r="BP40" s="3">
        <v>6208</v>
      </c>
      <c r="BQ40" s="3">
        <v>6288</v>
      </c>
      <c r="BR40" s="3">
        <v>6368</v>
      </c>
      <c r="BS40" s="3">
        <v>6448</v>
      </c>
      <c r="BT40" s="3">
        <v>6528</v>
      </c>
      <c r="BU40" s="3">
        <v>6607</v>
      </c>
      <c r="BV40" s="3">
        <v>6687</v>
      </c>
      <c r="BW40" s="3">
        <v>6767</v>
      </c>
      <c r="BX40" s="3">
        <v>6847</v>
      </c>
      <c r="BY40" s="3">
        <v>6927</v>
      </c>
      <c r="BZ40" s="3">
        <v>7006</v>
      </c>
      <c r="CA40" s="3">
        <v>7086</v>
      </c>
      <c r="CB40" s="3">
        <v>7166</v>
      </c>
      <c r="CC40" s="3">
        <v>7246</v>
      </c>
      <c r="CD40" s="3">
        <v>7321</v>
      </c>
      <c r="CE40" s="3">
        <v>7401</v>
      </c>
      <c r="CF40" s="3">
        <v>7480</v>
      </c>
      <c r="CG40" s="3">
        <v>7560</v>
      </c>
      <c r="CH40" s="3">
        <v>7640</v>
      </c>
      <c r="CI40" s="3">
        <v>7720</v>
      </c>
      <c r="CJ40" s="3">
        <v>7799</v>
      </c>
      <c r="CK40" s="3">
        <v>7879</v>
      </c>
      <c r="CL40" s="3">
        <v>7959</v>
      </c>
      <c r="CM40" s="3">
        <v>8039</v>
      </c>
      <c r="CN40" s="3">
        <v>8119</v>
      </c>
      <c r="CO40" s="3">
        <v>8198</v>
      </c>
      <c r="CP40" s="3">
        <v>8278</v>
      </c>
      <c r="CQ40" s="3">
        <v>8358</v>
      </c>
      <c r="CR40" s="3">
        <v>8438</v>
      </c>
      <c r="CS40" s="3">
        <v>8517</v>
      </c>
      <c r="CT40" s="3">
        <v>8597</v>
      </c>
      <c r="CU40" s="3">
        <v>8677</v>
      </c>
      <c r="CV40" s="3">
        <v>8757</v>
      </c>
      <c r="CW40" s="3">
        <v>8837</v>
      </c>
      <c r="CX40" s="3">
        <v>8912</v>
      </c>
    </row>
    <row r="41" spans="1:102" ht="15.6" x14ac:dyDescent="0.25">
      <c r="A41" s="3">
        <v>40</v>
      </c>
      <c r="B41" s="2" t="s">
        <v>506</v>
      </c>
      <c r="C41" s="3">
        <v>1114</v>
      </c>
      <c r="D41" s="3">
        <v>1191</v>
      </c>
      <c r="E41" s="3">
        <v>1274</v>
      </c>
      <c r="F41" s="3">
        <v>1351</v>
      </c>
      <c r="G41" s="3">
        <v>1434</v>
      </c>
      <c r="H41" s="3">
        <v>1516</v>
      </c>
      <c r="I41" s="3">
        <v>1594</v>
      </c>
      <c r="J41" s="3">
        <v>1677</v>
      </c>
      <c r="K41" s="3">
        <v>1759</v>
      </c>
      <c r="L41" s="3">
        <v>1837</v>
      </c>
      <c r="M41" s="3">
        <v>1919</v>
      </c>
      <c r="N41" s="3">
        <v>1997</v>
      </c>
      <c r="O41" s="3">
        <v>2080</v>
      </c>
      <c r="P41" s="3">
        <v>2162</v>
      </c>
      <c r="Q41" s="3">
        <v>2240</v>
      </c>
      <c r="R41" s="3">
        <v>2322</v>
      </c>
      <c r="S41" s="3">
        <v>2405</v>
      </c>
      <c r="T41" s="3">
        <v>2482</v>
      </c>
      <c r="U41" s="3">
        <v>2565</v>
      </c>
      <c r="V41" s="3">
        <v>2643</v>
      </c>
      <c r="W41" s="3">
        <v>2725</v>
      </c>
      <c r="X41" s="3">
        <v>2808</v>
      </c>
      <c r="Y41" s="3">
        <v>2885</v>
      </c>
      <c r="Z41" s="3">
        <v>2968</v>
      </c>
      <c r="AA41" s="3">
        <v>3051</v>
      </c>
      <c r="AB41" s="3">
        <v>3128</v>
      </c>
      <c r="AC41" s="3">
        <v>3211</v>
      </c>
      <c r="AD41" s="3">
        <v>3288</v>
      </c>
      <c r="AE41" s="3">
        <v>3371</v>
      </c>
      <c r="AF41" s="3">
        <v>3454</v>
      </c>
      <c r="AG41" s="3">
        <v>3531</v>
      </c>
      <c r="AH41" s="3">
        <v>3614</v>
      </c>
      <c r="AI41" s="3">
        <v>3697</v>
      </c>
      <c r="AJ41" s="3">
        <v>3774</v>
      </c>
      <c r="AK41" s="3">
        <v>3857</v>
      </c>
      <c r="AL41" s="3">
        <v>3934</v>
      </c>
      <c r="AM41" s="3">
        <v>4017</v>
      </c>
      <c r="AN41" s="3">
        <v>4099</v>
      </c>
      <c r="AO41" s="3">
        <v>4177</v>
      </c>
      <c r="AP41" s="3">
        <v>4260</v>
      </c>
      <c r="AQ41" s="3">
        <v>4342</v>
      </c>
      <c r="AR41" s="3">
        <v>4420</v>
      </c>
      <c r="AS41" s="3">
        <v>4502</v>
      </c>
      <c r="AT41" s="3">
        <v>4580</v>
      </c>
      <c r="AU41" s="3">
        <v>4663</v>
      </c>
      <c r="AV41" s="3">
        <v>4745</v>
      </c>
      <c r="AW41" s="3">
        <v>4823</v>
      </c>
      <c r="AX41" s="3">
        <v>4905</v>
      </c>
      <c r="AY41" s="3">
        <v>4988</v>
      </c>
      <c r="AZ41" s="3">
        <v>5065</v>
      </c>
      <c r="BA41" s="3">
        <v>5148</v>
      </c>
      <c r="BB41" s="3">
        <v>5226</v>
      </c>
      <c r="BC41" s="3">
        <v>5308</v>
      </c>
      <c r="BD41" s="3">
        <v>5391</v>
      </c>
      <c r="BE41" s="3">
        <v>5468</v>
      </c>
      <c r="BF41" s="3">
        <v>5551</v>
      </c>
      <c r="BG41" s="3">
        <v>5634</v>
      </c>
      <c r="BH41" s="3">
        <v>5711</v>
      </c>
      <c r="BI41" s="3">
        <v>5794</v>
      </c>
      <c r="BJ41" s="3">
        <v>5871</v>
      </c>
      <c r="BK41" s="3">
        <v>5954</v>
      </c>
      <c r="BL41" s="3">
        <v>6037</v>
      </c>
      <c r="BM41" s="3">
        <v>6114</v>
      </c>
      <c r="BN41" s="3">
        <v>6197</v>
      </c>
      <c r="BO41" s="3">
        <v>6280</v>
      </c>
      <c r="BP41" s="3">
        <v>6357</v>
      </c>
      <c r="BQ41" s="3">
        <v>6440</v>
      </c>
      <c r="BR41" s="3">
        <v>6517</v>
      </c>
      <c r="BS41" s="3">
        <v>6600</v>
      </c>
      <c r="BT41" s="3">
        <v>6682</v>
      </c>
      <c r="BU41" s="3">
        <v>6760</v>
      </c>
      <c r="BV41" s="3">
        <v>6843</v>
      </c>
      <c r="BW41" s="3">
        <v>6925</v>
      </c>
      <c r="BX41" s="3">
        <v>7003</v>
      </c>
      <c r="BY41" s="3">
        <v>7085</v>
      </c>
      <c r="BZ41" s="3">
        <v>7163</v>
      </c>
      <c r="CA41" s="3">
        <v>7246</v>
      </c>
      <c r="CB41" s="3">
        <v>7328</v>
      </c>
      <c r="CC41" s="3">
        <v>7406</v>
      </c>
      <c r="CD41" s="3">
        <v>7488</v>
      </c>
      <c r="CE41" s="3">
        <v>7571</v>
      </c>
      <c r="CF41" s="3">
        <v>7648</v>
      </c>
      <c r="CG41" s="3">
        <v>7731</v>
      </c>
      <c r="CH41" s="3">
        <v>7809</v>
      </c>
      <c r="CI41" s="3">
        <v>7891</v>
      </c>
      <c r="CJ41" s="3">
        <v>7974</v>
      </c>
      <c r="CK41" s="3">
        <v>8051</v>
      </c>
      <c r="CL41" s="3">
        <v>8134</v>
      </c>
      <c r="CM41" s="3">
        <v>8217</v>
      </c>
      <c r="CN41" s="3">
        <v>8294</v>
      </c>
      <c r="CO41" s="3">
        <v>8377</v>
      </c>
      <c r="CP41" s="3">
        <v>8454</v>
      </c>
      <c r="CQ41" s="3">
        <v>8537</v>
      </c>
      <c r="CR41" s="3">
        <v>8620</v>
      </c>
      <c r="CS41" s="3">
        <v>8697</v>
      </c>
      <c r="CT41" s="3">
        <v>8780</v>
      </c>
      <c r="CU41" s="3">
        <v>8863</v>
      </c>
      <c r="CV41" s="3">
        <v>8940</v>
      </c>
      <c r="CW41" s="3">
        <v>9023</v>
      </c>
      <c r="CX41" s="3">
        <v>9100</v>
      </c>
    </row>
    <row r="42" spans="1:102" ht="15.6" x14ac:dyDescent="0.25">
      <c r="A42" s="3">
        <v>41</v>
      </c>
      <c r="B42" s="2" t="s">
        <v>227</v>
      </c>
      <c r="C42" s="3">
        <v>1497</v>
      </c>
      <c r="D42" s="3">
        <v>1586</v>
      </c>
      <c r="E42" s="3">
        <v>1684</v>
      </c>
      <c r="F42" s="3">
        <v>1774</v>
      </c>
      <c r="G42" s="3">
        <v>1871</v>
      </c>
      <c r="H42" s="3">
        <v>1968</v>
      </c>
      <c r="I42" s="3">
        <v>2058</v>
      </c>
      <c r="J42" s="3">
        <v>2155</v>
      </c>
      <c r="K42" s="3">
        <v>2253</v>
      </c>
      <c r="L42" s="3">
        <v>2343</v>
      </c>
      <c r="M42" s="3">
        <v>2440</v>
      </c>
      <c r="N42" s="3">
        <v>2537</v>
      </c>
      <c r="O42" s="3">
        <v>2627</v>
      </c>
      <c r="P42" s="3">
        <v>2725</v>
      </c>
      <c r="Q42" s="3">
        <v>2822</v>
      </c>
      <c r="R42" s="3">
        <v>2912</v>
      </c>
      <c r="S42" s="3">
        <v>3009</v>
      </c>
      <c r="T42" s="3">
        <v>3106</v>
      </c>
      <c r="U42" s="3">
        <v>3196</v>
      </c>
      <c r="V42" s="3">
        <v>3294</v>
      </c>
      <c r="W42" s="3">
        <v>3391</v>
      </c>
      <c r="X42" s="3">
        <v>3481</v>
      </c>
      <c r="Y42" s="3">
        <v>3578</v>
      </c>
      <c r="Z42" s="3">
        <v>3676</v>
      </c>
      <c r="AA42" s="3">
        <v>3765</v>
      </c>
      <c r="AB42" s="3">
        <v>3863</v>
      </c>
      <c r="AC42" s="3">
        <v>3960</v>
      </c>
      <c r="AD42" s="3">
        <v>4050</v>
      </c>
      <c r="AE42" s="3">
        <v>4147</v>
      </c>
      <c r="AF42" s="3">
        <v>4245</v>
      </c>
      <c r="AG42" s="3">
        <v>4334</v>
      </c>
      <c r="AH42" s="3">
        <v>4432</v>
      </c>
      <c r="AI42" s="3">
        <v>4529</v>
      </c>
      <c r="AJ42" s="3">
        <v>4619</v>
      </c>
      <c r="AK42" s="3">
        <v>4716</v>
      </c>
      <c r="AL42" s="3">
        <v>4814</v>
      </c>
      <c r="AM42" s="3">
        <v>4904</v>
      </c>
      <c r="AN42" s="3">
        <v>5001</v>
      </c>
      <c r="AO42" s="3">
        <v>5098</v>
      </c>
      <c r="AP42" s="3">
        <v>5188</v>
      </c>
      <c r="AQ42" s="3">
        <v>5285</v>
      </c>
      <c r="AR42" s="3">
        <v>5375</v>
      </c>
      <c r="AS42" s="3">
        <v>5473</v>
      </c>
      <c r="AT42" s="3">
        <v>5570</v>
      </c>
      <c r="AU42" s="3">
        <v>5660</v>
      </c>
      <c r="AV42" s="3">
        <v>5757</v>
      </c>
      <c r="AW42" s="3">
        <v>5855</v>
      </c>
      <c r="AX42" s="3">
        <v>5944</v>
      </c>
      <c r="AY42" s="3">
        <v>6042</v>
      </c>
      <c r="AZ42" s="3">
        <v>6139</v>
      </c>
      <c r="BA42" s="3">
        <v>6229</v>
      </c>
      <c r="BB42" s="3">
        <v>6326</v>
      </c>
      <c r="BC42" s="3">
        <v>6424</v>
      </c>
      <c r="BD42" s="3">
        <v>6513</v>
      </c>
      <c r="BE42" s="3">
        <v>6611</v>
      </c>
      <c r="BF42" s="3">
        <v>6708</v>
      </c>
      <c r="BG42" s="3">
        <v>6798</v>
      </c>
      <c r="BH42" s="3">
        <v>6895</v>
      </c>
      <c r="BI42" s="3">
        <v>6993</v>
      </c>
      <c r="BJ42" s="3">
        <v>7083</v>
      </c>
      <c r="BK42" s="3">
        <v>7180</v>
      </c>
      <c r="BL42" s="3">
        <v>7277</v>
      </c>
      <c r="BM42" s="3">
        <v>7367</v>
      </c>
      <c r="BN42" s="3">
        <v>7464</v>
      </c>
      <c r="BO42" s="3">
        <v>7562</v>
      </c>
      <c r="BP42" s="3">
        <v>7652</v>
      </c>
      <c r="BQ42" s="3">
        <v>7749</v>
      </c>
      <c r="BR42" s="3">
        <v>7846</v>
      </c>
      <c r="BS42" s="3">
        <v>7936</v>
      </c>
      <c r="BT42" s="3">
        <v>8034</v>
      </c>
      <c r="BU42" s="3">
        <v>8131</v>
      </c>
      <c r="BV42" s="3">
        <v>8221</v>
      </c>
      <c r="BW42" s="3">
        <v>8318</v>
      </c>
      <c r="BX42" s="3">
        <v>8415</v>
      </c>
      <c r="BY42" s="3">
        <v>8505</v>
      </c>
      <c r="BZ42" s="3">
        <v>8603</v>
      </c>
      <c r="CA42" s="3">
        <v>8700</v>
      </c>
      <c r="CB42" s="3">
        <v>8790</v>
      </c>
      <c r="CC42" s="3">
        <v>8887</v>
      </c>
      <c r="CD42" s="3">
        <v>8985</v>
      </c>
      <c r="CE42" s="3">
        <v>9074</v>
      </c>
      <c r="CF42" s="3">
        <v>9172</v>
      </c>
      <c r="CG42" s="3">
        <v>9262</v>
      </c>
      <c r="CH42" s="3">
        <v>9359</v>
      </c>
      <c r="CI42" s="3">
        <v>9456</v>
      </c>
      <c r="CJ42" s="3">
        <v>9546</v>
      </c>
      <c r="CK42" s="3">
        <v>9643</v>
      </c>
      <c r="CL42" s="3">
        <v>9741</v>
      </c>
      <c r="CM42" s="3">
        <v>9831</v>
      </c>
      <c r="CN42" s="3">
        <v>9928</v>
      </c>
      <c r="CO42" s="3">
        <v>10025</v>
      </c>
      <c r="CP42" s="3">
        <v>10115</v>
      </c>
      <c r="CQ42" s="3">
        <v>10213</v>
      </c>
      <c r="CR42" s="3">
        <v>10310</v>
      </c>
      <c r="CS42" s="3">
        <v>10400</v>
      </c>
      <c r="CT42" s="3">
        <v>10497</v>
      </c>
      <c r="CU42" s="3">
        <v>10594</v>
      </c>
      <c r="CV42" s="3">
        <v>10684</v>
      </c>
      <c r="CW42" s="3">
        <v>10782</v>
      </c>
      <c r="CX42" s="3">
        <v>10879</v>
      </c>
    </row>
    <row r="43" spans="1:102" ht="15.6" x14ac:dyDescent="0.25">
      <c r="A43" s="3">
        <v>42</v>
      </c>
      <c r="B43" s="2" t="s">
        <v>507</v>
      </c>
      <c r="C43" s="3">
        <v>1338</v>
      </c>
      <c r="D43" s="3">
        <v>1467</v>
      </c>
      <c r="E43" s="3">
        <v>1602</v>
      </c>
      <c r="F43" s="3">
        <v>1737</v>
      </c>
      <c r="G43" s="3">
        <v>1866</v>
      </c>
      <c r="H43" s="3">
        <v>1995</v>
      </c>
      <c r="I43" s="3">
        <v>2124</v>
      </c>
      <c r="J43" s="3">
        <v>2253</v>
      </c>
      <c r="K43" s="3">
        <v>2382</v>
      </c>
      <c r="L43" s="3">
        <v>2505</v>
      </c>
      <c r="M43" s="3">
        <v>2623</v>
      </c>
      <c r="N43" s="3">
        <v>2746</v>
      </c>
      <c r="O43" s="3">
        <v>2858</v>
      </c>
      <c r="P43" s="3">
        <v>2969</v>
      </c>
      <c r="Q43" s="3">
        <v>3081</v>
      </c>
      <c r="R43" s="3">
        <v>3186</v>
      </c>
      <c r="S43" s="3">
        <v>3286</v>
      </c>
      <c r="T43" s="3">
        <v>3386</v>
      </c>
      <c r="U43" s="3">
        <v>3480</v>
      </c>
      <c r="V43" s="3">
        <v>3568</v>
      </c>
      <c r="W43" s="3">
        <v>3650</v>
      </c>
      <c r="X43" s="3">
        <v>3732</v>
      </c>
      <c r="Y43" s="3">
        <v>3808</v>
      </c>
      <c r="Z43" s="3">
        <v>3879</v>
      </c>
      <c r="AA43" s="3">
        <v>3937</v>
      </c>
      <c r="AB43" s="3">
        <v>3996</v>
      </c>
      <c r="AC43" s="3">
        <v>4055</v>
      </c>
      <c r="AD43" s="3">
        <v>4102</v>
      </c>
      <c r="AE43" s="3">
        <v>4143</v>
      </c>
      <c r="AF43" s="3">
        <v>4178</v>
      </c>
      <c r="AG43" s="3">
        <v>4207</v>
      </c>
      <c r="AH43" s="3">
        <v>4231</v>
      </c>
      <c r="AI43" s="3">
        <v>4249</v>
      </c>
      <c r="AJ43" s="3">
        <v>4260</v>
      </c>
      <c r="AK43" s="3">
        <v>4266</v>
      </c>
      <c r="AL43" s="3">
        <v>4272</v>
      </c>
      <c r="AM43" s="3">
        <v>4278</v>
      </c>
      <c r="AN43" s="3">
        <v>4290</v>
      </c>
      <c r="AO43" s="3">
        <v>4307</v>
      </c>
      <c r="AP43" s="3">
        <v>4331</v>
      </c>
      <c r="AQ43" s="3">
        <v>4360</v>
      </c>
      <c r="AR43" s="3">
        <v>4395</v>
      </c>
      <c r="AS43" s="3">
        <v>4436</v>
      </c>
      <c r="AT43" s="3">
        <v>4483</v>
      </c>
      <c r="AU43" s="3">
        <v>4542</v>
      </c>
      <c r="AV43" s="3">
        <v>4601</v>
      </c>
      <c r="AW43" s="3">
        <v>4659</v>
      </c>
      <c r="AX43" s="3">
        <v>4730</v>
      </c>
      <c r="AY43" s="3">
        <v>4806</v>
      </c>
      <c r="AZ43" s="3">
        <v>4888</v>
      </c>
      <c r="BA43" s="3">
        <v>4970</v>
      </c>
      <c r="BB43" s="3">
        <v>5058</v>
      </c>
      <c r="BC43" s="3">
        <v>5152</v>
      </c>
      <c r="BD43" s="3">
        <v>5252</v>
      </c>
      <c r="BE43" s="3">
        <v>5352</v>
      </c>
      <c r="BF43" s="3">
        <v>5458</v>
      </c>
      <c r="BG43" s="3">
        <v>5569</v>
      </c>
      <c r="BH43" s="3">
        <v>5681</v>
      </c>
      <c r="BI43" s="3">
        <v>5792</v>
      </c>
      <c r="BJ43" s="3">
        <v>5915</v>
      </c>
      <c r="BK43" s="3">
        <v>6033</v>
      </c>
      <c r="BL43" s="3">
        <v>6156</v>
      </c>
      <c r="BM43" s="3">
        <v>6285</v>
      </c>
      <c r="BN43" s="3">
        <v>6414</v>
      </c>
      <c r="BO43" s="3">
        <v>6543</v>
      </c>
      <c r="BP43" s="3">
        <v>6672</v>
      </c>
      <c r="BQ43" s="3">
        <v>6802</v>
      </c>
      <c r="BR43" s="3">
        <v>6937</v>
      </c>
      <c r="BS43" s="3">
        <v>7072</v>
      </c>
      <c r="BT43" s="3">
        <v>7207</v>
      </c>
      <c r="BU43" s="3">
        <v>7289</v>
      </c>
      <c r="BV43" s="3">
        <v>7371</v>
      </c>
      <c r="BW43" s="3">
        <v>7459</v>
      </c>
      <c r="BX43" s="3">
        <v>7541</v>
      </c>
      <c r="BY43" s="3">
        <v>7629</v>
      </c>
      <c r="BZ43" s="3">
        <v>7711</v>
      </c>
      <c r="CA43" s="3">
        <v>7799</v>
      </c>
      <c r="CB43" s="3">
        <v>7881</v>
      </c>
      <c r="CC43" s="3">
        <v>7969</v>
      </c>
      <c r="CD43" s="3">
        <v>8052</v>
      </c>
      <c r="CE43" s="3">
        <v>8140</v>
      </c>
      <c r="CF43" s="3">
        <v>8222</v>
      </c>
      <c r="CG43" s="3">
        <v>8310</v>
      </c>
      <c r="CH43" s="3">
        <v>8392</v>
      </c>
      <c r="CI43" s="3">
        <v>8480</v>
      </c>
      <c r="CJ43" s="3">
        <v>8562</v>
      </c>
      <c r="CK43" s="3">
        <v>8650</v>
      </c>
      <c r="CL43" s="3">
        <v>8732</v>
      </c>
      <c r="CM43" s="3">
        <v>8820</v>
      </c>
      <c r="CN43" s="3">
        <v>8903</v>
      </c>
      <c r="CO43" s="3">
        <v>8991</v>
      </c>
      <c r="CP43" s="3">
        <v>9073</v>
      </c>
      <c r="CQ43" s="3">
        <v>9161</v>
      </c>
      <c r="CR43" s="3">
        <v>9243</v>
      </c>
      <c r="CS43" s="3">
        <v>9331</v>
      </c>
      <c r="CT43" s="3">
        <v>9413</v>
      </c>
      <c r="CU43" s="3">
        <v>9501</v>
      </c>
      <c r="CV43" s="3">
        <v>9583</v>
      </c>
      <c r="CW43" s="3">
        <v>9671</v>
      </c>
      <c r="CX43" s="3">
        <v>9754</v>
      </c>
    </row>
    <row r="44" spans="1:102" ht="15.6" x14ac:dyDescent="0.25">
      <c r="A44" s="3">
        <v>43</v>
      </c>
      <c r="B44" s="2" t="s">
        <v>508</v>
      </c>
      <c r="C44" s="3">
        <v>968</v>
      </c>
      <c r="D44" s="3">
        <v>976</v>
      </c>
      <c r="E44" s="3">
        <v>990</v>
      </c>
      <c r="F44" s="3">
        <v>1008</v>
      </c>
      <c r="G44" s="3">
        <v>1030</v>
      </c>
      <c r="H44" s="3">
        <v>1062</v>
      </c>
      <c r="I44" s="3">
        <v>1098</v>
      </c>
      <c r="J44" s="3">
        <v>1138</v>
      </c>
      <c r="K44" s="3">
        <v>1183</v>
      </c>
      <c r="L44" s="3">
        <v>1232</v>
      </c>
      <c r="M44" s="3">
        <v>1286</v>
      </c>
      <c r="N44" s="3">
        <v>1344</v>
      </c>
      <c r="O44" s="3">
        <v>1407</v>
      </c>
      <c r="P44" s="3">
        <v>1475</v>
      </c>
      <c r="Q44" s="3">
        <v>1546</v>
      </c>
      <c r="R44" s="3">
        <v>1623</v>
      </c>
      <c r="S44" s="3">
        <v>1704</v>
      </c>
      <c r="T44" s="3">
        <v>1784</v>
      </c>
      <c r="U44" s="3">
        <v>1874</v>
      </c>
      <c r="V44" s="3">
        <v>1964</v>
      </c>
      <c r="W44" s="3">
        <v>2054</v>
      </c>
      <c r="X44" s="3">
        <v>2152</v>
      </c>
      <c r="Y44" s="3">
        <v>2251</v>
      </c>
      <c r="Z44" s="3">
        <v>2350</v>
      </c>
      <c r="AA44" s="3">
        <v>2453</v>
      </c>
      <c r="AB44" s="3">
        <v>2556</v>
      </c>
      <c r="AC44" s="3">
        <v>2664</v>
      </c>
      <c r="AD44" s="3">
        <v>2772</v>
      </c>
      <c r="AE44" s="3">
        <v>2879</v>
      </c>
      <c r="AF44" s="3">
        <v>2987</v>
      </c>
      <c r="AG44" s="3">
        <v>3099</v>
      </c>
      <c r="AH44" s="3">
        <v>3212</v>
      </c>
      <c r="AI44" s="3">
        <v>3319</v>
      </c>
      <c r="AJ44" s="3">
        <v>3431</v>
      </c>
      <c r="AK44" s="3">
        <v>3539</v>
      </c>
      <c r="AL44" s="3">
        <v>3647</v>
      </c>
      <c r="AM44" s="3">
        <v>3755</v>
      </c>
      <c r="AN44" s="3">
        <v>3862</v>
      </c>
      <c r="AO44" s="3">
        <v>3965</v>
      </c>
      <c r="AP44" s="3">
        <v>4069</v>
      </c>
      <c r="AQ44" s="3">
        <v>4167</v>
      </c>
      <c r="AR44" s="3">
        <v>4266</v>
      </c>
      <c r="AS44" s="3">
        <v>4365</v>
      </c>
      <c r="AT44" s="3">
        <v>4455</v>
      </c>
      <c r="AU44" s="3">
        <v>4544</v>
      </c>
      <c r="AV44" s="3">
        <v>4634</v>
      </c>
      <c r="AW44" s="3">
        <v>4715</v>
      </c>
      <c r="AX44" s="3">
        <v>4796</v>
      </c>
      <c r="AY44" s="3">
        <v>4872</v>
      </c>
      <c r="AZ44" s="3">
        <v>4944</v>
      </c>
      <c r="BA44" s="3">
        <v>5011</v>
      </c>
      <c r="BB44" s="3">
        <v>5074</v>
      </c>
      <c r="BC44" s="3">
        <v>5132</v>
      </c>
      <c r="BD44" s="3">
        <v>5186</v>
      </c>
      <c r="BE44" s="3">
        <v>5236</v>
      </c>
      <c r="BF44" s="3">
        <v>5280</v>
      </c>
      <c r="BG44" s="3">
        <v>5321</v>
      </c>
      <c r="BH44" s="3">
        <v>5357</v>
      </c>
      <c r="BI44" s="3">
        <v>5375</v>
      </c>
      <c r="BJ44" s="3">
        <v>5388</v>
      </c>
      <c r="BK44" s="3">
        <v>5402</v>
      </c>
      <c r="BL44" s="3">
        <v>5415</v>
      </c>
      <c r="BM44" s="3">
        <v>5429</v>
      </c>
      <c r="BN44" s="3">
        <v>5442</v>
      </c>
      <c r="BO44" s="3">
        <v>5456</v>
      </c>
      <c r="BP44" s="3">
        <v>5523</v>
      </c>
      <c r="BQ44" s="3">
        <v>5595</v>
      </c>
      <c r="BR44" s="3">
        <v>5662</v>
      </c>
      <c r="BS44" s="3">
        <v>5734</v>
      </c>
      <c r="BT44" s="3">
        <v>5806</v>
      </c>
      <c r="BU44" s="3">
        <v>5873</v>
      </c>
      <c r="BV44" s="3">
        <v>5945</v>
      </c>
      <c r="BW44" s="3">
        <v>6017</v>
      </c>
      <c r="BX44" s="3">
        <v>6084</v>
      </c>
      <c r="BY44" s="3">
        <v>6156</v>
      </c>
      <c r="BZ44" s="3">
        <v>6223</v>
      </c>
      <c r="CA44" s="3">
        <v>6295</v>
      </c>
      <c r="CB44" s="3">
        <v>6367</v>
      </c>
      <c r="CC44" s="3">
        <v>6434</v>
      </c>
      <c r="CD44" s="3">
        <v>6506</v>
      </c>
      <c r="CE44" s="3">
        <v>6578</v>
      </c>
      <c r="CF44" s="3">
        <v>6645</v>
      </c>
      <c r="CG44" s="3">
        <v>6717</v>
      </c>
      <c r="CH44" s="3">
        <v>6784</v>
      </c>
      <c r="CI44" s="3">
        <v>6856</v>
      </c>
      <c r="CJ44" s="3">
        <v>6928</v>
      </c>
      <c r="CK44" s="3">
        <v>6995</v>
      </c>
      <c r="CL44" s="3">
        <v>7067</v>
      </c>
      <c r="CM44" s="3">
        <v>7139</v>
      </c>
      <c r="CN44" s="3">
        <v>7206</v>
      </c>
      <c r="CO44" s="3">
        <v>7278</v>
      </c>
      <c r="CP44" s="3">
        <v>7345</v>
      </c>
      <c r="CQ44" s="3">
        <v>7417</v>
      </c>
      <c r="CR44" s="3">
        <v>7489</v>
      </c>
      <c r="CS44" s="3">
        <v>7556</v>
      </c>
      <c r="CT44" s="3">
        <v>7628</v>
      </c>
      <c r="CU44" s="3">
        <v>7700</v>
      </c>
      <c r="CV44" s="3">
        <v>7767</v>
      </c>
      <c r="CW44" s="3">
        <v>7839</v>
      </c>
      <c r="CX44" s="3">
        <v>7906</v>
      </c>
    </row>
    <row r="45" spans="1:102" ht="15.6" x14ac:dyDescent="0.25">
      <c r="A45" s="3">
        <v>44</v>
      </c>
      <c r="B45" s="2" t="s">
        <v>509</v>
      </c>
      <c r="C45" s="3">
        <v>1003</v>
      </c>
      <c r="D45" s="3">
        <v>1072</v>
      </c>
      <c r="E45" s="3">
        <v>1147</v>
      </c>
      <c r="F45" s="3">
        <v>1216</v>
      </c>
      <c r="G45" s="3">
        <v>1291</v>
      </c>
      <c r="H45" s="3">
        <v>1365</v>
      </c>
      <c r="I45" s="3">
        <v>1435</v>
      </c>
      <c r="J45" s="3">
        <v>1509</v>
      </c>
      <c r="K45" s="3">
        <v>1584</v>
      </c>
      <c r="L45" s="3">
        <v>1654</v>
      </c>
      <c r="M45" s="3">
        <v>1728</v>
      </c>
      <c r="N45" s="3">
        <v>1798</v>
      </c>
      <c r="O45" s="3">
        <v>1872</v>
      </c>
      <c r="P45" s="3">
        <v>1947</v>
      </c>
      <c r="Q45" s="3">
        <v>2016</v>
      </c>
      <c r="R45" s="3">
        <v>2091</v>
      </c>
      <c r="S45" s="3">
        <v>2165</v>
      </c>
      <c r="T45" s="3">
        <v>2235</v>
      </c>
      <c r="U45" s="3">
        <v>2309</v>
      </c>
      <c r="V45" s="3">
        <v>2379</v>
      </c>
      <c r="W45" s="3">
        <v>2454</v>
      </c>
      <c r="X45" s="3">
        <v>2528</v>
      </c>
      <c r="Y45" s="3">
        <v>2598</v>
      </c>
      <c r="Z45" s="3">
        <v>2672</v>
      </c>
      <c r="AA45" s="3">
        <v>2747</v>
      </c>
      <c r="AB45" s="3">
        <v>2816</v>
      </c>
      <c r="AC45" s="3">
        <v>2891</v>
      </c>
      <c r="AD45" s="3">
        <v>2961</v>
      </c>
      <c r="AE45" s="3">
        <v>3035</v>
      </c>
      <c r="AF45" s="3">
        <v>3109</v>
      </c>
      <c r="AG45" s="3">
        <v>3179</v>
      </c>
      <c r="AH45" s="3">
        <v>3254</v>
      </c>
      <c r="AI45" s="3">
        <v>3328</v>
      </c>
      <c r="AJ45" s="3">
        <v>3398</v>
      </c>
      <c r="AK45" s="3">
        <v>3472</v>
      </c>
      <c r="AL45" s="3">
        <v>3542</v>
      </c>
      <c r="AM45" s="3">
        <v>3616</v>
      </c>
      <c r="AN45" s="3">
        <v>3691</v>
      </c>
      <c r="AO45" s="3">
        <v>3761</v>
      </c>
      <c r="AP45" s="3">
        <v>3835</v>
      </c>
      <c r="AQ45" s="3">
        <v>3909</v>
      </c>
      <c r="AR45" s="3">
        <v>3979</v>
      </c>
      <c r="AS45" s="3">
        <v>4054</v>
      </c>
      <c r="AT45" s="3">
        <v>4123</v>
      </c>
      <c r="AU45" s="3">
        <v>4198</v>
      </c>
      <c r="AV45" s="3">
        <v>4272</v>
      </c>
      <c r="AW45" s="3">
        <v>4342</v>
      </c>
      <c r="AX45" s="3">
        <v>4416</v>
      </c>
      <c r="AY45" s="3">
        <v>4491</v>
      </c>
      <c r="AZ45" s="3">
        <v>4561</v>
      </c>
      <c r="BA45" s="3">
        <v>4635</v>
      </c>
      <c r="BB45" s="3">
        <v>4705</v>
      </c>
      <c r="BC45" s="3">
        <v>4779</v>
      </c>
      <c r="BD45" s="3">
        <v>4854</v>
      </c>
      <c r="BE45" s="3">
        <v>4923</v>
      </c>
      <c r="BF45" s="3">
        <v>4998</v>
      </c>
      <c r="BG45" s="3">
        <v>5072</v>
      </c>
      <c r="BH45" s="3">
        <v>5142</v>
      </c>
      <c r="BI45" s="3">
        <v>5216</v>
      </c>
      <c r="BJ45" s="3">
        <v>5286</v>
      </c>
      <c r="BK45" s="3">
        <v>5360</v>
      </c>
      <c r="BL45" s="3">
        <v>5435</v>
      </c>
      <c r="BM45" s="3">
        <v>5505</v>
      </c>
      <c r="BN45" s="3">
        <v>5579</v>
      </c>
      <c r="BO45" s="3">
        <v>5654</v>
      </c>
      <c r="BP45" s="3">
        <v>5723</v>
      </c>
      <c r="BQ45" s="3">
        <v>5798</v>
      </c>
      <c r="BR45" s="3">
        <v>5867</v>
      </c>
      <c r="BS45" s="3">
        <v>5942</v>
      </c>
      <c r="BT45" s="3">
        <v>6016</v>
      </c>
      <c r="BU45" s="3">
        <v>6086</v>
      </c>
      <c r="BV45" s="3">
        <v>6160</v>
      </c>
      <c r="BW45" s="3">
        <v>6235</v>
      </c>
      <c r="BX45" s="3">
        <v>6305</v>
      </c>
      <c r="BY45" s="3">
        <v>6379</v>
      </c>
      <c r="BZ45" s="3">
        <v>6449</v>
      </c>
      <c r="CA45" s="3">
        <v>6523</v>
      </c>
      <c r="CB45" s="3">
        <v>6598</v>
      </c>
      <c r="CC45" s="3">
        <v>6667</v>
      </c>
      <c r="CD45" s="3">
        <v>6742</v>
      </c>
      <c r="CE45" s="3">
        <v>6816</v>
      </c>
      <c r="CF45" s="3">
        <v>6886</v>
      </c>
      <c r="CG45" s="3">
        <v>6960</v>
      </c>
      <c r="CH45" s="3">
        <v>7030</v>
      </c>
      <c r="CI45" s="3">
        <v>7105</v>
      </c>
      <c r="CJ45" s="3">
        <v>7179</v>
      </c>
      <c r="CK45" s="3">
        <v>7249</v>
      </c>
      <c r="CL45" s="3">
        <v>7323</v>
      </c>
      <c r="CM45" s="3">
        <v>7398</v>
      </c>
      <c r="CN45" s="3">
        <v>7467</v>
      </c>
      <c r="CO45" s="3">
        <v>7542</v>
      </c>
      <c r="CP45" s="3">
        <v>7612</v>
      </c>
      <c r="CQ45" s="3">
        <v>7686</v>
      </c>
      <c r="CR45" s="3">
        <v>7760</v>
      </c>
      <c r="CS45" s="3">
        <v>7830</v>
      </c>
      <c r="CT45" s="3">
        <v>7905</v>
      </c>
      <c r="CU45" s="3">
        <v>7979</v>
      </c>
      <c r="CV45" s="3">
        <v>8049</v>
      </c>
      <c r="CW45" s="3">
        <v>8123</v>
      </c>
      <c r="CX45" s="3">
        <v>8193</v>
      </c>
    </row>
    <row r="46" spans="1:102" ht="15.6" x14ac:dyDescent="0.25">
      <c r="A46" s="3">
        <v>45</v>
      </c>
      <c r="B46" s="2" t="s">
        <v>510</v>
      </c>
      <c r="C46" s="3">
        <v>977</v>
      </c>
      <c r="D46" s="3">
        <v>1091</v>
      </c>
      <c r="E46" s="3">
        <v>1210</v>
      </c>
      <c r="F46" s="3">
        <v>1324</v>
      </c>
      <c r="G46" s="3">
        <v>1439</v>
      </c>
      <c r="H46" s="3">
        <v>1553</v>
      </c>
      <c r="I46" s="3">
        <v>1667</v>
      </c>
      <c r="J46" s="3">
        <v>1777</v>
      </c>
      <c r="K46" s="3">
        <v>1883</v>
      </c>
      <c r="L46" s="3">
        <v>1989</v>
      </c>
      <c r="M46" s="3">
        <v>2090</v>
      </c>
      <c r="N46" s="3">
        <v>2191</v>
      </c>
      <c r="O46" s="3">
        <v>2288</v>
      </c>
      <c r="P46" s="3">
        <v>2380</v>
      </c>
      <c r="Q46" s="3">
        <v>2468</v>
      </c>
      <c r="R46" s="3">
        <v>2552</v>
      </c>
      <c r="S46" s="3">
        <v>2631</v>
      </c>
      <c r="T46" s="3">
        <v>2706</v>
      </c>
      <c r="U46" s="3">
        <v>2776</v>
      </c>
      <c r="V46" s="3">
        <v>2838</v>
      </c>
      <c r="W46" s="3">
        <v>2899</v>
      </c>
      <c r="X46" s="3">
        <v>2952</v>
      </c>
      <c r="Y46" s="3">
        <v>3001</v>
      </c>
      <c r="Z46" s="3">
        <v>3045</v>
      </c>
      <c r="AA46" s="3">
        <v>3080</v>
      </c>
      <c r="AB46" s="3">
        <v>3111</v>
      </c>
      <c r="AC46" s="3">
        <v>3137</v>
      </c>
      <c r="AD46" s="3">
        <v>3155</v>
      </c>
      <c r="AE46" s="3">
        <v>3168</v>
      </c>
      <c r="AF46" s="3">
        <v>3172</v>
      </c>
      <c r="AG46" s="3">
        <v>3177</v>
      </c>
      <c r="AH46" s="3">
        <v>3181</v>
      </c>
      <c r="AI46" s="3">
        <v>3194</v>
      </c>
      <c r="AJ46" s="3">
        <v>3212</v>
      </c>
      <c r="AK46" s="3">
        <v>3238</v>
      </c>
      <c r="AL46" s="3">
        <v>3269</v>
      </c>
      <c r="AM46" s="3">
        <v>3304</v>
      </c>
      <c r="AN46" s="3">
        <v>3348</v>
      </c>
      <c r="AO46" s="3">
        <v>3397</v>
      </c>
      <c r="AP46" s="3">
        <v>3449</v>
      </c>
      <c r="AQ46" s="3">
        <v>3511</v>
      </c>
      <c r="AR46" s="3">
        <v>3573</v>
      </c>
      <c r="AS46" s="3">
        <v>3643</v>
      </c>
      <c r="AT46" s="3">
        <v>3718</v>
      </c>
      <c r="AU46" s="3">
        <v>3797</v>
      </c>
      <c r="AV46" s="3">
        <v>3881</v>
      </c>
      <c r="AW46" s="3">
        <v>3969</v>
      </c>
      <c r="AX46" s="3">
        <v>4061</v>
      </c>
      <c r="AY46" s="3">
        <v>4158</v>
      </c>
      <c r="AZ46" s="3">
        <v>4259</v>
      </c>
      <c r="BA46" s="3">
        <v>4360</v>
      </c>
      <c r="BB46" s="3">
        <v>4466</v>
      </c>
      <c r="BC46" s="3">
        <v>4571</v>
      </c>
      <c r="BD46" s="3">
        <v>4681</v>
      </c>
      <c r="BE46" s="3">
        <v>4796</v>
      </c>
      <c r="BF46" s="3">
        <v>4910</v>
      </c>
      <c r="BG46" s="3">
        <v>5025</v>
      </c>
      <c r="BH46" s="3">
        <v>5139</v>
      </c>
      <c r="BI46" s="3">
        <v>5258</v>
      </c>
      <c r="BJ46" s="3">
        <v>5377</v>
      </c>
      <c r="BK46" s="3">
        <v>5447</v>
      </c>
      <c r="BL46" s="3">
        <v>5522</v>
      </c>
      <c r="BM46" s="3">
        <v>5597</v>
      </c>
      <c r="BN46" s="3">
        <v>5671</v>
      </c>
      <c r="BO46" s="3">
        <v>5746</v>
      </c>
      <c r="BP46" s="3">
        <v>5821</v>
      </c>
      <c r="BQ46" s="3">
        <v>5896</v>
      </c>
      <c r="BR46" s="3">
        <v>5971</v>
      </c>
      <c r="BS46" s="3">
        <v>6045</v>
      </c>
      <c r="BT46" s="3">
        <v>6120</v>
      </c>
      <c r="BU46" s="3">
        <v>6195</v>
      </c>
      <c r="BV46" s="3">
        <v>6270</v>
      </c>
      <c r="BW46" s="3">
        <v>6345</v>
      </c>
      <c r="BX46" s="3">
        <v>6419</v>
      </c>
      <c r="BY46" s="3">
        <v>6494</v>
      </c>
      <c r="BZ46" s="3">
        <v>6569</v>
      </c>
      <c r="CA46" s="3">
        <v>6644</v>
      </c>
      <c r="CB46" s="3">
        <v>6719</v>
      </c>
      <c r="CC46" s="3">
        <v>6793</v>
      </c>
      <c r="CD46" s="3">
        <v>6864</v>
      </c>
      <c r="CE46" s="3">
        <v>6939</v>
      </c>
      <c r="CF46" s="3">
        <v>7013</v>
      </c>
      <c r="CG46" s="3">
        <v>7088</v>
      </c>
      <c r="CH46" s="3">
        <v>7163</v>
      </c>
      <c r="CI46" s="3">
        <v>7238</v>
      </c>
      <c r="CJ46" s="3">
        <v>7313</v>
      </c>
      <c r="CK46" s="3">
        <v>7387</v>
      </c>
      <c r="CL46" s="3">
        <v>7462</v>
      </c>
      <c r="CM46" s="3">
        <v>7537</v>
      </c>
      <c r="CN46" s="3">
        <v>7612</v>
      </c>
      <c r="CO46" s="3">
        <v>7687</v>
      </c>
      <c r="CP46" s="3">
        <v>7761</v>
      </c>
      <c r="CQ46" s="3">
        <v>7836</v>
      </c>
      <c r="CR46" s="3">
        <v>7911</v>
      </c>
      <c r="CS46" s="3">
        <v>7986</v>
      </c>
      <c r="CT46" s="3">
        <v>8061</v>
      </c>
      <c r="CU46" s="3">
        <v>8135</v>
      </c>
      <c r="CV46" s="3">
        <v>8210</v>
      </c>
      <c r="CW46" s="3">
        <v>8285</v>
      </c>
      <c r="CX46" s="3">
        <v>8355</v>
      </c>
    </row>
    <row r="47" spans="1:102" ht="15.6" x14ac:dyDescent="0.25">
      <c r="A47" s="3">
        <v>46</v>
      </c>
      <c r="B47" s="2" t="s">
        <v>511</v>
      </c>
      <c r="C47" s="3">
        <v>1568</v>
      </c>
      <c r="D47" s="3">
        <v>1575</v>
      </c>
      <c r="E47" s="3">
        <v>1591</v>
      </c>
      <c r="F47" s="3">
        <v>1615</v>
      </c>
      <c r="G47" s="3">
        <v>1638</v>
      </c>
      <c r="H47" s="3">
        <v>1677</v>
      </c>
      <c r="I47" s="3">
        <v>1716</v>
      </c>
      <c r="J47" s="3">
        <v>1764</v>
      </c>
      <c r="K47" s="3">
        <v>1811</v>
      </c>
      <c r="L47" s="3">
        <v>1873</v>
      </c>
      <c r="M47" s="3">
        <v>1936</v>
      </c>
      <c r="N47" s="3">
        <v>1999</v>
      </c>
      <c r="O47" s="3">
        <v>2077</v>
      </c>
      <c r="P47" s="3">
        <v>2156</v>
      </c>
      <c r="Q47" s="3">
        <v>2242</v>
      </c>
      <c r="R47" s="3">
        <v>2328</v>
      </c>
      <c r="S47" s="3">
        <v>2422</v>
      </c>
      <c r="T47" s="3">
        <v>2524</v>
      </c>
      <c r="U47" s="3">
        <v>2634</v>
      </c>
      <c r="V47" s="3">
        <v>2736</v>
      </c>
      <c r="W47" s="3">
        <v>2853</v>
      </c>
      <c r="X47" s="3">
        <v>2971</v>
      </c>
      <c r="Y47" s="3">
        <v>3088</v>
      </c>
      <c r="Z47" s="3">
        <v>3214</v>
      </c>
      <c r="AA47" s="3">
        <v>3347</v>
      </c>
      <c r="AB47" s="3">
        <v>3480</v>
      </c>
      <c r="AC47" s="3">
        <v>3614</v>
      </c>
      <c r="AD47" s="3">
        <v>3755</v>
      </c>
      <c r="AE47" s="3">
        <v>3896</v>
      </c>
      <c r="AF47" s="3">
        <v>4037</v>
      </c>
      <c r="AG47" s="3">
        <v>4186</v>
      </c>
      <c r="AH47" s="3">
        <v>4335</v>
      </c>
      <c r="AI47" s="3">
        <v>4484</v>
      </c>
      <c r="AJ47" s="3">
        <v>4633</v>
      </c>
      <c r="AK47" s="3">
        <v>4790</v>
      </c>
      <c r="AL47" s="3">
        <v>4939</v>
      </c>
      <c r="AM47" s="3">
        <v>5096</v>
      </c>
      <c r="AN47" s="3">
        <v>5252</v>
      </c>
      <c r="AO47" s="3">
        <v>5409</v>
      </c>
      <c r="AP47" s="3">
        <v>5558</v>
      </c>
      <c r="AQ47" s="3">
        <v>5715</v>
      </c>
      <c r="AR47" s="3">
        <v>5872</v>
      </c>
      <c r="AS47" s="3">
        <v>6028</v>
      </c>
      <c r="AT47" s="3">
        <v>6177</v>
      </c>
      <c r="AU47" s="3">
        <v>6334</v>
      </c>
      <c r="AV47" s="3">
        <v>6483</v>
      </c>
      <c r="AW47" s="3">
        <v>6632</v>
      </c>
      <c r="AX47" s="3">
        <v>6781</v>
      </c>
      <c r="AY47" s="3">
        <v>6930</v>
      </c>
      <c r="AZ47" s="3">
        <v>7071</v>
      </c>
      <c r="BA47" s="3">
        <v>7212</v>
      </c>
      <c r="BB47" s="3">
        <v>7353</v>
      </c>
      <c r="BC47" s="3">
        <v>7487</v>
      </c>
      <c r="BD47" s="3">
        <v>7620</v>
      </c>
      <c r="BE47" s="3">
        <v>7753</v>
      </c>
      <c r="BF47" s="3">
        <v>7879</v>
      </c>
      <c r="BG47" s="3">
        <v>7996</v>
      </c>
      <c r="BH47" s="3">
        <v>8114</v>
      </c>
      <c r="BI47" s="3">
        <v>8232</v>
      </c>
      <c r="BJ47" s="3">
        <v>8333</v>
      </c>
      <c r="BK47" s="3">
        <v>8443</v>
      </c>
      <c r="BL47" s="3">
        <v>8545</v>
      </c>
      <c r="BM47" s="3">
        <v>8639</v>
      </c>
      <c r="BN47" s="3">
        <v>8725</v>
      </c>
      <c r="BO47" s="3">
        <v>8812</v>
      </c>
      <c r="BP47" s="3">
        <v>8890</v>
      </c>
      <c r="BQ47" s="3">
        <v>8968</v>
      </c>
      <c r="BR47" s="3">
        <v>9031</v>
      </c>
      <c r="BS47" s="3">
        <v>9094</v>
      </c>
      <c r="BT47" s="3">
        <v>9157</v>
      </c>
      <c r="BU47" s="3">
        <v>9204</v>
      </c>
      <c r="BV47" s="3">
        <v>9251</v>
      </c>
      <c r="BW47" s="3">
        <v>9282</v>
      </c>
      <c r="BX47" s="3">
        <v>9306</v>
      </c>
      <c r="BY47" s="3">
        <v>9329</v>
      </c>
      <c r="BZ47" s="3">
        <v>9345</v>
      </c>
      <c r="CA47" s="3">
        <v>9360</v>
      </c>
      <c r="CB47" s="3">
        <v>9376</v>
      </c>
      <c r="CC47" s="3">
        <v>9392</v>
      </c>
      <c r="CD47" s="3">
        <v>9408</v>
      </c>
      <c r="CE47" s="3">
        <v>9502</v>
      </c>
      <c r="CF47" s="3">
        <v>9604</v>
      </c>
      <c r="CG47" s="3">
        <v>9698</v>
      </c>
      <c r="CH47" s="3">
        <v>9800</v>
      </c>
      <c r="CI47" s="3">
        <v>9901</v>
      </c>
      <c r="CJ47" s="3">
        <v>9996</v>
      </c>
      <c r="CK47" s="3">
        <v>10097</v>
      </c>
      <c r="CL47" s="3">
        <v>10199</v>
      </c>
      <c r="CM47" s="3">
        <v>10293</v>
      </c>
      <c r="CN47" s="3">
        <v>10395</v>
      </c>
      <c r="CO47" s="3">
        <v>10497</v>
      </c>
      <c r="CP47" s="3">
        <v>10591</v>
      </c>
      <c r="CQ47" s="3">
        <v>10693</v>
      </c>
      <c r="CR47" s="3">
        <v>10795</v>
      </c>
      <c r="CS47" s="3">
        <v>10889</v>
      </c>
      <c r="CT47" s="3">
        <v>10991</v>
      </c>
      <c r="CU47" s="3">
        <v>11093</v>
      </c>
      <c r="CV47" s="3">
        <v>11187</v>
      </c>
      <c r="CW47" s="3">
        <v>11289</v>
      </c>
      <c r="CX47" s="3">
        <v>11391</v>
      </c>
    </row>
    <row r="48" spans="1:102" ht="15.6" x14ac:dyDescent="0.25">
      <c r="A48" s="3">
        <v>47</v>
      </c>
      <c r="B48" s="2" t="s">
        <v>512</v>
      </c>
      <c r="C48" s="3">
        <v>1775</v>
      </c>
      <c r="D48" s="3">
        <v>1943</v>
      </c>
      <c r="E48" s="3">
        <v>2121</v>
      </c>
      <c r="F48" s="3">
        <v>2298</v>
      </c>
      <c r="G48" s="3">
        <v>2476</v>
      </c>
      <c r="H48" s="3">
        <v>2645</v>
      </c>
      <c r="I48" s="3">
        <v>2822</v>
      </c>
      <c r="J48" s="3">
        <v>2991</v>
      </c>
      <c r="K48" s="3">
        <v>3160</v>
      </c>
      <c r="L48" s="3">
        <v>3329</v>
      </c>
      <c r="M48" s="3">
        <v>3488</v>
      </c>
      <c r="N48" s="3">
        <v>3648</v>
      </c>
      <c r="O48" s="3">
        <v>3808</v>
      </c>
      <c r="P48" s="3">
        <v>3968</v>
      </c>
      <c r="Q48" s="3">
        <v>4119</v>
      </c>
      <c r="R48" s="3">
        <v>4261</v>
      </c>
      <c r="S48" s="3">
        <v>4412</v>
      </c>
      <c r="T48" s="3">
        <v>4545</v>
      </c>
      <c r="U48" s="3">
        <v>4687</v>
      </c>
      <c r="V48" s="3">
        <v>4811</v>
      </c>
      <c r="W48" s="3">
        <v>4945</v>
      </c>
      <c r="X48" s="3">
        <v>5060</v>
      </c>
      <c r="Y48" s="3">
        <v>5176</v>
      </c>
      <c r="Z48" s="3">
        <v>5291</v>
      </c>
      <c r="AA48" s="3">
        <v>5389</v>
      </c>
      <c r="AB48" s="3">
        <v>5495</v>
      </c>
      <c r="AC48" s="3">
        <v>5584</v>
      </c>
      <c r="AD48" s="3">
        <v>5673</v>
      </c>
      <c r="AE48" s="3">
        <v>5753</v>
      </c>
      <c r="AF48" s="3">
        <v>5833</v>
      </c>
      <c r="AG48" s="3">
        <v>5895</v>
      </c>
      <c r="AH48" s="3">
        <v>5957</v>
      </c>
      <c r="AI48" s="3">
        <v>6010</v>
      </c>
      <c r="AJ48" s="3">
        <v>6064</v>
      </c>
      <c r="AK48" s="3">
        <v>6108</v>
      </c>
      <c r="AL48" s="3">
        <v>6143</v>
      </c>
      <c r="AM48" s="3">
        <v>6170</v>
      </c>
      <c r="AN48" s="3">
        <v>6188</v>
      </c>
      <c r="AO48" s="3">
        <v>6206</v>
      </c>
      <c r="AP48" s="3">
        <v>6215</v>
      </c>
      <c r="AQ48" s="3">
        <v>6223</v>
      </c>
      <c r="AR48" s="3">
        <v>6232</v>
      </c>
      <c r="AS48" s="3">
        <v>6241</v>
      </c>
      <c r="AT48" s="3">
        <v>6250</v>
      </c>
      <c r="AU48" s="3">
        <v>6277</v>
      </c>
      <c r="AV48" s="3">
        <v>6312</v>
      </c>
      <c r="AW48" s="3">
        <v>6357</v>
      </c>
      <c r="AX48" s="3">
        <v>6410</v>
      </c>
      <c r="AY48" s="3">
        <v>6463</v>
      </c>
      <c r="AZ48" s="3">
        <v>6525</v>
      </c>
      <c r="BA48" s="3">
        <v>6587</v>
      </c>
      <c r="BB48" s="3">
        <v>6667</v>
      </c>
      <c r="BC48" s="3">
        <v>6747</v>
      </c>
      <c r="BD48" s="3">
        <v>6836</v>
      </c>
      <c r="BE48" s="3">
        <v>6925</v>
      </c>
      <c r="BF48" s="3">
        <v>7031</v>
      </c>
      <c r="BG48" s="3">
        <v>7129</v>
      </c>
      <c r="BH48" s="3">
        <v>7245</v>
      </c>
      <c r="BI48" s="3">
        <v>7360</v>
      </c>
      <c r="BJ48" s="3">
        <v>7475</v>
      </c>
      <c r="BK48" s="3">
        <v>7609</v>
      </c>
      <c r="BL48" s="3">
        <v>7733</v>
      </c>
      <c r="BM48" s="3">
        <v>7875</v>
      </c>
      <c r="BN48" s="3">
        <v>8008</v>
      </c>
      <c r="BO48" s="3">
        <v>8159</v>
      </c>
      <c r="BP48" s="3">
        <v>8301</v>
      </c>
      <c r="BQ48" s="3">
        <v>8452</v>
      </c>
      <c r="BR48" s="3">
        <v>8612</v>
      </c>
      <c r="BS48" s="3">
        <v>8772</v>
      </c>
      <c r="BT48" s="3">
        <v>8932</v>
      </c>
      <c r="BU48" s="3">
        <v>9092</v>
      </c>
      <c r="BV48" s="3">
        <v>9260</v>
      </c>
      <c r="BW48" s="3">
        <v>9429</v>
      </c>
      <c r="BX48" s="3">
        <v>9598</v>
      </c>
      <c r="BY48" s="3">
        <v>9775</v>
      </c>
      <c r="BZ48" s="3">
        <v>9944</v>
      </c>
      <c r="CA48" s="3">
        <v>10122</v>
      </c>
      <c r="CB48" s="3">
        <v>10299</v>
      </c>
      <c r="CC48" s="3">
        <v>10477</v>
      </c>
      <c r="CD48" s="3">
        <v>10655</v>
      </c>
      <c r="CE48" s="3">
        <v>10761</v>
      </c>
      <c r="CF48" s="3">
        <v>10877</v>
      </c>
      <c r="CG48" s="3">
        <v>10983</v>
      </c>
      <c r="CH48" s="3">
        <v>11099</v>
      </c>
      <c r="CI48" s="3">
        <v>11214</v>
      </c>
      <c r="CJ48" s="3">
        <v>11321</v>
      </c>
      <c r="CK48" s="3">
        <v>11436</v>
      </c>
      <c r="CL48" s="3">
        <v>11551</v>
      </c>
      <c r="CM48" s="3">
        <v>11658</v>
      </c>
      <c r="CN48" s="3">
        <v>11773</v>
      </c>
      <c r="CO48" s="3">
        <v>11889</v>
      </c>
      <c r="CP48" s="3">
        <v>11995</v>
      </c>
      <c r="CQ48" s="3">
        <v>12111</v>
      </c>
      <c r="CR48" s="3">
        <v>12226</v>
      </c>
      <c r="CS48" s="3">
        <v>12333</v>
      </c>
      <c r="CT48" s="3">
        <v>12448</v>
      </c>
      <c r="CU48" s="3">
        <v>12564</v>
      </c>
      <c r="CV48" s="3">
        <v>12670</v>
      </c>
      <c r="CW48" s="3">
        <v>12786</v>
      </c>
      <c r="CX48" s="3">
        <v>12901</v>
      </c>
    </row>
    <row r="49" spans="1:102" ht="15.6" x14ac:dyDescent="0.25">
      <c r="A49" s="3">
        <v>48</v>
      </c>
      <c r="B49" s="2" t="s">
        <v>513</v>
      </c>
      <c r="C49" s="3">
        <v>1746</v>
      </c>
      <c r="D49" s="3">
        <v>1754</v>
      </c>
      <c r="E49" s="3">
        <v>1772</v>
      </c>
      <c r="F49" s="3">
        <v>1798</v>
      </c>
      <c r="G49" s="3">
        <v>1824</v>
      </c>
      <c r="H49" s="3">
        <v>1868</v>
      </c>
      <c r="I49" s="3">
        <v>1911</v>
      </c>
      <c r="J49" s="3">
        <v>1964</v>
      </c>
      <c r="K49" s="3">
        <v>2016</v>
      </c>
      <c r="L49" s="3">
        <v>2086</v>
      </c>
      <c r="M49" s="3">
        <v>2156</v>
      </c>
      <c r="N49" s="3">
        <v>2226</v>
      </c>
      <c r="O49" s="3">
        <v>2313</v>
      </c>
      <c r="P49" s="3">
        <v>2400</v>
      </c>
      <c r="Q49" s="3">
        <v>2496</v>
      </c>
      <c r="R49" s="3">
        <v>2592</v>
      </c>
      <c r="S49" s="3">
        <v>2697</v>
      </c>
      <c r="T49" s="3">
        <v>2811</v>
      </c>
      <c r="U49" s="3">
        <v>2933</v>
      </c>
      <c r="V49" s="3">
        <v>3046</v>
      </c>
      <c r="W49" s="3">
        <v>3177</v>
      </c>
      <c r="X49" s="3">
        <v>3308</v>
      </c>
      <c r="Y49" s="3">
        <v>3439</v>
      </c>
      <c r="Z49" s="3">
        <v>3579</v>
      </c>
      <c r="AA49" s="3">
        <v>3727</v>
      </c>
      <c r="AB49" s="3">
        <v>3876</v>
      </c>
      <c r="AC49" s="3">
        <v>4024</v>
      </c>
      <c r="AD49" s="3">
        <v>4181</v>
      </c>
      <c r="AE49" s="3">
        <v>4339</v>
      </c>
      <c r="AF49" s="3">
        <v>4496</v>
      </c>
      <c r="AG49" s="3">
        <v>4662</v>
      </c>
      <c r="AH49" s="3">
        <v>4828</v>
      </c>
      <c r="AI49" s="3">
        <v>4993</v>
      </c>
      <c r="AJ49" s="3">
        <v>5159</v>
      </c>
      <c r="AK49" s="3">
        <v>5334</v>
      </c>
      <c r="AL49" s="3">
        <v>5500</v>
      </c>
      <c r="AM49" s="3">
        <v>5674</v>
      </c>
      <c r="AN49" s="3">
        <v>5849</v>
      </c>
      <c r="AO49" s="3">
        <v>6024</v>
      </c>
      <c r="AP49" s="3">
        <v>6190</v>
      </c>
      <c r="AQ49" s="3">
        <v>6364</v>
      </c>
      <c r="AR49" s="3">
        <v>6539</v>
      </c>
      <c r="AS49" s="3">
        <v>6713</v>
      </c>
      <c r="AT49" s="3">
        <v>6879</v>
      </c>
      <c r="AU49" s="3">
        <v>7054</v>
      </c>
      <c r="AV49" s="3">
        <v>7220</v>
      </c>
      <c r="AW49" s="3">
        <v>7386</v>
      </c>
      <c r="AX49" s="3">
        <v>7552</v>
      </c>
      <c r="AY49" s="3">
        <v>7718</v>
      </c>
      <c r="AZ49" s="3">
        <v>7875</v>
      </c>
      <c r="BA49" s="3">
        <v>8032</v>
      </c>
      <c r="BB49" s="3">
        <v>8189</v>
      </c>
      <c r="BC49" s="3">
        <v>8337</v>
      </c>
      <c r="BD49" s="3">
        <v>8486</v>
      </c>
      <c r="BE49" s="3">
        <v>8634</v>
      </c>
      <c r="BF49" s="3">
        <v>8774</v>
      </c>
      <c r="BG49" s="3">
        <v>8905</v>
      </c>
      <c r="BH49" s="3">
        <v>9036</v>
      </c>
      <c r="BI49" s="3">
        <v>9167</v>
      </c>
      <c r="BJ49" s="3">
        <v>9280</v>
      </c>
      <c r="BK49" s="3">
        <v>9403</v>
      </c>
      <c r="BL49" s="3">
        <v>9516</v>
      </c>
      <c r="BM49" s="3">
        <v>9621</v>
      </c>
      <c r="BN49" s="3">
        <v>9717</v>
      </c>
      <c r="BO49" s="3">
        <v>9813</v>
      </c>
      <c r="BP49" s="3">
        <v>9900</v>
      </c>
      <c r="BQ49" s="3">
        <v>9988</v>
      </c>
      <c r="BR49" s="3">
        <v>10057</v>
      </c>
      <c r="BS49" s="3">
        <v>10127</v>
      </c>
      <c r="BT49" s="3">
        <v>10197</v>
      </c>
      <c r="BU49" s="3">
        <v>10249</v>
      </c>
      <c r="BV49" s="3">
        <v>10302</v>
      </c>
      <c r="BW49" s="3">
        <v>10337</v>
      </c>
      <c r="BX49" s="3">
        <v>10363</v>
      </c>
      <c r="BY49" s="3">
        <v>10389</v>
      </c>
      <c r="BZ49" s="3">
        <v>10407</v>
      </c>
      <c r="CA49" s="3">
        <v>10424</v>
      </c>
      <c r="CB49" s="3">
        <v>10442</v>
      </c>
      <c r="CC49" s="3">
        <v>10459</v>
      </c>
      <c r="CD49" s="3">
        <v>10477</v>
      </c>
      <c r="CE49" s="3">
        <v>10581</v>
      </c>
      <c r="CF49" s="3">
        <v>10695</v>
      </c>
      <c r="CG49" s="3">
        <v>10800</v>
      </c>
      <c r="CH49" s="3">
        <v>10913</v>
      </c>
      <c r="CI49" s="3">
        <v>11027</v>
      </c>
      <c r="CJ49" s="3">
        <v>11131</v>
      </c>
      <c r="CK49" s="3">
        <v>11245</v>
      </c>
      <c r="CL49" s="3">
        <v>11358</v>
      </c>
      <c r="CM49" s="3">
        <v>11463</v>
      </c>
      <c r="CN49" s="3">
        <v>11577</v>
      </c>
      <c r="CO49" s="3">
        <v>11690</v>
      </c>
      <c r="CP49" s="3">
        <v>11795</v>
      </c>
      <c r="CQ49" s="3">
        <v>11908</v>
      </c>
      <c r="CR49" s="3">
        <v>12022</v>
      </c>
      <c r="CS49" s="3">
        <v>12127</v>
      </c>
      <c r="CT49" s="3">
        <v>12240</v>
      </c>
      <c r="CU49" s="3">
        <v>12354</v>
      </c>
      <c r="CV49" s="3">
        <v>12458</v>
      </c>
      <c r="CW49" s="3">
        <v>12572</v>
      </c>
      <c r="CX49" s="3">
        <v>12685</v>
      </c>
    </row>
    <row r="50" spans="1:102" ht="15.6" x14ac:dyDescent="0.25">
      <c r="A50" s="3">
        <v>49</v>
      </c>
      <c r="B50" s="2" t="s">
        <v>514</v>
      </c>
      <c r="C50" s="3">
        <v>1507</v>
      </c>
      <c r="D50" s="3">
        <v>1652</v>
      </c>
      <c r="E50" s="3">
        <v>1804</v>
      </c>
      <c r="F50" s="3">
        <v>1956</v>
      </c>
      <c r="G50" s="3">
        <v>2102</v>
      </c>
      <c r="H50" s="3">
        <v>2247</v>
      </c>
      <c r="I50" s="3">
        <v>2393</v>
      </c>
      <c r="J50" s="3">
        <v>2538</v>
      </c>
      <c r="K50" s="3">
        <v>2683</v>
      </c>
      <c r="L50" s="3">
        <v>2822</v>
      </c>
      <c r="M50" s="3">
        <v>2955</v>
      </c>
      <c r="N50" s="3">
        <v>3093</v>
      </c>
      <c r="O50" s="3">
        <v>3219</v>
      </c>
      <c r="P50" s="3">
        <v>3345</v>
      </c>
      <c r="Q50" s="3">
        <v>3470</v>
      </c>
      <c r="R50" s="3">
        <v>3589</v>
      </c>
      <c r="S50" s="3">
        <v>3702</v>
      </c>
      <c r="T50" s="3">
        <v>3814</v>
      </c>
      <c r="U50" s="3">
        <v>3920</v>
      </c>
      <c r="V50" s="3">
        <v>4019</v>
      </c>
      <c r="W50" s="3">
        <v>4112</v>
      </c>
      <c r="X50" s="3">
        <v>4204</v>
      </c>
      <c r="Y50" s="3">
        <v>4290</v>
      </c>
      <c r="Z50" s="3">
        <v>4369</v>
      </c>
      <c r="AA50" s="3">
        <v>4436</v>
      </c>
      <c r="AB50" s="3">
        <v>4502</v>
      </c>
      <c r="AC50" s="3">
        <v>4568</v>
      </c>
      <c r="AD50" s="3">
        <v>4621</v>
      </c>
      <c r="AE50" s="3">
        <v>4667</v>
      </c>
      <c r="AF50" s="3">
        <v>4707</v>
      </c>
      <c r="AG50" s="3">
        <v>4740</v>
      </c>
      <c r="AH50" s="3">
        <v>4766</v>
      </c>
      <c r="AI50" s="3">
        <v>4786</v>
      </c>
      <c r="AJ50" s="3">
        <v>4799</v>
      </c>
      <c r="AK50" s="3">
        <v>4806</v>
      </c>
      <c r="AL50" s="3">
        <v>4813</v>
      </c>
      <c r="AM50" s="3">
        <v>4819</v>
      </c>
      <c r="AN50" s="3">
        <v>4832</v>
      </c>
      <c r="AO50" s="3">
        <v>4852</v>
      </c>
      <c r="AP50" s="3">
        <v>4879</v>
      </c>
      <c r="AQ50" s="3">
        <v>4912</v>
      </c>
      <c r="AR50" s="3">
        <v>4951</v>
      </c>
      <c r="AS50" s="3">
        <v>4998</v>
      </c>
      <c r="AT50" s="3">
        <v>5051</v>
      </c>
      <c r="AU50" s="3">
        <v>5117</v>
      </c>
      <c r="AV50" s="3">
        <v>5183</v>
      </c>
      <c r="AW50" s="3">
        <v>5249</v>
      </c>
      <c r="AX50" s="3">
        <v>5328</v>
      </c>
      <c r="AY50" s="3">
        <v>5414</v>
      </c>
      <c r="AZ50" s="3">
        <v>5507</v>
      </c>
      <c r="BA50" s="3">
        <v>5599</v>
      </c>
      <c r="BB50" s="3">
        <v>5699</v>
      </c>
      <c r="BC50" s="3">
        <v>5804</v>
      </c>
      <c r="BD50" s="3">
        <v>5917</v>
      </c>
      <c r="BE50" s="3">
        <v>6029</v>
      </c>
      <c r="BF50" s="3">
        <v>6148</v>
      </c>
      <c r="BG50" s="3">
        <v>6274</v>
      </c>
      <c r="BH50" s="3">
        <v>6399</v>
      </c>
      <c r="BI50" s="3">
        <v>6525</v>
      </c>
      <c r="BJ50" s="3">
        <v>6664</v>
      </c>
      <c r="BK50" s="3">
        <v>6796</v>
      </c>
      <c r="BL50" s="3">
        <v>6935</v>
      </c>
      <c r="BM50" s="3">
        <v>7080</v>
      </c>
      <c r="BN50" s="3">
        <v>7226</v>
      </c>
      <c r="BO50" s="3">
        <v>7371</v>
      </c>
      <c r="BP50" s="3">
        <v>7517</v>
      </c>
      <c r="BQ50" s="3">
        <v>7662</v>
      </c>
      <c r="BR50" s="3">
        <v>7814</v>
      </c>
      <c r="BS50" s="3">
        <v>7966</v>
      </c>
      <c r="BT50" s="3">
        <v>8119</v>
      </c>
      <c r="BU50" s="3">
        <v>8211</v>
      </c>
      <c r="BV50" s="3">
        <v>8304</v>
      </c>
      <c r="BW50" s="3">
        <v>8403</v>
      </c>
      <c r="BX50" s="3">
        <v>8495</v>
      </c>
      <c r="BY50" s="3">
        <v>8595</v>
      </c>
      <c r="BZ50" s="3">
        <v>8687</v>
      </c>
      <c r="CA50" s="3">
        <v>8786</v>
      </c>
      <c r="CB50" s="3">
        <v>8879</v>
      </c>
      <c r="CC50" s="3">
        <v>8978</v>
      </c>
      <c r="CD50" s="3">
        <v>9071</v>
      </c>
      <c r="CE50" s="3">
        <v>9170</v>
      </c>
      <c r="CF50" s="3">
        <v>9262</v>
      </c>
      <c r="CG50" s="3">
        <v>9362</v>
      </c>
      <c r="CH50" s="3">
        <v>9454</v>
      </c>
      <c r="CI50" s="3">
        <v>9553</v>
      </c>
      <c r="CJ50" s="3">
        <v>9646</v>
      </c>
      <c r="CK50" s="3">
        <v>9745</v>
      </c>
      <c r="CL50" s="3">
        <v>9838</v>
      </c>
      <c r="CM50" s="3">
        <v>9937</v>
      </c>
      <c r="CN50" s="3">
        <v>10029</v>
      </c>
      <c r="CO50" s="3">
        <v>10129</v>
      </c>
      <c r="CP50" s="3">
        <v>10221</v>
      </c>
      <c r="CQ50" s="3">
        <v>10320</v>
      </c>
      <c r="CR50" s="3">
        <v>10413</v>
      </c>
      <c r="CS50" s="3">
        <v>10512</v>
      </c>
      <c r="CT50" s="3">
        <v>10605</v>
      </c>
      <c r="CU50" s="3">
        <v>10704</v>
      </c>
      <c r="CV50" s="3">
        <v>10796</v>
      </c>
      <c r="CW50" s="3">
        <v>10896</v>
      </c>
      <c r="CX50" s="3">
        <v>10988</v>
      </c>
    </row>
    <row r="51" spans="1:102" ht="15.6" x14ac:dyDescent="0.25">
      <c r="A51" s="3">
        <v>50</v>
      </c>
      <c r="B51" s="2" t="s">
        <v>251</v>
      </c>
      <c r="C51" s="3">
        <v>922</v>
      </c>
      <c r="D51" s="3">
        <v>1029</v>
      </c>
      <c r="E51" s="3">
        <v>1142</v>
      </c>
      <c r="F51" s="3">
        <v>1249</v>
      </c>
      <c r="G51" s="3">
        <v>1357</v>
      </c>
      <c r="H51" s="3">
        <v>1465</v>
      </c>
      <c r="I51" s="3">
        <v>1573</v>
      </c>
      <c r="J51" s="3">
        <v>1677</v>
      </c>
      <c r="K51" s="3">
        <v>1777</v>
      </c>
      <c r="L51" s="3">
        <v>1876</v>
      </c>
      <c r="M51" s="3">
        <v>1972</v>
      </c>
      <c r="N51" s="3">
        <v>2067</v>
      </c>
      <c r="O51" s="3">
        <v>2158</v>
      </c>
      <c r="P51" s="3">
        <v>2246</v>
      </c>
      <c r="Q51" s="3">
        <v>2329</v>
      </c>
      <c r="R51" s="3">
        <v>2408</v>
      </c>
      <c r="S51" s="3">
        <v>2482</v>
      </c>
      <c r="T51" s="3">
        <v>2553</v>
      </c>
      <c r="U51" s="3">
        <v>2619</v>
      </c>
      <c r="V51" s="3">
        <v>2677</v>
      </c>
      <c r="W51" s="3">
        <v>2735</v>
      </c>
      <c r="X51" s="3">
        <v>2785</v>
      </c>
      <c r="Y51" s="3">
        <v>2831</v>
      </c>
      <c r="Z51" s="3">
        <v>2872</v>
      </c>
      <c r="AA51" s="3">
        <v>2906</v>
      </c>
      <c r="AB51" s="3">
        <v>2935</v>
      </c>
      <c r="AC51" s="3">
        <v>2960</v>
      </c>
      <c r="AD51" s="3">
        <v>2976</v>
      </c>
      <c r="AE51" s="3">
        <v>2989</v>
      </c>
      <c r="AF51" s="3">
        <v>2993</v>
      </c>
      <c r="AG51" s="3">
        <v>2997</v>
      </c>
      <c r="AH51" s="3">
        <v>3001</v>
      </c>
      <c r="AI51" s="3">
        <v>3014</v>
      </c>
      <c r="AJ51" s="3">
        <v>3030</v>
      </c>
      <c r="AK51" s="3">
        <v>3055</v>
      </c>
      <c r="AL51" s="3">
        <v>3084</v>
      </c>
      <c r="AM51" s="3">
        <v>3117</v>
      </c>
      <c r="AN51" s="3">
        <v>3159</v>
      </c>
      <c r="AO51" s="3">
        <v>3205</v>
      </c>
      <c r="AP51" s="3">
        <v>3254</v>
      </c>
      <c r="AQ51" s="3">
        <v>3312</v>
      </c>
      <c r="AR51" s="3">
        <v>3371</v>
      </c>
      <c r="AS51" s="3">
        <v>3437</v>
      </c>
      <c r="AT51" s="3">
        <v>3508</v>
      </c>
      <c r="AU51" s="3">
        <v>3582</v>
      </c>
      <c r="AV51" s="3">
        <v>3661</v>
      </c>
      <c r="AW51" s="3">
        <v>3744</v>
      </c>
      <c r="AX51" s="3">
        <v>3831</v>
      </c>
      <c r="AY51" s="3">
        <v>3923</v>
      </c>
      <c r="AZ51" s="3">
        <v>4018</v>
      </c>
      <c r="BA51" s="3">
        <v>4114</v>
      </c>
      <c r="BB51" s="3">
        <v>4213</v>
      </c>
      <c r="BC51" s="3">
        <v>4313</v>
      </c>
      <c r="BD51" s="3">
        <v>4417</v>
      </c>
      <c r="BE51" s="3">
        <v>4525</v>
      </c>
      <c r="BF51" s="3">
        <v>4632</v>
      </c>
      <c r="BG51" s="3">
        <v>4740</v>
      </c>
      <c r="BH51" s="3">
        <v>4848</v>
      </c>
      <c r="BI51" s="3">
        <v>4960</v>
      </c>
      <c r="BJ51" s="3">
        <v>5073</v>
      </c>
      <c r="BK51" s="3">
        <v>5139</v>
      </c>
      <c r="BL51" s="3">
        <v>5209</v>
      </c>
      <c r="BM51" s="3">
        <v>5280</v>
      </c>
      <c r="BN51" s="3">
        <v>5351</v>
      </c>
      <c r="BO51" s="3">
        <v>5421</v>
      </c>
      <c r="BP51" s="3">
        <v>5492</v>
      </c>
      <c r="BQ51" s="3">
        <v>5562</v>
      </c>
      <c r="BR51" s="3">
        <v>5633</v>
      </c>
      <c r="BS51" s="3">
        <v>5703</v>
      </c>
      <c r="BT51" s="3">
        <v>5774</v>
      </c>
      <c r="BU51" s="3">
        <v>5845</v>
      </c>
      <c r="BV51" s="3">
        <v>5915</v>
      </c>
      <c r="BW51" s="3">
        <v>5986</v>
      </c>
      <c r="BX51" s="3">
        <v>6056</v>
      </c>
      <c r="BY51" s="3">
        <v>6127</v>
      </c>
      <c r="BZ51" s="3">
        <v>6197</v>
      </c>
      <c r="CA51" s="3">
        <v>6268</v>
      </c>
      <c r="CB51" s="3">
        <v>6339</v>
      </c>
      <c r="CC51" s="3">
        <v>6409</v>
      </c>
      <c r="CD51" s="3">
        <v>6476</v>
      </c>
      <c r="CE51" s="3">
        <v>6546</v>
      </c>
      <c r="CF51" s="3">
        <v>6617</v>
      </c>
      <c r="CG51" s="3">
        <v>6687</v>
      </c>
      <c r="CH51" s="3">
        <v>6758</v>
      </c>
      <c r="CI51" s="3">
        <v>6828</v>
      </c>
      <c r="CJ51" s="3">
        <v>6899</v>
      </c>
      <c r="CK51" s="3">
        <v>6970</v>
      </c>
      <c r="CL51" s="3">
        <v>7040</v>
      </c>
      <c r="CM51" s="3">
        <v>7111</v>
      </c>
      <c r="CN51" s="3">
        <v>7181</v>
      </c>
      <c r="CO51" s="3">
        <v>7252</v>
      </c>
      <c r="CP51" s="3">
        <v>7322</v>
      </c>
      <c r="CQ51" s="3">
        <v>7393</v>
      </c>
      <c r="CR51" s="3">
        <v>7463</v>
      </c>
      <c r="CS51" s="3">
        <v>7534</v>
      </c>
      <c r="CT51" s="3">
        <v>7605</v>
      </c>
      <c r="CU51" s="3">
        <v>7675</v>
      </c>
      <c r="CV51" s="3">
        <v>7746</v>
      </c>
      <c r="CW51" s="3">
        <v>7816</v>
      </c>
      <c r="CX51" s="3">
        <v>7883</v>
      </c>
    </row>
    <row r="52" spans="1:102" ht="15.6" x14ac:dyDescent="0.25">
      <c r="A52" s="3">
        <v>51</v>
      </c>
      <c r="B52" s="2" t="s">
        <v>515</v>
      </c>
      <c r="C52" s="3">
        <v>1964</v>
      </c>
      <c r="D52" s="3">
        <v>2146</v>
      </c>
      <c r="E52" s="3">
        <v>2340</v>
      </c>
      <c r="F52" s="3">
        <v>2522</v>
      </c>
      <c r="G52" s="3">
        <v>2716</v>
      </c>
      <c r="H52" s="3">
        <v>2899</v>
      </c>
      <c r="I52" s="3">
        <v>3092</v>
      </c>
      <c r="J52" s="3">
        <v>3275</v>
      </c>
      <c r="K52" s="3">
        <v>3457</v>
      </c>
      <c r="L52" s="3">
        <v>3640</v>
      </c>
      <c r="M52" s="3">
        <v>3812</v>
      </c>
      <c r="N52" s="3">
        <v>3995</v>
      </c>
      <c r="O52" s="3">
        <v>4167</v>
      </c>
      <c r="P52" s="3">
        <v>4339</v>
      </c>
      <c r="Q52" s="3">
        <v>4511</v>
      </c>
      <c r="R52" s="3">
        <v>4672</v>
      </c>
      <c r="S52" s="3">
        <v>4833</v>
      </c>
      <c r="T52" s="3">
        <v>4994</v>
      </c>
      <c r="U52" s="3">
        <v>5145</v>
      </c>
      <c r="V52" s="3">
        <v>5295</v>
      </c>
      <c r="W52" s="3">
        <v>5446</v>
      </c>
      <c r="X52" s="3">
        <v>5586</v>
      </c>
      <c r="Y52" s="3">
        <v>5725</v>
      </c>
      <c r="Z52" s="3">
        <v>5854</v>
      </c>
      <c r="AA52" s="3">
        <v>5983</v>
      </c>
      <c r="AB52" s="3">
        <v>6112</v>
      </c>
      <c r="AC52" s="3">
        <v>6230</v>
      </c>
      <c r="AD52" s="3">
        <v>6338</v>
      </c>
      <c r="AE52" s="3">
        <v>6445</v>
      </c>
      <c r="AF52" s="3">
        <v>6553</v>
      </c>
      <c r="AG52" s="3">
        <v>6639</v>
      </c>
      <c r="AH52" s="3">
        <v>6736</v>
      </c>
      <c r="AI52" s="3">
        <v>6822</v>
      </c>
      <c r="AJ52" s="3">
        <v>6897</v>
      </c>
      <c r="AK52" s="3">
        <v>6972</v>
      </c>
      <c r="AL52" s="3">
        <v>7037</v>
      </c>
      <c r="AM52" s="3">
        <v>7090</v>
      </c>
      <c r="AN52" s="3">
        <v>7144</v>
      </c>
      <c r="AO52" s="3">
        <v>7187</v>
      </c>
      <c r="AP52" s="3">
        <v>7230</v>
      </c>
      <c r="AQ52" s="3">
        <v>7262</v>
      </c>
      <c r="AR52" s="3">
        <v>7295</v>
      </c>
      <c r="AS52" s="3">
        <v>7316</v>
      </c>
      <c r="AT52" s="3">
        <v>7327</v>
      </c>
      <c r="AU52" s="3">
        <v>7338</v>
      </c>
      <c r="AV52" s="3">
        <v>7348</v>
      </c>
      <c r="AW52" s="3">
        <v>7359</v>
      </c>
      <c r="AX52" s="3">
        <v>7370</v>
      </c>
      <c r="AY52" s="3">
        <v>7380</v>
      </c>
      <c r="AZ52" s="3">
        <v>7402</v>
      </c>
      <c r="BA52" s="3">
        <v>7434</v>
      </c>
      <c r="BB52" s="3">
        <v>7477</v>
      </c>
      <c r="BC52" s="3">
        <v>7520</v>
      </c>
      <c r="BD52" s="3">
        <v>7574</v>
      </c>
      <c r="BE52" s="3">
        <v>7628</v>
      </c>
      <c r="BF52" s="3">
        <v>7692</v>
      </c>
      <c r="BG52" s="3">
        <v>7767</v>
      </c>
      <c r="BH52" s="3">
        <v>7843</v>
      </c>
      <c r="BI52" s="3">
        <v>7929</v>
      </c>
      <c r="BJ52" s="3">
        <v>8025</v>
      </c>
      <c r="BK52" s="3">
        <v>8111</v>
      </c>
      <c r="BL52" s="3">
        <v>8219</v>
      </c>
      <c r="BM52" s="3">
        <v>8326</v>
      </c>
      <c r="BN52" s="3">
        <v>8434</v>
      </c>
      <c r="BO52" s="3">
        <v>8552</v>
      </c>
      <c r="BP52" s="3">
        <v>8681</v>
      </c>
      <c r="BQ52" s="3">
        <v>8810</v>
      </c>
      <c r="BR52" s="3">
        <v>8939</v>
      </c>
      <c r="BS52" s="3">
        <v>9079</v>
      </c>
      <c r="BT52" s="3">
        <v>9218</v>
      </c>
      <c r="BU52" s="3">
        <v>9369</v>
      </c>
      <c r="BV52" s="3">
        <v>9519</v>
      </c>
      <c r="BW52" s="3">
        <v>9670</v>
      </c>
      <c r="BX52" s="3">
        <v>9831</v>
      </c>
      <c r="BY52" s="3">
        <v>9992</v>
      </c>
      <c r="BZ52" s="3">
        <v>10153</v>
      </c>
      <c r="CA52" s="3">
        <v>10325</v>
      </c>
      <c r="CB52" s="3">
        <v>10497</v>
      </c>
      <c r="CC52" s="3">
        <v>10669</v>
      </c>
      <c r="CD52" s="3">
        <v>10852</v>
      </c>
      <c r="CE52" s="3">
        <v>11024</v>
      </c>
      <c r="CF52" s="3">
        <v>11207</v>
      </c>
      <c r="CG52" s="3">
        <v>11389</v>
      </c>
      <c r="CH52" s="3">
        <v>11572</v>
      </c>
      <c r="CI52" s="3">
        <v>11766</v>
      </c>
      <c r="CJ52" s="3">
        <v>11948</v>
      </c>
      <c r="CK52" s="3">
        <v>12142</v>
      </c>
      <c r="CL52" s="3">
        <v>12325</v>
      </c>
      <c r="CM52" s="3">
        <v>12518</v>
      </c>
      <c r="CN52" s="3">
        <v>12712</v>
      </c>
      <c r="CO52" s="3">
        <v>12830</v>
      </c>
      <c r="CP52" s="3">
        <v>12948</v>
      </c>
      <c r="CQ52" s="3">
        <v>13066</v>
      </c>
      <c r="CR52" s="3">
        <v>13184</v>
      </c>
      <c r="CS52" s="3">
        <v>13313</v>
      </c>
      <c r="CT52" s="3">
        <v>13432</v>
      </c>
      <c r="CU52" s="3">
        <v>13550</v>
      </c>
      <c r="CV52" s="3">
        <v>13668</v>
      </c>
      <c r="CW52" s="3">
        <v>13797</v>
      </c>
      <c r="CX52" s="3">
        <v>13915</v>
      </c>
    </row>
    <row r="53" spans="1:102" ht="15.6" x14ac:dyDescent="0.25">
      <c r="A53" s="3">
        <v>52</v>
      </c>
      <c r="B53" s="2" t="s">
        <v>256</v>
      </c>
      <c r="C53" s="3">
        <v>1777</v>
      </c>
      <c r="D53" s="3">
        <v>1786</v>
      </c>
      <c r="E53" s="3">
        <v>1796</v>
      </c>
      <c r="F53" s="3">
        <v>1815</v>
      </c>
      <c r="G53" s="3">
        <v>1845</v>
      </c>
      <c r="H53" s="3">
        <v>1883</v>
      </c>
      <c r="I53" s="3">
        <v>1922</v>
      </c>
      <c r="J53" s="3">
        <v>1961</v>
      </c>
      <c r="K53" s="3">
        <v>2020</v>
      </c>
      <c r="L53" s="3">
        <v>2068</v>
      </c>
      <c r="M53" s="3">
        <v>2136</v>
      </c>
      <c r="N53" s="3">
        <v>2204</v>
      </c>
      <c r="O53" s="3">
        <v>2272</v>
      </c>
      <c r="P53" s="3">
        <v>2350</v>
      </c>
      <c r="Q53" s="3">
        <v>2438</v>
      </c>
      <c r="R53" s="3">
        <v>2525</v>
      </c>
      <c r="S53" s="3">
        <v>2622</v>
      </c>
      <c r="T53" s="3">
        <v>2720</v>
      </c>
      <c r="U53" s="3">
        <v>2826</v>
      </c>
      <c r="V53" s="3">
        <v>2933</v>
      </c>
      <c r="W53" s="3">
        <v>3050</v>
      </c>
      <c r="X53" s="3">
        <v>3167</v>
      </c>
      <c r="Y53" s="3">
        <v>3283</v>
      </c>
      <c r="Z53" s="3">
        <v>3410</v>
      </c>
      <c r="AA53" s="3">
        <v>3546</v>
      </c>
      <c r="AB53" s="3">
        <v>3682</v>
      </c>
      <c r="AC53" s="3">
        <v>3818</v>
      </c>
      <c r="AD53" s="3">
        <v>3954</v>
      </c>
      <c r="AE53" s="3">
        <v>4100</v>
      </c>
      <c r="AF53" s="3">
        <v>4256</v>
      </c>
      <c r="AG53" s="3">
        <v>4401</v>
      </c>
      <c r="AH53" s="3">
        <v>4557</v>
      </c>
      <c r="AI53" s="3">
        <v>4713</v>
      </c>
      <c r="AJ53" s="3">
        <v>4868</v>
      </c>
      <c r="AK53" s="3">
        <v>5033</v>
      </c>
      <c r="AL53" s="3">
        <v>5199</v>
      </c>
      <c r="AM53" s="3">
        <v>5364</v>
      </c>
      <c r="AN53" s="3">
        <v>5529</v>
      </c>
      <c r="AO53" s="3">
        <v>5694</v>
      </c>
      <c r="AP53" s="3">
        <v>5860</v>
      </c>
      <c r="AQ53" s="3">
        <v>6035</v>
      </c>
      <c r="AR53" s="3">
        <v>6200</v>
      </c>
      <c r="AS53" s="3">
        <v>6375</v>
      </c>
      <c r="AT53" s="3">
        <v>6550</v>
      </c>
      <c r="AU53" s="3">
        <v>6715</v>
      </c>
      <c r="AV53" s="3">
        <v>6890</v>
      </c>
      <c r="AW53" s="3">
        <v>7065</v>
      </c>
      <c r="AX53" s="3">
        <v>7231</v>
      </c>
      <c r="AY53" s="3">
        <v>7406</v>
      </c>
      <c r="AZ53" s="3">
        <v>7571</v>
      </c>
      <c r="BA53" s="3">
        <v>7736</v>
      </c>
      <c r="BB53" s="3">
        <v>7901</v>
      </c>
      <c r="BC53" s="3">
        <v>8067</v>
      </c>
      <c r="BD53" s="3">
        <v>8232</v>
      </c>
      <c r="BE53" s="3">
        <v>8397</v>
      </c>
      <c r="BF53" s="3">
        <v>8553</v>
      </c>
      <c r="BG53" s="3">
        <v>8708</v>
      </c>
      <c r="BH53" s="3">
        <v>8864</v>
      </c>
      <c r="BI53" s="3">
        <v>9010</v>
      </c>
      <c r="BJ53" s="3">
        <v>9165</v>
      </c>
      <c r="BK53" s="3">
        <v>9311</v>
      </c>
      <c r="BL53" s="3">
        <v>9447</v>
      </c>
      <c r="BM53" s="3">
        <v>9583</v>
      </c>
      <c r="BN53" s="3">
        <v>9719</v>
      </c>
      <c r="BO53" s="3">
        <v>9855</v>
      </c>
      <c r="BP53" s="3">
        <v>9982</v>
      </c>
      <c r="BQ53" s="3">
        <v>10099</v>
      </c>
      <c r="BR53" s="3">
        <v>10215</v>
      </c>
      <c r="BS53" s="3">
        <v>10332</v>
      </c>
      <c r="BT53" s="3">
        <v>10439</v>
      </c>
      <c r="BU53" s="3">
        <v>10546</v>
      </c>
      <c r="BV53" s="3">
        <v>10643</v>
      </c>
      <c r="BW53" s="3">
        <v>10740</v>
      </c>
      <c r="BX53" s="3">
        <v>10828</v>
      </c>
      <c r="BY53" s="3">
        <v>10915</v>
      </c>
      <c r="BZ53" s="3">
        <v>10993</v>
      </c>
      <c r="CA53" s="3">
        <v>11061</v>
      </c>
      <c r="CB53" s="3">
        <v>11129</v>
      </c>
      <c r="CC53" s="3">
        <v>11197</v>
      </c>
      <c r="CD53" s="3">
        <v>11246</v>
      </c>
      <c r="CE53" s="3">
        <v>11304</v>
      </c>
      <c r="CF53" s="3">
        <v>11343</v>
      </c>
      <c r="CG53" s="3">
        <v>11362</v>
      </c>
      <c r="CH53" s="3">
        <v>11382</v>
      </c>
      <c r="CI53" s="3">
        <v>11401</v>
      </c>
      <c r="CJ53" s="3">
        <v>11421</v>
      </c>
      <c r="CK53" s="3">
        <v>11440</v>
      </c>
      <c r="CL53" s="3">
        <v>11460</v>
      </c>
      <c r="CM53" s="3">
        <v>11479</v>
      </c>
      <c r="CN53" s="3">
        <v>11499</v>
      </c>
      <c r="CO53" s="3">
        <v>11605</v>
      </c>
      <c r="CP53" s="3">
        <v>11712</v>
      </c>
      <c r="CQ53" s="3">
        <v>11819</v>
      </c>
      <c r="CR53" s="3">
        <v>11926</v>
      </c>
      <c r="CS53" s="3">
        <v>12043</v>
      </c>
      <c r="CT53" s="3">
        <v>12150</v>
      </c>
      <c r="CU53" s="3">
        <v>12257</v>
      </c>
      <c r="CV53" s="3">
        <v>12364</v>
      </c>
      <c r="CW53" s="3">
        <v>12480</v>
      </c>
      <c r="CX53" s="3">
        <v>12587</v>
      </c>
    </row>
    <row r="54" spans="1:102" ht="15.6" x14ac:dyDescent="0.25">
      <c r="A54" s="3">
        <v>53</v>
      </c>
      <c r="B54" s="2" t="s">
        <v>258</v>
      </c>
      <c r="C54" s="3">
        <v>1097</v>
      </c>
      <c r="D54" s="3">
        <v>1176</v>
      </c>
      <c r="E54" s="3">
        <v>1260</v>
      </c>
      <c r="F54" s="3">
        <v>1344</v>
      </c>
      <c r="G54" s="3">
        <v>1427</v>
      </c>
      <c r="H54" s="3">
        <v>1511</v>
      </c>
      <c r="I54" s="3">
        <v>1595</v>
      </c>
      <c r="J54" s="3">
        <v>1679</v>
      </c>
      <c r="K54" s="3">
        <v>1763</v>
      </c>
      <c r="L54" s="3">
        <v>1847</v>
      </c>
      <c r="M54" s="3">
        <v>1931</v>
      </c>
      <c r="N54" s="3">
        <v>2015</v>
      </c>
      <c r="O54" s="3">
        <v>2099</v>
      </c>
      <c r="P54" s="3">
        <v>2183</v>
      </c>
      <c r="Q54" s="3">
        <v>2267</v>
      </c>
      <c r="R54" s="3">
        <v>2351</v>
      </c>
      <c r="S54" s="3">
        <v>2435</v>
      </c>
      <c r="T54" s="3">
        <v>2519</v>
      </c>
      <c r="U54" s="3">
        <v>2603</v>
      </c>
      <c r="V54" s="3">
        <v>2687</v>
      </c>
      <c r="W54" s="3">
        <v>2766</v>
      </c>
      <c r="X54" s="3">
        <v>2850</v>
      </c>
      <c r="Y54" s="3">
        <v>2934</v>
      </c>
      <c r="Z54" s="3">
        <v>3018</v>
      </c>
      <c r="AA54" s="3">
        <v>3102</v>
      </c>
      <c r="AB54" s="3">
        <v>3186</v>
      </c>
      <c r="AC54" s="3">
        <v>3270</v>
      </c>
      <c r="AD54" s="3">
        <v>3354</v>
      </c>
      <c r="AE54" s="3">
        <v>3438</v>
      </c>
      <c r="AF54" s="3">
        <v>3522</v>
      </c>
      <c r="AG54" s="3">
        <v>3606</v>
      </c>
      <c r="AH54" s="3">
        <v>3690</v>
      </c>
      <c r="AI54" s="3">
        <v>3774</v>
      </c>
      <c r="AJ54" s="3">
        <v>3858</v>
      </c>
      <c r="AK54" s="3">
        <v>3942</v>
      </c>
      <c r="AL54" s="3">
        <v>4026</v>
      </c>
      <c r="AM54" s="3">
        <v>4110</v>
      </c>
      <c r="AN54" s="3">
        <v>4194</v>
      </c>
      <c r="AO54" s="3">
        <v>4278</v>
      </c>
      <c r="AP54" s="3">
        <v>4362</v>
      </c>
      <c r="AQ54" s="3">
        <v>4441</v>
      </c>
      <c r="AR54" s="3">
        <v>4525</v>
      </c>
      <c r="AS54" s="3">
        <v>4609</v>
      </c>
      <c r="AT54" s="3">
        <v>4693</v>
      </c>
      <c r="AU54" s="3">
        <v>4777</v>
      </c>
      <c r="AV54" s="3">
        <v>4861</v>
      </c>
      <c r="AW54" s="3">
        <v>4945</v>
      </c>
      <c r="AX54" s="3">
        <v>5029</v>
      </c>
      <c r="AY54" s="3">
        <v>5113</v>
      </c>
      <c r="AZ54" s="3">
        <v>5197</v>
      </c>
      <c r="BA54" s="3">
        <v>5281</v>
      </c>
      <c r="BB54" s="3">
        <v>5365</v>
      </c>
      <c r="BC54" s="3">
        <v>5449</v>
      </c>
      <c r="BD54" s="3">
        <v>5533</v>
      </c>
      <c r="BE54" s="3">
        <v>5617</v>
      </c>
      <c r="BF54" s="3">
        <v>5701</v>
      </c>
      <c r="BG54" s="3">
        <v>5785</v>
      </c>
      <c r="BH54" s="3">
        <v>5869</v>
      </c>
      <c r="BI54" s="3">
        <v>5953</v>
      </c>
      <c r="BJ54" s="3">
        <v>6037</v>
      </c>
      <c r="BK54" s="3">
        <v>6116</v>
      </c>
      <c r="BL54" s="3">
        <v>6200</v>
      </c>
      <c r="BM54" s="3">
        <v>6284</v>
      </c>
      <c r="BN54" s="3">
        <v>6367</v>
      </c>
      <c r="BO54" s="3">
        <v>6451</v>
      </c>
      <c r="BP54" s="3">
        <v>6535</v>
      </c>
      <c r="BQ54" s="3">
        <v>6619</v>
      </c>
      <c r="BR54" s="3">
        <v>6703</v>
      </c>
      <c r="BS54" s="3">
        <v>6787</v>
      </c>
      <c r="BT54" s="3">
        <v>6871</v>
      </c>
      <c r="BU54" s="3">
        <v>6955</v>
      </c>
      <c r="BV54" s="3">
        <v>7039</v>
      </c>
      <c r="BW54" s="3">
        <v>7123</v>
      </c>
      <c r="BX54" s="3">
        <v>7207</v>
      </c>
      <c r="BY54" s="3">
        <v>7291</v>
      </c>
      <c r="BZ54" s="3">
        <v>7375</v>
      </c>
      <c r="CA54" s="3">
        <v>7459</v>
      </c>
      <c r="CB54" s="3">
        <v>7543</v>
      </c>
      <c r="CC54" s="3">
        <v>7627</v>
      </c>
      <c r="CD54" s="3">
        <v>7706</v>
      </c>
      <c r="CE54" s="3">
        <v>7790</v>
      </c>
      <c r="CF54" s="3">
        <v>7874</v>
      </c>
      <c r="CG54" s="3">
        <v>7958</v>
      </c>
      <c r="CH54" s="3">
        <v>8042</v>
      </c>
      <c r="CI54" s="3">
        <v>8126</v>
      </c>
      <c r="CJ54" s="3">
        <v>8210</v>
      </c>
      <c r="CK54" s="3">
        <v>8294</v>
      </c>
      <c r="CL54" s="3">
        <v>8378</v>
      </c>
      <c r="CM54" s="3">
        <v>8462</v>
      </c>
      <c r="CN54" s="3">
        <v>8546</v>
      </c>
      <c r="CO54" s="3">
        <v>8630</v>
      </c>
      <c r="CP54" s="3">
        <v>8714</v>
      </c>
      <c r="CQ54" s="3">
        <v>8798</v>
      </c>
      <c r="CR54" s="3">
        <v>8882</v>
      </c>
      <c r="CS54" s="3">
        <v>8966</v>
      </c>
      <c r="CT54" s="3">
        <v>9050</v>
      </c>
      <c r="CU54" s="3">
        <v>9134</v>
      </c>
      <c r="CV54" s="3">
        <v>9218</v>
      </c>
      <c r="CW54" s="3">
        <v>9302</v>
      </c>
      <c r="CX54" s="3">
        <v>9381</v>
      </c>
    </row>
    <row r="55" spans="1:102" ht="15.6" x14ac:dyDescent="0.25">
      <c r="A55" s="3">
        <v>54</v>
      </c>
      <c r="B55" s="2" t="s">
        <v>516</v>
      </c>
      <c r="C55" s="3">
        <v>1211</v>
      </c>
      <c r="D55" s="3">
        <v>1222</v>
      </c>
      <c r="E55" s="3">
        <v>1239</v>
      </c>
      <c r="F55" s="3">
        <v>1261</v>
      </c>
      <c r="G55" s="3">
        <v>1289</v>
      </c>
      <c r="H55" s="3">
        <v>1329</v>
      </c>
      <c r="I55" s="3">
        <v>1373</v>
      </c>
      <c r="J55" s="3">
        <v>1424</v>
      </c>
      <c r="K55" s="3">
        <v>1480</v>
      </c>
      <c r="L55" s="3">
        <v>1542</v>
      </c>
      <c r="M55" s="3">
        <v>1610</v>
      </c>
      <c r="N55" s="3">
        <v>1683</v>
      </c>
      <c r="O55" s="3">
        <v>1761</v>
      </c>
      <c r="P55" s="3">
        <v>1846</v>
      </c>
      <c r="Q55" s="3">
        <v>1935</v>
      </c>
      <c r="R55" s="3">
        <v>2031</v>
      </c>
      <c r="S55" s="3">
        <v>2132</v>
      </c>
      <c r="T55" s="3">
        <v>2233</v>
      </c>
      <c r="U55" s="3">
        <v>2346</v>
      </c>
      <c r="V55" s="3">
        <v>2458</v>
      </c>
      <c r="W55" s="3">
        <v>2571</v>
      </c>
      <c r="X55" s="3">
        <v>2694</v>
      </c>
      <c r="Y55" s="3">
        <v>2818</v>
      </c>
      <c r="Z55" s="3">
        <v>2941</v>
      </c>
      <c r="AA55" s="3">
        <v>3071</v>
      </c>
      <c r="AB55" s="3">
        <v>3200</v>
      </c>
      <c r="AC55" s="3">
        <v>3335</v>
      </c>
      <c r="AD55" s="3">
        <v>3470</v>
      </c>
      <c r="AE55" s="3">
        <v>3605</v>
      </c>
      <c r="AF55" s="3">
        <v>3740</v>
      </c>
      <c r="AG55" s="3">
        <v>3880</v>
      </c>
      <c r="AH55" s="3">
        <v>4021</v>
      </c>
      <c r="AI55" s="3">
        <v>4155</v>
      </c>
      <c r="AJ55" s="3">
        <v>4296</v>
      </c>
      <c r="AK55" s="3">
        <v>4431</v>
      </c>
      <c r="AL55" s="3">
        <v>4566</v>
      </c>
      <c r="AM55" s="3">
        <v>4701</v>
      </c>
      <c r="AN55" s="3">
        <v>4835</v>
      </c>
      <c r="AO55" s="3">
        <v>4965</v>
      </c>
      <c r="AP55" s="3">
        <v>5094</v>
      </c>
      <c r="AQ55" s="3">
        <v>5218</v>
      </c>
      <c r="AR55" s="3">
        <v>5341</v>
      </c>
      <c r="AS55" s="3">
        <v>5465</v>
      </c>
      <c r="AT55" s="3">
        <v>5577</v>
      </c>
      <c r="AU55" s="3">
        <v>5690</v>
      </c>
      <c r="AV55" s="3">
        <v>5802</v>
      </c>
      <c r="AW55" s="3">
        <v>5903</v>
      </c>
      <c r="AX55" s="3">
        <v>6004</v>
      </c>
      <c r="AY55" s="3">
        <v>6100</v>
      </c>
      <c r="AZ55" s="3">
        <v>6190</v>
      </c>
      <c r="BA55" s="3">
        <v>6274</v>
      </c>
      <c r="BB55" s="3">
        <v>6353</v>
      </c>
      <c r="BC55" s="3">
        <v>6426</v>
      </c>
      <c r="BD55" s="3">
        <v>6493</v>
      </c>
      <c r="BE55" s="3">
        <v>6555</v>
      </c>
      <c r="BF55" s="3">
        <v>6611</v>
      </c>
      <c r="BG55" s="3">
        <v>6662</v>
      </c>
      <c r="BH55" s="3">
        <v>6707</v>
      </c>
      <c r="BI55" s="3">
        <v>6729</v>
      </c>
      <c r="BJ55" s="3">
        <v>6746</v>
      </c>
      <c r="BK55" s="3">
        <v>6763</v>
      </c>
      <c r="BL55" s="3">
        <v>6780</v>
      </c>
      <c r="BM55" s="3">
        <v>6797</v>
      </c>
      <c r="BN55" s="3">
        <v>6814</v>
      </c>
      <c r="BO55" s="3">
        <v>6831</v>
      </c>
      <c r="BP55" s="3">
        <v>6915</v>
      </c>
      <c r="BQ55" s="3">
        <v>7005</v>
      </c>
      <c r="BR55" s="3">
        <v>7089</v>
      </c>
      <c r="BS55" s="3">
        <v>7179</v>
      </c>
      <c r="BT55" s="3">
        <v>7269</v>
      </c>
      <c r="BU55" s="3">
        <v>7353</v>
      </c>
      <c r="BV55" s="3">
        <v>7443</v>
      </c>
      <c r="BW55" s="3">
        <v>7533</v>
      </c>
      <c r="BX55" s="3">
        <v>7617</v>
      </c>
      <c r="BY55" s="3">
        <v>7707</v>
      </c>
      <c r="BZ55" s="3">
        <v>7792</v>
      </c>
      <c r="CA55" s="3">
        <v>7881</v>
      </c>
      <c r="CB55" s="3">
        <v>7971</v>
      </c>
      <c r="CC55" s="3">
        <v>8056</v>
      </c>
      <c r="CD55" s="3">
        <v>8146</v>
      </c>
      <c r="CE55" s="3">
        <v>8236</v>
      </c>
      <c r="CF55" s="3">
        <v>8320</v>
      </c>
      <c r="CG55" s="3">
        <v>8410</v>
      </c>
      <c r="CH55" s="3">
        <v>8494</v>
      </c>
      <c r="CI55" s="3">
        <v>8584</v>
      </c>
      <c r="CJ55" s="3">
        <v>8674</v>
      </c>
      <c r="CK55" s="3">
        <v>8758</v>
      </c>
      <c r="CL55" s="3">
        <v>8848</v>
      </c>
      <c r="CM55" s="3">
        <v>8938</v>
      </c>
      <c r="CN55" s="3">
        <v>9022</v>
      </c>
      <c r="CO55" s="3">
        <v>9112</v>
      </c>
      <c r="CP55" s="3">
        <v>9197</v>
      </c>
      <c r="CQ55" s="3">
        <v>9286</v>
      </c>
      <c r="CR55" s="3">
        <v>9376</v>
      </c>
      <c r="CS55" s="3">
        <v>9461</v>
      </c>
      <c r="CT55" s="3">
        <v>9551</v>
      </c>
      <c r="CU55" s="3">
        <v>9641</v>
      </c>
      <c r="CV55" s="3">
        <v>9725</v>
      </c>
      <c r="CW55" s="3">
        <v>9815</v>
      </c>
      <c r="CX55" s="3">
        <v>9899</v>
      </c>
    </row>
    <row r="56" spans="1:102" ht="15.6" x14ac:dyDescent="0.25">
      <c r="A56" s="3">
        <v>55</v>
      </c>
      <c r="B56" s="2" t="s">
        <v>262</v>
      </c>
      <c r="C56" s="3">
        <v>1412</v>
      </c>
      <c r="D56" s="3">
        <v>1498</v>
      </c>
      <c r="E56" s="3">
        <v>1585</v>
      </c>
      <c r="F56" s="3">
        <v>1678</v>
      </c>
      <c r="G56" s="3">
        <v>1765</v>
      </c>
      <c r="H56" s="3">
        <v>1858</v>
      </c>
      <c r="I56" s="3">
        <v>1944</v>
      </c>
      <c r="J56" s="3">
        <v>2037</v>
      </c>
      <c r="K56" s="3">
        <v>2124</v>
      </c>
      <c r="L56" s="3">
        <v>2217</v>
      </c>
      <c r="M56" s="3">
        <v>2304</v>
      </c>
      <c r="N56" s="3">
        <v>2397</v>
      </c>
      <c r="O56" s="3">
        <v>2483</v>
      </c>
      <c r="P56" s="3">
        <v>2576</v>
      </c>
      <c r="Q56" s="3">
        <v>2663</v>
      </c>
      <c r="R56" s="3">
        <v>2756</v>
      </c>
      <c r="S56" s="3">
        <v>2843</v>
      </c>
      <c r="T56" s="3">
        <v>2936</v>
      </c>
      <c r="U56" s="3">
        <v>3022</v>
      </c>
      <c r="V56" s="3">
        <v>3115</v>
      </c>
      <c r="W56" s="3">
        <v>3202</v>
      </c>
      <c r="X56" s="3">
        <v>3295</v>
      </c>
      <c r="Y56" s="3">
        <v>3382</v>
      </c>
      <c r="Z56" s="3">
        <v>3475</v>
      </c>
      <c r="AA56" s="3">
        <v>3562</v>
      </c>
      <c r="AB56" s="3">
        <v>3654</v>
      </c>
      <c r="AC56" s="3">
        <v>3741</v>
      </c>
      <c r="AD56" s="3">
        <v>3834</v>
      </c>
      <c r="AE56" s="3">
        <v>3921</v>
      </c>
      <c r="AF56" s="3">
        <v>4014</v>
      </c>
      <c r="AG56" s="3">
        <v>4101</v>
      </c>
      <c r="AH56" s="3">
        <v>4194</v>
      </c>
      <c r="AI56" s="3">
        <v>4280</v>
      </c>
      <c r="AJ56" s="3">
        <v>4373</v>
      </c>
      <c r="AK56" s="3">
        <v>4460</v>
      </c>
      <c r="AL56" s="3">
        <v>4553</v>
      </c>
      <c r="AM56" s="3">
        <v>4640</v>
      </c>
      <c r="AN56" s="3">
        <v>4733</v>
      </c>
      <c r="AO56" s="3">
        <v>4819</v>
      </c>
      <c r="AP56" s="3">
        <v>4912</v>
      </c>
      <c r="AQ56" s="3">
        <v>4999</v>
      </c>
      <c r="AR56" s="3">
        <v>5092</v>
      </c>
      <c r="AS56" s="3">
        <v>5179</v>
      </c>
      <c r="AT56" s="3">
        <v>5272</v>
      </c>
      <c r="AU56" s="3">
        <v>5358</v>
      </c>
      <c r="AV56" s="3">
        <v>5451</v>
      </c>
      <c r="AW56" s="3">
        <v>5538</v>
      </c>
      <c r="AX56" s="3">
        <v>5631</v>
      </c>
      <c r="AY56" s="3">
        <v>5718</v>
      </c>
      <c r="AZ56" s="3">
        <v>5811</v>
      </c>
      <c r="BA56" s="3">
        <v>5897</v>
      </c>
      <c r="BB56" s="3">
        <v>5990</v>
      </c>
      <c r="BC56" s="3">
        <v>6077</v>
      </c>
      <c r="BD56" s="3">
        <v>6170</v>
      </c>
      <c r="BE56" s="3">
        <v>6257</v>
      </c>
      <c r="BF56" s="3">
        <v>6350</v>
      </c>
      <c r="BG56" s="3">
        <v>6436</v>
      </c>
      <c r="BH56" s="3">
        <v>6529</v>
      </c>
      <c r="BI56" s="3">
        <v>6616</v>
      </c>
      <c r="BJ56" s="3">
        <v>6709</v>
      </c>
      <c r="BK56" s="3">
        <v>6796</v>
      </c>
      <c r="BL56" s="3">
        <v>6889</v>
      </c>
      <c r="BM56" s="3">
        <v>6976</v>
      </c>
      <c r="BN56" s="3">
        <v>7068</v>
      </c>
      <c r="BO56" s="3">
        <v>7155</v>
      </c>
      <c r="BP56" s="3">
        <v>7248</v>
      </c>
      <c r="BQ56" s="3">
        <v>7335</v>
      </c>
      <c r="BR56" s="3">
        <v>7428</v>
      </c>
      <c r="BS56" s="3">
        <v>7515</v>
      </c>
      <c r="BT56" s="3">
        <v>7608</v>
      </c>
      <c r="BU56" s="3">
        <v>7694</v>
      </c>
      <c r="BV56" s="3">
        <v>7781</v>
      </c>
      <c r="BW56" s="3">
        <v>7874</v>
      </c>
      <c r="BX56" s="3">
        <v>7961</v>
      </c>
      <c r="BY56" s="3">
        <v>8054</v>
      </c>
      <c r="BZ56" s="3">
        <v>8140</v>
      </c>
      <c r="CA56" s="3">
        <v>8233</v>
      </c>
      <c r="CB56" s="3">
        <v>8320</v>
      </c>
      <c r="CC56" s="3">
        <v>8413</v>
      </c>
      <c r="CD56" s="3">
        <v>8500</v>
      </c>
      <c r="CE56" s="3">
        <v>8593</v>
      </c>
      <c r="CF56" s="3">
        <v>8679</v>
      </c>
      <c r="CG56" s="3">
        <v>8772</v>
      </c>
      <c r="CH56" s="3">
        <v>8859</v>
      </c>
      <c r="CI56" s="3">
        <v>8952</v>
      </c>
      <c r="CJ56" s="3">
        <v>9039</v>
      </c>
      <c r="CK56" s="3">
        <v>9132</v>
      </c>
      <c r="CL56" s="3">
        <v>9218</v>
      </c>
      <c r="CM56" s="3">
        <v>9311</v>
      </c>
      <c r="CN56" s="3">
        <v>9398</v>
      </c>
      <c r="CO56" s="3">
        <v>9491</v>
      </c>
      <c r="CP56" s="3">
        <v>9578</v>
      </c>
      <c r="CQ56" s="3">
        <v>9671</v>
      </c>
      <c r="CR56" s="3">
        <v>9758</v>
      </c>
      <c r="CS56" s="3">
        <v>9850</v>
      </c>
      <c r="CT56" s="3">
        <v>9937</v>
      </c>
      <c r="CU56" s="3">
        <v>10030</v>
      </c>
      <c r="CV56" s="3">
        <v>10117</v>
      </c>
      <c r="CW56" s="3">
        <v>10210</v>
      </c>
      <c r="CX56" s="3">
        <v>10297</v>
      </c>
    </row>
    <row r="57" spans="1:102" ht="15.6" x14ac:dyDescent="0.25">
      <c r="A57" s="3">
        <v>56</v>
      </c>
      <c r="B57" s="2" t="s">
        <v>517</v>
      </c>
      <c r="C57" s="3">
        <v>1233</v>
      </c>
      <c r="D57" s="3">
        <v>1308</v>
      </c>
      <c r="E57" s="3">
        <v>1384</v>
      </c>
      <c r="F57" s="3">
        <v>1465</v>
      </c>
      <c r="G57" s="3">
        <v>1541</v>
      </c>
      <c r="H57" s="3">
        <v>1622</v>
      </c>
      <c r="I57" s="3">
        <v>1698</v>
      </c>
      <c r="J57" s="3">
        <v>1779</v>
      </c>
      <c r="K57" s="3">
        <v>1855</v>
      </c>
      <c r="L57" s="3">
        <v>1936</v>
      </c>
      <c r="M57" s="3">
        <v>2012</v>
      </c>
      <c r="N57" s="3">
        <v>2093</v>
      </c>
      <c r="O57" s="3">
        <v>2169</v>
      </c>
      <c r="P57" s="3">
        <v>2250</v>
      </c>
      <c r="Q57" s="3">
        <v>2326</v>
      </c>
      <c r="R57" s="3">
        <v>2407</v>
      </c>
      <c r="S57" s="3">
        <v>2482</v>
      </c>
      <c r="T57" s="3">
        <v>2564</v>
      </c>
      <c r="U57" s="3">
        <v>2639</v>
      </c>
      <c r="V57" s="3">
        <v>2721</v>
      </c>
      <c r="W57" s="3">
        <v>2796</v>
      </c>
      <c r="X57" s="3">
        <v>2877</v>
      </c>
      <c r="Y57" s="3">
        <v>2953</v>
      </c>
      <c r="Z57" s="3">
        <v>3034</v>
      </c>
      <c r="AA57" s="3">
        <v>3110</v>
      </c>
      <c r="AB57" s="3">
        <v>3191</v>
      </c>
      <c r="AC57" s="3">
        <v>3267</v>
      </c>
      <c r="AD57" s="3">
        <v>3348</v>
      </c>
      <c r="AE57" s="3">
        <v>3424</v>
      </c>
      <c r="AF57" s="3">
        <v>3505</v>
      </c>
      <c r="AG57" s="3">
        <v>3581</v>
      </c>
      <c r="AH57" s="3">
        <v>3662</v>
      </c>
      <c r="AI57" s="3">
        <v>3738</v>
      </c>
      <c r="AJ57" s="3">
        <v>3819</v>
      </c>
      <c r="AK57" s="3">
        <v>3895</v>
      </c>
      <c r="AL57" s="3">
        <v>3976</v>
      </c>
      <c r="AM57" s="3">
        <v>4052</v>
      </c>
      <c r="AN57" s="3">
        <v>4133</v>
      </c>
      <c r="AO57" s="3">
        <v>4209</v>
      </c>
      <c r="AP57" s="3">
        <v>4290</v>
      </c>
      <c r="AQ57" s="3">
        <v>4365</v>
      </c>
      <c r="AR57" s="3">
        <v>4447</v>
      </c>
      <c r="AS57" s="3">
        <v>4522</v>
      </c>
      <c r="AT57" s="3">
        <v>4604</v>
      </c>
      <c r="AU57" s="3">
        <v>4679</v>
      </c>
      <c r="AV57" s="3">
        <v>4760</v>
      </c>
      <c r="AW57" s="3">
        <v>4836</v>
      </c>
      <c r="AX57" s="3">
        <v>4917</v>
      </c>
      <c r="AY57" s="3">
        <v>4993</v>
      </c>
      <c r="AZ57" s="3">
        <v>5074</v>
      </c>
      <c r="BA57" s="3">
        <v>5150</v>
      </c>
      <c r="BB57" s="3">
        <v>5231</v>
      </c>
      <c r="BC57" s="3">
        <v>5307</v>
      </c>
      <c r="BD57" s="3">
        <v>5388</v>
      </c>
      <c r="BE57" s="3">
        <v>5464</v>
      </c>
      <c r="BF57" s="3">
        <v>5545</v>
      </c>
      <c r="BG57" s="3">
        <v>5621</v>
      </c>
      <c r="BH57" s="3">
        <v>5702</v>
      </c>
      <c r="BI57" s="3">
        <v>5778</v>
      </c>
      <c r="BJ57" s="3">
        <v>5859</v>
      </c>
      <c r="BK57" s="3">
        <v>5935</v>
      </c>
      <c r="BL57" s="3">
        <v>6016</v>
      </c>
      <c r="BM57" s="3">
        <v>6092</v>
      </c>
      <c r="BN57" s="3">
        <v>6173</v>
      </c>
      <c r="BO57" s="3">
        <v>6248</v>
      </c>
      <c r="BP57" s="3">
        <v>6330</v>
      </c>
      <c r="BQ57" s="3">
        <v>6405</v>
      </c>
      <c r="BR57" s="3">
        <v>6487</v>
      </c>
      <c r="BS57" s="3">
        <v>6562</v>
      </c>
      <c r="BT57" s="3">
        <v>6644</v>
      </c>
      <c r="BU57" s="3">
        <v>6719</v>
      </c>
      <c r="BV57" s="3">
        <v>6795</v>
      </c>
      <c r="BW57" s="3">
        <v>6876</v>
      </c>
      <c r="BX57" s="3">
        <v>6952</v>
      </c>
      <c r="BY57" s="3">
        <v>7033</v>
      </c>
      <c r="BZ57" s="3">
        <v>7109</v>
      </c>
      <c r="CA57" s="3">
        <v>7190</v>
      </c>
      <c r="CB57" s="3">
        <v>7266</v>
      </c>
      <c r="CC57" s="3">
        <v>7347</v>
      </c>
      <c r="CD57" s="3">
        <v>7423</v>
      </c>
      <c r="CE57" s="3">
        <v>7504</v>
      </c>
      <c r="CF57" s="3">
        <v>7580</v>
      </c>
      <c r="CG57" s="3">
        <v>7661</v>
      </c>
      <c r="CH57" s="3">
        <v>7737</v>
      </c>
      <c r="CI57" s="3">
        <v>7818</v>
      </c>
      <c r="CJ57" s="3">
        <v>7893</v>
      </c>
      <c r="CK57" s="3">
        <v>7975</v>
      </c>
      <c r="CL57" s="3">
        <v>8050</v>
      </c>
      <c r="CM57" s="3">
        <v>8132</v>
      </c>
      <c r="CN57" s="3">
        <v>8207</v>
      </c>
      <c r="CO57" s="3">
        <v>8288</v>
      </c>
      <c r="CP57" s="3">
        <v>8364</v>
      </c>
      <c r="CQ57" s="3">
        <v>8445</v>
      </c>
      <c r="CR57" s="3">
        <v>8521</v>
      </c>
      <c r="CS57" s="3">
        <v>8602</v>
      </c>
      <c r="CT57" s="3">
        <v>8678</v>
      </c>
      <c r="CU57" s="3">
        <v>8759</v>
      </c>
      <c r="CV57" s="3">
        <v>8835</v>
      </c>
      <c r="CW57" s="3">
        <v>8916</v>
      </c>
      <c r="CX57" s="3">
        <v>8992</v>
      </c>
    </row>
    <row r="58" spans="1:102" ht="15.6" x14ac:dyDescent="0.25">
      <c r="A58" s="3">
        <v>57</v>
      </c>
      <c r="B58" s="2" t="s">
        <v>268</v>
      </c>
      <c r="C58" s="3">
        <v>1116</v>
      </c>
      <c r="D58" s="3">
        <v>1193</v>
      </c>
      <c r="E58" s="3">
        <v>1276</v>
      </c>
      <c r="F58" s="3">
        <v>1354</v>
      </c>
      <c r="G58" s="3">
        <v>1436</v>
      </c>
      <c r="H58" s="3">
        <v>1519</v>
      </c>
      <c r="I58" s="3">
        <v>1597</v>
      </c>
      <c r="J58" s="3">
        <v>1679</v>
      </c>
      <c r="K58" s="3">
        <v>1762</v>
      </c>
      <c r="L58" s="3">
        <v>1840</v>
      </c>
      <c r="M58" s="3">
        <v>1923</v>
      </c>
      <c r="N58" s="3">
        <v>2000</v>
      </c>
      <c r="O58" s="3">
        <v>2083</v>
      </c>
      <c r="P58" s="3">
        <v>2166</v>
      </c>
      <c r="Q58" s="3">
        <v>2243</v>
      </c>
      <c r="R58" s="3">
        <v>2326</v>
      </c>
      <c r="S58" s="3">
        <v>2409</v>
      </c>
      <c r="T58" s="3">
        <v>2487</v>
      </c>
      <c r="U58" s="3">
        <v>2569</v>
      </c>
      <c r="V58" s="3">
        <v>2647</v>
      </c>
      <c r="W58" s="3">
        <v>2730</v>
      </c>
      <c r="X58" s="3">
        <v>2813</v>
      </c>
      <c r="Y58" s="3">
        <v>2890</v>
      </c>
      <c r="Z58" s="3">
        <v>2973</v>
      </c>
      <c r="AA58" s="3">
        <v>3056</v>
      </c>
      <c r="AB58" s="3">
        <v>3133</v>
      </c>
      <c r="AC58" s="3">
        <v>3216</v>
      </c>
      <c r="AD58" s="3">
        <v>3294</v>
      </c>
      <c r="AE58" s="3">
        <v>3377</v>
      </c>
      <c r="AF58" s="3">
        <v>3459</v>
      </c>
      <c r="AG58" s="3">
        <v>3537</v>
      </c>
      <c r="AH58" s="3">
        <v>3620</v>
      </c>
      <c r="AI58" s="3">
        <v>3703</v>
      </c>
      <c r="AJ58" s="3">
        <v>3780</v>
      </c>
      <c r="AK58" s="3">
        <v>3863</v>
      </c>
      <c r="AL58" s="3">
        <v>3941</v>
      </c>
      <c r="AM58" s="3">
        <v>4023</v>
      </c>
      <c r="AN58" s="3">
        <v>4106</v>
      </c>
      <c r="AO58" s="3">
        <v>4184</v>
      </c>
      <c r="AP58" s="3">
        <v>4266</v>
      </c>
      <c r="AQ58" s="3">
        <v>4349</v>
      </c>
      <c r="AR58" s="3">
        <v>4427</v>
      </c>
      <c r="AS58" s="3">
        <v>4510</v>
      </c>
      <c r="AT58" s="3">
        <v>4587</v>
      </c>
      <c r="AU58" s="3">
        <v>4670</v>
      </c>
      <c r="AV58" s="3">
        <v>4753</v>
      </c>
      <c r="AW58" s="3">
        <v>4830</v>
      </c>
      <c r="AX58" s="3">
        <v>4913</v>
      </c>
      <c r="AY58" s="3">
        <v>4996</v>
      </c>
      <c r="AZ58" s="3">
        <v>5074</v>
      </c>
      <c r="BA58" s="3">
        <v>5156</v>
      </c>
      <c r="BB58" s="3">
        <v>5234</v>
      </c>
      <c r="BC58" s="3">
        <v>5317</v>
      </c>
      <c r="BD58" s="3">
        <v>5400</v>
      </c>
      <c r="BE58" s="3">
        <v>5477</v>
      </c>
      <c r="BF58" s="3">
        <v>5560</v>
      </c>
      <c r="BG58" s="3">
        <v>5643</v>
      </c>
      <c r="BH58" s="3">
        <v>5720</v>
      </c>
      <c r="BI58" s="3">
        <v>5803</v>
      </c>
      <c r="BJ58" s="3">
        <v>5881</v>
      </c>
      <c r="BK58" s="3">
        <v>5964</v>
      </c>
      <c r="BL58" s="3">
        <v>6046</v>
      </c>
      <c r="BM58" s="3">
        <v>6124</v>
      </c>
      <c r="BN58" s="3">
        <v>6207</v>
      </c>
      <c r="BO58" s="3">
        <v>6290</v>
      </c>
      <c r="BP58" s="3">
        <v>6367</v>
      </c>
      <c r="BQ58" s="3">
        <v>6450</v>
      </c>
      <c r="BR58" s="3">
        <v>6528</v>
      </c>
      <c r="BS58" s="3">
        <v>6610</v>
      </c>
      <c r="BT58" s="3">
        <v>6693</v>
      </c>
      <c r="BU58" s="3">
        <v>6771</v>
      </c>
      <c r="BV58" s="3">
        <v>6853</v>
      </c>
      <c r="BW58" s="3">
        <v>6936</v>
      </c>
      <c r="BX58" s="3">
        <v>7014</v>
      </c>
      <c r="BY58" s="3">
        <v>7097</v>
      </c>
      <c r="BZ58" s="3">
        <v>7174</v>
      </c>
      <c r="CA58" s="3">
        <v>7257</v>
      </c>
      <c r="CB58" s="3">
        <v>7340</v>
      </c>
      <c r="CC58" s="3">
        <v>7417</v>
      </c>
      <c r="CD58" s="3">
        <v>7500</v>
      </c>
      <c r="CE58" s="3">
        <v>7583</v>
      </c>
      <c r="CF58" s="3">
        <v>7661</v>
      </c>
      <c r="CG58" s="3">
        <v>7743</v>
      </c>
      <c r="CH58" s="3">
        <v>7821</v>
      </c>
      <c r="CI58" s="3">
        <v>7904</v>
      </c>
      <c r="CJ58" s="3">
        <v>7987</v>
      </c>
      <c r="CK58" s="3">
        <v>8064</v>
      </c>
      <c r="CL58" s="3">
        <v>8147</v>
      </c>
      <c r="CM58" s="3">
        <v>8230</v>
      </c>
      <c r="CN58" s="3">
        <v>8307</v>
      </c>
      <c r="CO58" s="3">
        <v>8390</v>
      </c>
      <c r="CP58" s="3">
        <v>8468</v>
      </c>
      <c r="CQ58" s="3">
        <v>8551</v>
      </c>
      <c r="CR58" s="3">
        <v>8633</v>
      </c>
      <c r="CS58" s="3">
        <v>8711</v>
      </c>
      <c r="CT58" s="3">
        <v>8794</v>
      </c>
      <c r="CU58" s="3">
        <v>8877</v>
      </c>
      <c r="CV58" s="3">
        <v>8954</v>
      </c>
      <c r="CW58" s="3">
        <v>9037</v>
      </c>
      <c r="CX58" s="3">
        <v>9115</v>
      </c>
    </row>
    <row r="59" spans="1:102" ht="15.6" x14ac:dyDescent="0.25">
      <c r="A59" s="3">
        <v>58</v>
      </c>
      <c r="B59" s="2" t="s">
        <v>518</v>
      </c>
      <c r="C59" s="3">
        <v>1504</v>
      </c>
      <c r="D59" s="3">
        <v>1646</v>
      </c>
      <c r="E59" s="3">
        <v>1797</v>
      </c>
      <c r="F59" s="3">
        <v>1947</v>
      </c>
      <c r="G59" s="3">
        <v>2098</v>
      </c>
      <c r="H59" s="3">
        <v>2241</v>
      </c>
      <c r="I59" s="3">
        <v>2391</v>
      </c>
      <c r="J59" s="3">
        <v>2534</v>
      </c>
      <c r="K59" s="3">
        <v>2677</v>
      </c>
      <c r="L59" s="3">
        <v>2820</v>
      </c>
      <c r="M59" s="3">
        <v>2955</v>
      </c>
      <c r="N59" s="3">
        <v>3091</v>
      </c>
      <c r="O59" s="3">
        <v>3226</v>
      </c>
      <c r="P59" s="3">
        <v>3361</v>
      </c>
      <c r="Q59" s="3">
        <v>3489</v>
      </c>
      <c r="R59" s="3">
        <v>3610</v>
      </c>
      <c r="S59" s="3">
        <v>3738</v>
      </c>
      <c r="T59" s="3">
        <v>3850</v>
      </c>
      <c r="U59" s="3">
        <v>3971</v>
      </c>
      <c r="V59" s="3">
        <v>4076</v>
      </c>
      <c r="W59" s="3">
        <v>4189</v>
      </c>
      <c r="X59" s="3">
        <v>4287</v>
      </c>
      <c r="Y59" s="3">
        <v>4384</v>
      </c>
      <c r="Z59" s="3">
        <v>4482</v>
      </c>
      <c r="AA59" s="3">
        <v>4565</v>
      </c>
      <c r="AB59" s="3">
        <v>4655</v>
      </c>
      <c r="AC59" s="3">
        <v>4730</v>
      </c>
      <c r="AD59" s="3">
        <v>4806</v>
      </c>
      <c r="AE59" s="3">
        <v>4873</v>
      </c>
      <c r="AF59" s="3">
        <v>4941</v>
      </c>
      <c r="AG59" s="3">
        <v>4994</v>
      </c>
      <c r="AH59" s="3">
        <v>5046</v>
      </c>
      <c r="AI59" s="3">
        <v>5091</v>
      </c>
      <c r="AJ59" s="3">
        <v>5137</v>
      </c>
      <c r="AK59" s="3">
        <v>5174</v>
      </c>
      <c r="AL59" s="3">
        <v>5204</v>
      </c>
      <c r="AM59" s="3">
        <v>5227</v>
      </c>
      <c r="AN59" s="3">
        <v>5242</v>
      </c>
      <c r="AO59" s="3">
        <v>5257</v>
      </c>
      <c r="AP59" s="3">
        <v>5265</v>
      </c>
      <c r="AQ59" s="3">
        <v>5272</v>
      </c>
      <c r="AR59" s="3">
        <v>5280</v>
      </c>
      <c r="AS59" s="3">
        <v>5287</v>
      </c>
      <c r="AT59" s="3">
        <v>5295</v>
      </c>
      <c r="AU59" s="3">
        <v>5317</v>
      </c>
      <c r="AV59" s="3">
        <v>5347</v>
      </c>
      <c r="AW59" s="3">
        <v>5385</v>
      </c>
      <c r="AX59" s="3">
        <v>5430</v>
      </c>
      <c r="AY59" s="3">
        <v>5475</v>
      </c>
      <c r="AZ59" s="3">
        <v>5528</v>
      </c>
      <c r="BA59" s="3">
        <v>5580</v>
      </c>
      <c r="BB59" s="3">
        <v>5648</v>
      </c>
      <c r="BC59" s="3">
        <v>5716</v>
      </c>
      <c r="BD59" s="3">
        <v>5791</v>
      </c>
      <c r="BE59" s="3">
        <v>5866</v>
      </c>
      <c r="BF59" s="3">
        <v>5957</v>
      </c>
      <c r="BG59" s="3">
        <v>6039</v>
      </c>
      <c r="BH59" s="3">
        <v>6137</v>
      </c>
      <c r="BI59" s="3">
        <v>6235</v>
      </c>
      <c r="BJ59" s="3">
        <v>6333</v>
      </c>
      <c r="BK59" s="3">
        <v>6445</v>
      </c>
      <c r="BL59" s="3">
        <v>6551</v>
      </c>
      <c r="BM59" s="3">
        <v>6671</v>
      </c>
      <c r="BN59" s="3">
        <v>6784</v>
      </c>
      <c r="BO59" s="3">
        <v>6912</v>
      </c>
      <c r="BP59" s="3">
        <v>7032</v>
      </c>
      <c r="BQ59" s="3">
        <v>7160</v>
      </c>
      <c r="BR59" s="3">
        <v>7295</v>
      </c>
      <c r="BS59" s="3">
        <v>7431</v>
      </c>
      <c r="BT59" s="3">
        <v>7566</v>
      </c>
      <c r="BU59" s="3">
        <v>7702</v>
      </c>
      <c r="BV59" s="3">
        <v>7845</v>
      </c>
      <c r="BW59" s="3">
        <v>7987</v>
      </c>
      <c r="BX59" s="3">
        <v>8130</v>
      </c>
      <c r="BY59" s="3">
        <v>8281</v>
      </c>
      <c r="BZ59" s="3">
        <v>8424</v>
      </c>
      <c r="CA59" s="3">
        <v>8574</v>
      </c>
      <c r="CB59" s="3">
        <v>8725</v>
      </c>
      <c r="CC59" s="3">
        <v>8875</v>
      </c>
      <c r="CD59" s="3">
        <v>9026</v>
      </c>
      <c r="CE59" s="3">
        <v>9116</v>
      </c>
      <c r="CF59" s="3">
        <v>9214</v>
      </c>
      <c r="CG59" s="3">
        <v>9304</v>
      </c>
      <c r="CH59" s="3">
        <v>9402</v>
      </c>
      <c r="CI59" s="3">
        <v>9499</v>
      </c>
      <c r="CJ59" s="3">
        <v>9590</v>
      </c>
      <c r="CK59" s="3">
        <v>9687</v>
      </c>
      <c r="CL59" s="3">
        <v>9785</v>
      </c>
      <c r="CM59" s="3">
        <v>9875</v>
      </c>
      <c r="CN59" s="3">
        <v>9973</v>
      </c>
      <c r="CO59" s="3">
        <v>10071</v>
      </c>
      <c r="CP59" s="3">
        <v>10161</v>
      </c>
      <c r="CQ59" s="3">
        <v>10259</v>
      </c>
      <c r="CR59" s="3">
        <v>10357</v>
      </c>
      <c r="CS59" s="3">
        <v>10447</v>
      </c>
      <c r="CT59" s="3">
        <v>10545</v>
      </c>
      <c r="CU59" s="3">
        <v>10643</v>
      </c>
      <c r="CV59" s="3">
        <v>10733</v>
      </c>
      <c r="CW59" s="3">
        <v>10831</v>
      </c>
      <c r="CX59" s="3">
        <v>10929</v>
      </c>
    </row>
    <row r="60" spans="1:102" ht="15.6" x14ac:dyDescent="0.25">
      <c r="A60" s="3">
        <v>59</v>
      </c>
      <c r="B60" s="2" t="s">
        <v>519</v>
      </c>
      <c r="C60" s="3">
        <v>1482</v>
      </c>
      <c r="D60" s="3">
        <v>1619</v>
      </c>
      <c r="E60" s="3">
        <v>1765</v>
      </c>
      <c r="F60" s="3">
        <v>1903</v>
      </c>
      <c r="G60" s="3">
        <v>2049</v>
      </c>
      <c r="H60" s="3">
        <v>2187</v>
      </c>
      <c r="I60" s="3">
        <v>2333</v>
      </c>
      <c r="J60" s="3">
        <v>2471</v>
      </c>
      <c r="K60" s="3">
        <v>2609</v>
      </c>
      <c r="L60" s="3">
        <v>2747</v>
      </c>
      <c r="M60" s="3">
        <v>2877</v>
      </c>
      <c r="N60" s="3">
        <v>3014</v>
      </c>
      <c r="O60" s="3">
        <v>3144</v>
      </c>
      <c r="P60" s="3">
        <v>3274</v>
      </c>
      <c r="Q60" s="3">
        <v>3404</v>
      </c>
      <c r="R60" s="3">
        <v>3525</v>
      </c>
      <c r="S60" s="3">
        <v>3647</v>
      </c>
      <c r="T60" s="3">
        <v>3769</v>
      </c>
      <c r="U60" s="3">
        <v>3882</v>
      </c>
      <c r="V60" s="3">
        <v>3996</v>
      </c>
      <c r="W60" s="3">
        <v>4109</v>
      </c>
      <c r="X60" s="3">
        <v>4215</v>
      </c>
      <c r="Y60" s="3">
        <v>4320</v>
      </c>
      <c r="Z60" s="3">
        <v>4418</v>
      </c>
      <c r="AA60" s="3">
        <v>4515</v>
      </c>
      <c r="AB60" s="3">
        <v>4612</v>
      </c>
      <c r="AC60" s="3">
        <v>4702</v>
      </c>
      <c r="AD60" s="3">
        <v>4783</v>
      </c>
      <c r="AE60" s="3">
        <v>4864</v>
      </c>
      <c r="AF60" s="3">
        <v>4945</v>
      </c>
      <c r="AG60" s="3">
        <v>5010</v>
      </c>
      <c r="AH60" s="3">
        <v>5083</v>
      </c>
      <c r="AI60" s="3">
        <v>5148</v>
      </c>
      <c r="AJ60" s="3">
        <v>5204</v>
      </c>
      <c r="AK60" s="3">
        <v>5261</v>
      </c>
      <c r="AL60" s="3">
        <v>5310</v>
      </c>
      <c r="AM60" s="3">
        <v>5350</v>
      </c>
      <c r="AN60" s="3">
        <v>5391</v>
      </c>
      <c r="AO60" s="3">
        <v>5423</v>
      </c>
      <c r="AP60" s="3">
        <v>5456</v>
      </c>
      <c r="AQ60" s="3">
        <v>5480</v>
      </c>
      <c r="AR60" s="3">
        <v>5505</v>
      </c>
      <c r="AS60" s="3">
        <v>5521</v>
      </c>
      <c r="AT60" s="3">
        <v>5529</v>
      </c>
      <c r="AU60" s="3">
        <v>5537</v>
      </c>
      <c r="AV60" s="3">
        <v>5545</v>
      </c>
      <c r="AW60" s="3">
        <v>5553</v>
      </c>
      <c r="AX60" s="3">
        <v>5561</v>
      </c>
      <c r="AY60" s="3">
        <v>5569</v>
      </c>
      <c r="AZ60" s="3">
        <v>5586</v>
      </c>
      <c r="BA60" s="3">
        <v>5610</v>
      </c>
      <c r="BB60" s="3">
        <v>5642</v>
      </c>
      <c r="BC60" s="3">
        <v>5675</v>
      </c>
      <c r="BD60" s="3">
        <v>5715</v>
      </c>
      <c r="BE60" s="3">
        <v>5756</v>
      </c>
      <c r="BF60" s="3">
        <v>5805</v>
      </c>
      <c r="BG60" s="3">
        <v>5861</v>
      </c>
      <c r="BH60" s="3">
        <v>5918</v>
      </c>
      <c r="BI60" s="3">
        <v>5983</v>
      </c>
      <c r="BJ60" s="3">
        <v>6056</v>
      </c>
      <c r="BK60" s="3">
        <v>6121</v>
      </c>
      <c r="BL60" s="3">
        <v>6202</v>
      </c>
      <c r="BM60" s="3">
        <v>6283</v>
      </c>
      <c r="BN60" s="3">
        <v>6364</v>
      </c>
      <c r="BO60" s="3">
        <v>6454</v>
      </c>
      <c r="BP60" s="3">
        <v>6551</v>
      </c>
      <c r="BQ60" s="3">
        <v>6648</v>
      </c>
      <c r="BR60" s="3">
        <v>6746</v>
      </c>
      <c r="BS60" s="3">
        <v>6851</v>
      </c>
      <c r="BT60" s="3">
        <v>6956</v>
      </c>
      <c r="BU60" s="3">
        <v>7070</v>
      </c>
      <c r="BV60" s="3">
        <v>7184</v>
      </c>
      <c r="BW60" s="3">
        <v>7297</v>
      </c>
      <c r="BX60" s="3">
        <v>7419</v>
      </c>
      <c r="BY60" s="3">
        <v>7540</v>
      </c>
      <c r="BZ60" s="3">
        <v>7662</v>
      </c>
      <c r="CA60" s="3">
        <v>7792</v>
      </c>
      <c r="CB60" s="3">
        <v>7922</v>
      </c>
      <c r="CC60" s="3">
        <v>8051</v>
      </c>
      <c r="CD60" s="3">
        <v>8189</v>
      </c>
      <c r="CE60" s="3">
        <v>8319</v>
      </c>
      <c r="CF60" s="3">
        <v>8457</v>
      </c>
      <c r="CG60" s="3">
        <v>8595</v>
      </c>
      <c r="CH60" s="3">
        <v>8733</v>
      </c>
      <c r="CI60" s="3">
        <v>8879</v>
      </c>
      <c r="CJ60" s="3">
        <v>9017</v>
      </c>
      <c r="CK60" s="3">
        <v>9163</v>
      </c>
      <c r="CL60" s="3">
        <v>9301</v>
      </c>
      <c r="CM60" s="3">
        <v>9447</v>
      </c>
      <c r="CN60" s="3">
        <v>9593</v>
      </c>
      <c r="CO60" s="3">
        <v>9682</v>
      </c>
      <c r="CP60" s="3">
        <v>9771</v>
      </c>
      <c r="CQ60" s="3">
        <v>9860</v>
      </c>
      <c r="CR60" s="3">
        <v>9949</v>
      </c>
      <c r="CS60" s="3">
        <v>10047</v>
      </c>
      <c r="CT60" s="3">
        <v>10136</v>
      </c>
      <c r="CU60" s="3">
        <v>10225</v>
      </c>
      <c r="CV60" s="3">
        <v>10314</v>
      </c>
      <c r="CW60" s="3">
        <v>10412</v>
      </c>
      <c r="CX60" s="3">
        <v>10501</v>
      </c>
    </row>
    <row r="61" spans="1:102" ht="15.6" x14ac:dyDescent="0.25">
      <c r="A61" s="3">
        <v>60</v>
      </c>
      <c r="B61" s="2" t="s">
        <v>275</v>
      </c>
      <c r="C61" s="3">
        <v>1716</v>
      </c>
      <c r="D61" s="3">
        <v>1847</v>
      </c>
      <c r="E61" s="3">
        <v>1978</v>
      </c>
      <c r="F61" s="3">
        <v>2119</v>
      </c>
      <c r="G61" s="3">
        <v>2251</v>
      </c>
      <c r="H61" s="3">
        <v>2382</v>
      </c>
      <c r="I61" s="3">
        <v>2523</v>
      </c>
      <c r="J61" s="3">
        <v>2655</v>
      </c>
      <c r="K61" s="3">
        <v>2786</v>
      </c>
      <c r="L61" s="3">
        <v>2918</v>
      </c>
      <c r="M61" s="3">
        <v>3049</v>
      </c>
      <c r="N61" s="3">
        <v>3180</v>
      </c>
      <c r="O61" s="3">
        <v>3312</v>
      </c>
      <c r="P61" s="3">
        <v>3434</v>
      </c>
      <c r="Q61" s="3">
        <v>3566</v>
      </c>
      <c r="R61" s="3">
        <v>3688</v>
      </c>
      <c r="S61" s="3">
        <v>3810</v>
      </c>
      <c r="T61" s="3">
        <v>3932</v>
      </c>
      <c r="U61" s="3">
        <v>4054</v>
      </c>
      <c r="V61" s="3">
        <v>4176</v>
      </c>
      <c r="W61" s="3">
        <v>4289</v>
      </c>
      <c r="X61" s="3">
        <v>4401</v>
      </c>
      <c r="Y61" s="3">
        <v>4514</v>
      </c>
      <c r="Z61" s="3">
        <v>4627</v>
      </c>
      <c r="AA61" s="3">
        <v>4739</v>
      </c>
      <c r="AB61" s="3">
        <v>4843</v>
      </c>
      <c r="AC61" s="3">
        <v>4946</v>
      </c>
      <c r="AD61" s="3">
        <v>5049</v>
      </c>
      <c r="AE61" s="3">
        <v>5153</v>
      </c>
      <c r="AF61" s="3">
        <v>5247</v>
      </c>
      <c r="AG61" s="3">
        <v>5340</v>
      </c>
      <c r="AH61" s="3">
        <v>5434</v>
      </c>
      <c r="AI61" s="3">
        <v>5519</v>
      </c>
      <c r="AJ61" s="3">
        <v>5613</v>
      </c>
      <c r="AK61" s="3">
        <v>5697</v>
      </c>
      <c r="AL61" s="3">
        <v>5772</v>
      </c>
      <c r="AM61" s="3">
        <v>5857</v>
      </c>
      <c r="AN61" s="3">
        <v>5932</v>
      </c>
      <c r="AO61" s="3">
        <v>5998</v>
      </c>
      <c r="AP61" s="3">
        <v>6073</v>
      </c>
      <c r="AQ61" s="3">
        <v>6139</v>
      </c>
      <c r="AR61" s="3">
        <v>6204</v>
      </c>
      <c r="AS61" s="3">
        <v>6261</v>
      </c>
      <c r="AT61" s="3">
        <v>6326</v>
      </c>
      <c r="AU61" s="3">
        <v>6383</v>
      </c>
      <c r="AV61" s="3">
        <v>6430</v>
      </c>
      <c r="AW61" s="3">
        <v>6486</v>
      </c>
      <c r="AX61" s="3">
        <v>6552</v>
      </c>
      <c r="AY61" s="3">
        <v>6608</v>
      </c>
      <c r="AZ61" s="3">
        <v>6674</v>
      </c>
      <c r="BA61" s="3">
        <v>6740</v>
      </c>
      <c r="BB61" s="3">
        <v>6815</v>
      </c>
      <c r="BC61" s="3">
        <v>6881</v>
      </c>
      <c r="BD61" s="3">
        <v>6956</v>
      </c>
      <c r="BE61" s="3">
        <v>7040</v>
      </c>
      <c r="BF61" s="3">
        <v>7115</v>
      </c>
      <c r="BG61" s="3">
        <v>7200</v>
      </c>
      <c r="BH61" s="3">
        <v>7294</v>
      </c>
      <c r="BI61" s="3">
        <v>7378</v>
      </c>
      <c r="BJ61" s="3">
        <v>7472</v>
      </c>
      <c r="BK61" s="3">
        <v>7566</v>
      </c>
      <c r="BL61" s="3">
        <v>7660</v>
      </c>
      <c r="BM61" s="3">
        <v>7763</v>
      </c>
      <c r="BN61" s="3">
        <v>7867</v>
      </c>
      <c r="BO61" s="3">
        <v>7970</v>
      </c>
      <c r="BP61" s="3">
        <v>8073</v>
      </c>
      <c r="BQ61" s="3">
        <v>8186</v>
      </c>
      <c r="BR61" s="3">
        <v>8299</v>
      </c>
      <c r="BS61" s="3">
        <v>8411</v>
      </c>
      <c r="BT61" s="3">
        <v>8524</v>
      </c>
      <c r="BU61" s="3">
        <v>8637</v>
      </c>
      <c r="BV61" s="3">
        <v>8759</v>
      </c>
      <c r="BW61" s="3">
        <v>8881</v>
      </c>
      <c r="BX61" s="3">
        <v>9003</v>
      </c>
      <c r="BY61" s="3">
        <v>9125</v>
      </c>
      <c r="BZ61" s="3">
        <v>9247</v>
      </c>
      <c r="CA61" s="3">
        <v>9379</v>
      </c>
      <c r="CB61" s="3">
        <v>9501</v>
      </c>
      <c r="CC61" s="3">
        <v>9632</v>
      </c>
      <c r="CD61" s="3">
        <v>9764</v>
      </c>
      <c r="CE61" s="3">
        <v>9895</v>
      </c>
      <c r="CF61" s="3">
        <v>10027</v>
      </c>
      <c r="CG61" s="3">
        <v>10158</v>
      </c>
      <c r="CH61" s="3">
        <v>10289</v>
      </c>
      <c r="CI61" s="3">
        <v>10430</v>
      </c>
      <c r="CJ61" s="3">
        <v>10562</v>
      </c>
      <c r="CK61" s="3">
        <v>10693</v>
      </c>
      <c r="CL61" s="3">
        <v>10834</v>
      </c>
      <c r="CM61" s="3">
        <v>10966</v>
      </c>
      <c r="CN61" s="3">
        <v>11107</v>
      </c>
      <c r="CO61" s="3">
        <v>11210</v>
      </c>
      <c r="CP61" s="3">
        <v>11313</v>
      </c>
      <c r="CQ61" s="3">
        <v>11416</v>
      </c>
      <c r="CR61" s="3">
        <v>11520</v>
      </c>
      <c r="CS61" s="3">
        <v>11632</v>
      </c>
      <c r="CT61" s="3">
        <v>11736</v>
      </c>
      <c r="CU61" s="3">
        <v>11839</v>
      </c>
      <c r="CV61" s="3">
        <v>11942</v>
      </c>
      <c r="CW61" s="3">
        <v>12055</v>
      </c>
      <c r="CX61" s="3">
        <v>12158</v>
      </c>
    </row>
    <row r="62" spans="1:102" ht="15.6" x14ac:dyDescent="0.25">
      <c r="A62" s="3">
        <v>61</v>
      </c>
      <c r="B62" s="2" t="s">
        <v>520</v>
      </c>
      <c r="C62" s="3">
        <v>1436</v>
      </c>
      <c r="D62" s="3">
        <v>1550</v>
      </c>
      <c r="E62" s="3">
        <v>1665</v>
      </c>
      <c r="F62" s="3">
        <v>1780</v>
      </c>
      <c r="G62" s="3">
        <v>1895</v>
      </c>
      <c r="H62" s="3">
        <v>2017</v>
      </c>
      <c r="I62" s="3">
        <v>2132</v>
      </c>
      <c r="J62" s="3">
        <v>2247</v>
      </c>
      <c r="K62" s="3">
        <v>2355</v>
      </c>
      <c r="L62" s="3">
        <v>2469</v>
      </c>
      <c r="M62" s="3">
        <v>2584</v>
      </c>
      <c r="N62" s="3">
        <v>2692</v>
      </c>
      <c r="O62" s="3">
        <v>2800</v>
      </c>
      <c r="P62" s="3">
        <v>2907</v>
      </c>
      <c r="Q62" s="3">
        <v>3015</v>
      </c>
      <c r="R62" s="3">
        <v>3123</v>
      </c>
      <c r="S62" s="3">
        <v>3223</v>
      </c>
      <c r="T62" s="3">
        <v>3331</v>
      </c>
      <c r="U62" s="3">
        <v>3424</v>
      </c>
      <c r="V62" s="3">
        <v>3525</v>
      </c>
      <c r="W62" s="3">
        <v>3625</v>
      </c>
      <c r="X62" s="3">
        <v>3719</v>
      </c>
      <c r="Y62" s="3">
        <v>3812</v>
      </c>
      <c r="Z62" s="3">
        <v>3898</v>
      </c>
      <c r="AA62" s="3">
        <v>3984</v>
      </c>
      <c r="AB62" s="3">
        <v>4071</v>
      </c>
      <c r="AC62" s="3">
        <v>4157</v>
      </c>
      <c r="AD62" s="3">
        <v>4236</v>
      </c>
      <c r="AE62" s="3">
        <v>4315</v>
      </c>
      <c r="AF62" s="3">
        <v>4394</v>
      </c>
      <c r="AG62" s="3">
        <v>4465</v>
      </c>
      <c r="AH62" s="3">
        <v>4537</v>
      </c>
      <c r="AI62" s="3">
        <v>4602</v>
      </c>
      <c r="AJ62" s="3">
        <v>4667</v>
      </c>
      <c r="AK62" s="3">
        <v>4731</v>
      </c>
      <c r="AL62" s="3">
        <v>4789</v>
      </c>
      <c r="AM62" s="3">
        <v>4846</v>
      </c>
      <c r="AN62" s="3">
        <v>4896</v>
      </c>
      <c r="AO62" s="3">
        <v>4954</v>
      </c>
      <c r="AP62" s="3">
        <v>4997</v>
      </c>
      <c r="AQ62" s="3">
        <v>5047</v>
      </c>
      <c r="AR62" s="3">
        <v>5090</v>
      </c>
      <c r="AS62" s="3">
        <v>5148</v>
      </c>
      <c r="AT62" s="3">
        <v>5198</v>
      </c>
      <c r="AU62" s="3">
        <v>5255</v>
      </c>
      <c r="AV62" s="3">
        <v>5313</v>
      </c>
      <c r="AW62" s="3">
        <v>5377</v>
      </c>
      <c r="AX62" s="3">
        <v>5442</v>
      </c>
      <c r="AY62" s="3">
        <v>5507</v>
      </c>
      <c r="AZ62" s="3">
        <v>5578</v>
      </c>
      <c r="BA62" s="3">
        <v>5650</v>
      </c>
      <c r="BB62" s="3">
        <v>5729</v>
      </c>
      <c r="BC62" s="3">
        <v>5808</v>
      </c>
      <c r="BD62" s="3">
        <v>5887</v>
      </c>
      <c r="BE62" s="3">
        <v>5973</v>
      </c>
      <c r="BF62" s="3">
        <v>6059</v>
      </c>
      <c r="BG62" s="3">
        <v>6146</v>
      </c>
      <c r="BH62" s="3">
        <v>6232</v>
      </c>
      <c r="BI62" s="3">
        <v>6325</v>
      </c>
      <c r="BJ62" s="3">
        <v>6418</v>
      </c>
      <c r="BK62" s="3">
        <v>6519</v>
      </c>
      <c r="BL62" s="3">
        <v>6619</v>
      </c>
      <c r="BM62" s="3">
        <v>6713</v>
      </c>
      <c r="BN62" s="3">
        <v>6821</v>
      </c>
      <c r="BO62" s="3">
        <v>6921</v>
      </c>
      <c r="BP62" s="3">
        <v>7029</v>
      </c>
      <c r="BQ62" s="3">
        <v>7136</v>
      </c>
      <c r="BR62" s="3">
        <v>7244</v>
      </c>
      <c r="BS62" s="3">
        <v>7352</v>
      </c>
      <c r="BT62" s="3">
        <v>7460</v>
      </c>
      <c r="BU62" s="3">
        <v>7574</v>
      </c>
      <c r="BV62" s="3">
        <v>7689</v>
      </c>
      <c r="BW62" s="3">
        <v>7797</v>
      </c>
      <c r="BX62" s="3">
        <v>7912</v>
      </c>
      <c r="BY62" s="3">
        <v>8027</v>
      </c>
      <c r="BZ62" s="3">
        <v>8149</v>
      </c>
      <c r="CA62" s="3">
        <v>8264</v>
      </c>
      <c r="CB62" s="3">
        <v>8379</v>
      </c>
      <c r="CC62" s="3">
        <v>8493</v>
      </c>
      <c r="CD62" s="3">
        <v>8616</v>
      </c>
      <c r="CE62" s="3">
        <v>8702</v>
      </c>
      <c r="CF62" s="3">
        <v>8795</v>
      </c>
      <c r="CG62" s="3">
        <v>8881</v>
      </c>
      <c r="CH62" s="3">
        <v>8975</v>
      </c>
      <c r="CI62" s="3">
        <v>9068</v>
      </c>
      <c r="CJ62" s="3">
        <v>9154</v>
      </c>
      <c r="CK62" s="3">
        <v>9247</v>
      </c>
      <c r="CL62" s="3">
        <v>9341</v>
      </c>
      <c r="CM62" s="3">
        <v>9427</v>
      </c>
      <c r="CN62" s="3">
        <v>9520</v>
      </c>
      <c r="CO62" s="3">
        <v>9614</v>
      </c>
      <c r="CP62" s="3">
        <v>9700</v>
      </c>
      <c r="CQ62" s="3">
        <v>9793</v>
      </c>
      <c r="CR62" s="3">
        <v>9886</v>
      </c>
      <c r="CS62" s="3">
        <v>9973</v>
      </c>
      <c r="CT62" s="3">
        <v>10066</v>
      </c>
      <c r="CU62" s="3">
        <v>10159</v>
      </c>
      <c r="CV62" s="3">
        <v>10245</v>
      </c>
      <c r="CW62" s="3">
        <v>10339</v>
      </c>
      <c r="CX62" s="3">
        <v>10432</v>
      </c>
    </row>
    <row r="63" spans="1:102" ht="15.6" x14ac:dyDescent="0.25">
      <c r="A63" s="3">
        <v>62</v>
      </c>
      <c r="B63" s="2" t="s">
        <v>521</v>
      </c>
      <c r="C63" s="3">
        <v>1629</v>
      </c>
      <c r="D63" s="3">
        <v>1727</v>
      </c>
      <c r="E63" s="3">
        <v>1825</v>
      </c>
      <c r="F63" s="3">
        <v>1923</v>
      </c>
      <c r="G63" s="3">
        <v>2021</v>
      </c>
      <c r="H63" s="3">
        <v>2128</v>
      </c>
      <c r="I63" s="3">
        <v>2226</v>
      </c>
      <c r="J63" s="3">
        <v>2324</v>
      </c>
      <c r="K63" s="3">
        <v>2422</v>
      </c>
      <c r="L63" s="3">
        <v>2529</v>
      </c>
      <c r="M63" s="3">
        <v>2627</v>
      </c>
      <c r="N63" s="3">
        <v>2725</v>
      </c>
      <c r="O63" s="3">
        <v>2823</v>
      </c>
      <c r="P63" s="3">
        <v>2930</v>
      </c>
      <c r="Q63" s="3">
        <v>3028</v>
      </c>
      <c r="R63" s="3">
        <v>3127</v>
      </c>
      <c r="S63" s="3">
        <v>3225</v>
      </c>
      <c r="T63" s="3">
        <v>3332</v>
      </c>
      <c r="U63" s="3">
        <v>3430</v>
      </c>
      <c r="V63" s="3">
        <v>3528</v>
      </c>
      <c r="W63" s="3">
        <v>3626</v>
      </c>
      <c r="X63" s="3">
        <v>3724</v>
      </c>
      <c r="Y63" s="3">
        <v>3831</v>
      </c>
      <c r="Z63" s="3">
        <v>3929</v>
      </c>
      <c r="AA63" s="3">
        <v>4027</v>
      </c>
      <c r="AB63" s="3">
        <v>4125</v>
      </c>
      <c r="AC63" s="3">
        <v>4232</v>
      </c>
      <c r="AD63" s="3">
        <v>4330</v>
      </c>
      <c r="AE63" s="3">
        <v>4428</v>
      </c>
      <c r="AF63" s="3">
        <v>4527</v>
      </c>
      <c r="AG63" s="3">
        <v>4634</v>
      </c>
      <c r="AH63" s="3">
        <v>4732</v>
      </c>
      <c r="AI63" s="3">
        <v>4830</v>
      </c>
      <c r="AJ63" s="3">
        <v>4928</v>
      </c>
      <c r="AK63" s="3">
        <v>5035</v>
      </c>
      <c r="AL63" s="3">
        <v>5133</v>
      </c>
      <c r="AM63" s="3">
        <v>5231</v>
      </c>
      <c r="AN63" s="3">
        <v>5329</v>
      </c>
      <c r="AO63" s="3">
        <v>5427</v>
      </c>
      <c r="AP63" s="3">
        <v>5534</v>
      </c>
      <c r="AQ63" s="3">
        <v>5632</v>
      </c>
      <c r="AR63" s="3">
        <v>5730</v>
      </c>
      <c r="AS63" s="3">
        <v>5828</v>
      </c>
      <c r="AT63" s="3">
        <v>5935</v>
      </c>
      <c r="AU63" s="3">
        <v>6033</v>
      </c>
      <c r="AV63" s="3">
        <v>6132</v>
      </c>
      <c r="AW63" s="3">
        <v>6230</v>
      </c>
      <c r="AX63" s="3">
        <v>6337</v>
      </c>
      <c r="AY63" s="3">
        <v>6435</v>
      </c>
      <c r="AZ63" s="3">
        <v>6533</v>
      </c>
      <c r="BA63" s="3">
        <v>6631</v>
      </c>
      <c r="BB63" s="3">
        <v>6738</v>
      </c>
      <c r="BC63" s="3">
        <v>6836</v>
      </c>
      <c r="BD63" s="3">
        <v>6934</v>
      </c>
      <c r="BE63" s="3">
        <v>7032</v>
      </c>
      <c r="BF63" s="3">
        <v>7130</v>
      </c>
      <c r="BG63" s="3">
        <v>7237</v>
      </c>
      <c r="BH63" s="3">
        <v>7335</v>
      </c>
      <c r="BI63" s="3">
        <v>7433</v>
      </c>
      <c r="BJ63" s="3">
        <v>7532</v>
      </c>
      <c r="BK63" s="3">
        <v>7639</v>
      </c>
      <c r="BL63" s="3">
        <v>7737</v>
      </c>
      <c r="BM63" s="3">
        <v>7835</v>
      </c>
      <c r="BN63" s="3">
        <v>7933</v>
      </c>
      <c r="BO63" s="3">
        <v>8040</v>
      </c>
      <c r="BP63" s="3">
        <v>8138</v>
      </c>
      <c r="BQ63" s="3">
        <v>8236</v>
      </c>
      <c r="BR63" s="3">
        <v>8334</v>
      </c>
      <c r="BS63" s="3">
        <v>8441</v>
      </c>
      <c r="BT63" s="3">
        <v>8539</v>
      </c>
      <c r="BU63" s="3">
        <v>8637</v>
      </c>
      <c r="BV63" s="3">
        <v>8735</v>
      </c>
      <c r="BW63" s="3">
        <v>8833</v>
      </c>
      <c r="BX63" s="3">
        <v>8940</v>
      </c>
      <c r="BY63" s="3">
        <v>9039</v>
      </c>
      <c r="BZ63" s="3">
        <v>9137</v>
      </c>
      <c r="CA63" s="3">
        <v>9235</v>
      </c>
      <c r="CB63" s="3">
        <v>9342</v>
      </c>
      <c r="CC63" s="3">
        <v>9440</v>
      </c>
      <c r="CD63" s="3">
        <v>9538</v>
      </c>
      <c r="CE63" s="3">
        <v>9636</v>
      </c>
      <c r="CF63" s="3">
        <v>9743</v>
      </c>
      <c r="CG63" s="3">
        <v>9841</v>
      </c>
      <c r="CH63" s="3">
        <v>9939</v>
      </c>
      <c r="CI63" s="3">
        <v>10037</v>
      </c>
      <c r="CJ63" s="3">
        <v>10144</v>
      </c>
      <c r="CK63" s="3">
        <v>10242</v>
      </c>
      <c r="CL63" s="3">
        <v>10340</v>
      </c>
      <c r="CM63" s="3">
        <v>10438</v>
      </c>
      <c r="CN63" s="3">
        <v>10546</v>
      </c>
      <c r="CO63" s="3">
        <v>10644</v>
      </c>
      <c r="CP63" s="3">
        <v>10742</v>
      </c>
      <c r="CQ63" s="3">
        <v>10840</v>
      </c>
      <c r="CR63" s="3">
        <v>10938</v>
      </c>
      <c r="CS63" s="3">
        <v>11045</v>
      </c>
      <c r="CT63" s="3">
        <v>11143</v>
      </c>
      <c r="CU63" s="3">
        <v>11241</v>
      </c>
      <c r="CV63" s="3">
        <v>11339</v>
      </c>
      <c r="CW63" s="3">
        <v>11446</v>
      </c>
      <c r="CX63" s="3">
        <v>11544</v>
      </c>
    </row>
    <row r="64" spans="1:102" ht="15.6" x14ac:dyDescent="0.25">
      <c r="A64" s="3">
        <v>63</v>
      </c>
      <c r="B64" s="2" t="s">
        <v>522</v>
      </c>
      <c r="C64" s="3">
        <v>1436</v>
      </c>
      <c r="D64" s="3">
        <v>1549</v>
      </c>
      <c r="E64" s="3">
        <v>1669</v>
      </c>
      <c r="F64" s="3">
        <v>1782</v>
      </c>
      <c r="G64" s="3">
        <v>1902</v>
      </c>
      <c r="H64" s="3">
        <v>2015</v>
      </c>
      <c r="I64" s="3">
        <v>2129</v>
      </c>
      <c r="J64" s="3">
        <v>2248</v>
      </c>
      <c r="K64" s="3">
        <v>2362</v>
      </c>
      <c r="L64" s="3">
        <v>2469</v>
      </c>
      <c r="M64" s="3">
        <v>2582</v>
      </c>
      <c r="N64" s="3">
        <v>2689</v>
      </c>
      <c r="O64" s="3">
        <v>2796</v>
      </c>
      <c r="P64" s="3">
        <v>2903</v>
      </c>
      <c r="Q64" s="3">
        <v>3011</v>
      </c>
      <c r="R64" s="3">
        <v>3111</v>
      </c>
      <c r="S64" s="3">
        <v>3212</v>
      </c>
      <c r="T64" s="3">
        <v>3307</v>
      </c>
      <c r="U64" s="3">
        <v>3407</v>
      </c>
      <c r="V64" s="3">
        <v>3496</v>
      </c>
      <c r="W64" s="3">
        <v>3590</v>
      </c>
      <c r="X64" s="3">
        <v>3678</v>
      </c>
      <c r="Y64" s="3">
        <v>3767</v>
      </c>
      <c r="Z64" s="3">
        <v>3848</v>
      </c>
      <c r="AA64" s="3">
        <v>3924</v>
      </c>
      <c r="AB64" s="3">
        <v>4006</v>
      </c>
      <c r="AC64" s="3">
        <v>4075</v>
      </c>
      <c r="AD64" s="3">
        <v>4151</v>
      </c>
      <c r="AE64" s="3">
        <v>4220</v>
      </c>
      <c r="AF64" s="3">
        <v>4283</v>
      </c>
      <c r="AG64" s="3">
        <v>4346</v>
      </c>
      <c r="AH64" s="3">
        <v>4403</v>
      </c>
      <c r="AI64" s="3">
        <v>4460</v>
      </c>
      <c r="AJ64" s="3">
        <v>4510</v>
      </c>
      <c r="AK64" s="3">
        <v>4560</v>
      </c>
      <c r="AL64" s="3">
        <v>4604</v>
      </c>
      <c r="AM64" s="3">
        <v>4655</v>
      </c>
      <c r="AN64" s="3">
        <v>4705</v>
      </c>
      <c r="AO64" s="3">
        <v>4762</v>
      </c>
      <c r="AP64" s="3">
        <v>4819</v>
      </c>
      <c r="AQ64" s="3">
        <v>4882</v>
      </c>
      <c r="AR64" s="3">
        <v>4945</v>
      </c>
      <c r="AS64" s="3">
        <v>5014</v>
      </c>
      <c r="AT64" s="3">
        <v>5090</v>
      </c>
      <c r="AU64" s="3">
        <v>5159</v>
      </c>
      <c r="AV64" s="3">
        <v>5241</v>
      </c>
      <c r="AW64" s="3">
        <v>5316</v>
      </c>
      <c r="AX64" s="3">
        <v>5398</v>
      </c>
      <c r="AY64" s="3">
        <v>5486</v>
      </c>
      <c r="AZ64" s="3">
        <v>5575</v>
      </c>
      <c r="BA64" s="3">
        <v>5669</v>
      </c>
      <c r="BB64" s="3">
        <v>5757</v>
      </c>
      <c r="BC64" s="3">
        <v>5858</v>
      </c>
      <c r="BD64" s="3">
        <v>5953</v>
      </c>
      <c r="BE64" s="3">
        <v>6053</v>
      </c>
      <c r="BF64" s="3">
        <v>6154</v>
      </c>
      <c r="BG64" s="3">
        <v>6261</v>
      </c>
      <c r="BH64" s="3">
        <v>6368</v>
      </c>
      <c r="BI64" s="3">
        <v>6476</v>
      </c>
      <c r="BJ64" s="3">
        <v>6583</v>
      </c>
      <c r="BK64" s="3">
        <v>6696</v>
      </c>
      <c r="BL64" s="3">
        <v>6803</v>
      </c>
      <c r="BM64" s="3">
        <v>6917</v>
      </c>
      <c r="BN64" s="3">
        <v>7036</v>
      </c>
      <c r="BO64" s="3">
        <v>7150</v>
      </c>
      <c r="BP64" s="3">
        <v>7263</v>
      </c>
      <c r="BQ64" s="3">
        <v>7383</v>
      </c>
      <c r="BR64" s="3">
        <v>7496</v>
      </c>
      <c r="BS64" s="3">
        <v>7616</v>
      </c>
      <c r="BT64" s="3">
        <v>7736</v>
      </c>
      <c r="BU64" s="3">
        <v>7824</v>
      </c>
      <c r="BV64" s="3">
        <v>7912</v>
      </c>
      <c r="BW64" s="3">
        <v>8006</v>
      </c>
      <c r="BX64" s="3">
        <v>8095</v>
      </c>
      <c r="BY64" s="3">
        <v>8189</v>
      </c>
      <c r="BZ64" s="3">
        <v>8277</v>
      </c>
      <c r="CA64" s="3">
        <v>8372</v>
      </c>
      <c r="CB64" s="3">
        <v>8460</v>
      </c>
      <c r="CC64" s="3">
        <v>8555</v>
      </c>
      <c r="CD64" s="3">
        <v>8643</v>
      </c>
      <c r="CE64" s="3">
        <v>8737</v>
      </c>
      <c r="CF64" s="3">
        <v>8825</v>
      </c>
      <c r="CG64" s="3">
        <v>8920</v>
      </c>
      <c r="CH64" s="3">
        <v>9008</v>
      </c>
      <c r="CI64" s="3">
        <v>9103</v>
      </c>
      <c r="CJ64" s="3">
        <v>9191</v>
      </c>
      <c r="CK64" s="3">
        <v>9285</v>
      </c>
      <c r="CL64" s="3">
        <v>9374</v>
      </c>
      <c r="CM64" s="3">
        <v>9468</v>
      </c>
      <c r="CN64" s="3">
        <v>9556</v>
      </c>
      <c r="CO64" s="3">
        <v>9651</v>
      </c>
      <c r="CP64" s="3">
        <v>9739</v>
      </c>
      <c r="CQ64" s="3">
        <v>9833</v>
      </c>
      <c r="CR64" s="3">
        <v>9922</v>
      </c>
      <c r="CS64" s="3">
        <v>10016</v>
      </c>
      <c r="CT64" s="3">
        <v>10104</v>
      </c>
      <c r="CU64" s="3">
        <v>10199</v>
      </c>
      <c r="CV64" s="3">
        <v>10287</v>
      </c>
      <c r="CW64" s="3">
        <v>10382</v>
      </c>
      <c r="CX64" s="3">
        <v>10470</v>
      </c>
    </row>
    <row r="65" spans="1:102" ht="15.6" x14ac:dyDescent="0.25">
      <c r="A65" s="3">
        <v>64</v>
      </c>
      <c r="B65" s="2" t="s">
        <v>285</v>
      </c>
      <c r="C65" s="3">
        <v>1286</v>
      </c>
      <c r="D65" s="3">
        <v>1364</v>
      </c>
      <c r="E65" s="3">
        <v>1443</v>
      </c>
      <c r="F65" s="3">
        <v>1528</v>
      </c>
      <c r="G65" s="3">
        <v>1607</v>
      </c>
      <c r="H65" s="3">
        <v>1692</v>
      </c>
      <c r="I65" s="3">
        <v>1771</v>
      </c>
      <c r="J65" s="3">
        <v>1855</v>
      </c>
      <c r="K65" s="3">
        <v>1934</v>
      </c>
      <c r="L65" s="3">
        <v>2019</v>
      </c>
      <c r="M65" s="3">
        <v>2098</v>
      </c>
      <c r="N65" s="3">
        <v>2183</v>
      </c>
      <c r="O65" s="3">
        <v>2262</v>
      </c>
      <c r="P65" s="3">
        <v>2346</v>
      </c>
      <c r="Q65" s="3">
        <v>2425</v>
      </c>
      <c r="R65" s="3">
        <v>2510</v>
      </c>
      <c r="S65" s="3">
        <v>2589</v>
      </c>
      <c r="T65" s="3">
        <v>2673</v>
      </c>
      <c r="U65" s="3">
        <v>2752</v>
      </c>
      <c r="V65" s="3">
        <v>2837</v>
      </c>
      <c r="W65" s="3">
        <v>2916</v>
      </c>
      <c r="X65" s="3">
        <v>3001</v>
      </c>
      <c r="Y65" s="3">
        <v>3080</v>
      </c>
      <c r="Z65" s="3">
        <v>3164</v>
      </c>
      <c r="AA65" s="3">
        <v>3243</v>
      </c>
      <c r="AB65" s="3">
        <v>3328</v>
      </c>
      <c r="AC65" s="3">
        <v>3407</v>
      </c>
      <c r="AD65" s="3">
        <v>3492</v>
      </c>
      <c r="AE65" s="3">
        <v>3571</v>
      </c>
      <c r="AF65" s="3">
        <v>3655</v>
      </c>
      <c r="AG65" s="3">
        <v>3734</v>
      </c>
      <c r="AH65" s="3">
        <v>3819</v>
      </c>
      <c r="AI65" s="3">
        <v>3898</v>
      </c>
      <c r="AJ65" s="3">
        <v>3982</v>
      </c>
      <c r="AK65" s="3">
        <v>4061</v>
      </c>
      <c r="AL65" s="3">
        <v>4146</v>
      </c>
      <c r="AM65" s="3">
        <v>4225</v>
      </c>
      <c r="AN65" s="3">
        <v>4310</v>
      </c>
      <c r="AO65" s="3">
        <v>4389</v>
      </c>
      <c r="AP65" s="3">
        <v>4473</v>
      </c>
      <c r="AQ65" s="3">
        <v>4552</v>
      </c>
      <c r="AR65" s="3">
        <v>4637</v>
      </c>
      <c r="AS65" s="3">
        <v>4716</v>
      </c>
      <c r="AT65" s="3">
        <v>4800</v>
      </c>
      <c r="AU65" s="3">
        <v>4879</v>
      </c>
      <c r="AV65" s="3">
        <v>4964</v>
      </c>
      <c r="AW65" s="3">
        <v>5043</v>
      </c>
      <c r="AX65" s="3">
        <v>5128</v>
      </c>
      <c r="AY65" s="3">
        <v>5207</v>
      </c>
      <c r="AZ65" s="3">
        <v>5291</v>
      </c>
      <c r="BA65" s="3">
        <v>5370</v>
      </c>
      <c r="BB65" s="3">
        <v>5455</v>
      </c>
      <c r="BC65" s="3">
        <v>5534</v>
      </c>
      <c r="BD65" s="3">
        <v>5619</v>
      </c>
      <c r="BE65" s="3">
        <v>5698</v>
      </c>
      <c r="BF65" s="3">
        <v>5782</v>
      </c>
      <c r="BG65" s="3">
        <v>5861</v>
      </c>
      <c r="BH65" s="3">
        <v>5946</v>
      </c>
      <c r="BI65" s="3">
        <v>6025</v>
      </c>
      <c r="BJ65" s="3">
        <v>6109</v>
      </c>
      <c r="BK65" s="3">
        <v>6188</v>
      </c>
      <c r="BL65" s="3">
        <v>6273</v>
      </c>
      <c r="BM65" s="3">
        <v>6352</v>
      </c>
      <c r="BN65" s="3">
        <v>6437</v>
      </c>
      <c r="BO65" s="3">
        <v>6516</v>
      </c>
      <c r="BP65" s="3">
        <v>6600</v>
      </c>
      <c r="BQ65" s="3">
        <v>6679</v>
      </c>
      <c r="BR65" s="3">
        <v>6764</v>
      </c>
      <c r="BS65" s="3">
        <v>6843</v>
      </c>
      <c r="BT65" s="3">
        <v>6928</v>
      </c>
      <c r="BU65" s="3">
        <v>7006</v>
      </c>
      <c r="BV65" s="3">
        <v>7085</v>
      </c>
      <c r="BW65" s="3">
        <v>7170</v>
      </c>
      <c r="BX65" s="3">
        <v>7249</v>
      </c>
      <c r="BY65" s="3">
        <v>7334</v>
      </c>
      <c r="BZ65" s="3">
        <v>7413</v>
      </c>
      <c r="CA65" s="3">
        <v>7497</v>
      </c>
      <c r="CB65" s="3">
        <v>7576</v>
      </c>
      <c r="CC65" s="3">
        <v>7661</v>
      </c>
      <c r="CD65" s="3">
        <v>7740</v>
      </c>
      <c r="CE65" s="3">
        <v>7825</v>
      </c>
      <c r="CF65" s="3">
        <v>7904</v>
      </c>
      <c r="CG65" s="3">
        <v>7988</v>
      </c>
      <c r="CH65" s="3">
        <v>8067</v>
      </c>
      <c r="CI65" s="3">
        <v>8152</v>
      </c>
      <c r="CJ65" s="3">
        <v>8231</v>
      </c>
      <c r="CK65" s="3">
        <v>8315</v>
      </c>
      <c r="CL65" s="3">
        <v>8394</v>
      </c>
      <c r="CM65" s="3">
        <v>8479</v>
      </c>
      <c r="CN65" s="3">
        <v>8558</v>
      </c>
      <c r="CO65" s="3">
        <v>8643</v>
      </c>
      <c r="CP65" s="3">
        <v>8722</v>
      </c>
      <c r="CQ65" s="3">
        <v>8806</v>
      </c>
      <c r="CR65" s="3">
        <v>8885</v>
      </c>
      <c r="CS65" s="3">
        <v>8970</v>
      </c>
      <c r="CT65" s="3">
        <v>9049</v>
      </c>
      <c r="CU65" s="3">
        <v>9134</v>
      </c>
      <c r="CV65" s="3">
        <v>9213</v>
      </c>
      <c r="CW65" s="3">
        <v>9297</v>
      </c>
      <c r="CX65" s="3">
        <v>9376</v>
      </c>
    </row>
    <row r="66" spans="1:102" ht="15.6" x14ac:dyDescent="0.25">
      <c r="A66" s="3">
        <v>65</v>
      </c>
      <c r="B66" s="2" t="s">
        <v>523</v>
      </c>
      <c r="C66" s="3">
        <v>1750</v>
      </c>
      <c r="D66" s="3">
        <v>1912</v>
      </c>
      <c r="E66" s="3">
        <v>2085</v>
      </c>
      <c r="F66" s="3">
        <v>2247</v>
      </c>
      <c r="G66" s="3">
        <v>2420</v>
      </c>
      <c r="H66" s="3">
        <v>2583</v>
      </c>
      <c r="I66" s="3">
        <v>2755</v>
      </c>
      <c r="J66" s="3">
        <v>2918</v>
      </c>
      <c r="K66" s="3">
        <v>3081</v>
      </c>
      <c r="L66" s="3">
        <v>3243</v>
      </c>
      <c r="M66" s="3">
        <v>3397</v>
      </c>
      <c r="N66" s="3">
        <v>3559</v>
      </c>
      <c r="O66" s="3">
        <v>3713</v>
      </c>
      <c r="P66" s="3">
        <v>3866</v>
      </c>
      <c r="Q66" s="3">
        <v>4019</v>
      </c>
      <c r="R66" s="3">
        <v>4163</v>
      </c>
      <c r="S66" s="3">
        <v>4306</v>
      </c>
      <c r="T66" s="3">
        <v>4450</v>
      </c>
      <c r="U66" s="3">
        <v>4584</v>
      </c>
      <c r="V66" s="3">
        <v>4718</v>
      </c>
      <c r="W66" s="3">
        <v>4852</v>
      </c>
      <c r="X66" s="3">
        <v>4977</v>
      </c>
      <c r="Y66" s="3">
        <v>5101</v>
      </c>
      <c r="Z66" s="3">
        <v>5216</v>
      </c>
      <c r="AA66" s="3">
        <v>5331</v>
      </c>
      <c r="AB66" s="3">
        <v>5446</v>
      </c>
      <c r="AC66" s="3">
        <v>5551</v>
      </c>
      <c r="AD66" s="3">
        <v>5647</v>
      </c>
      <c r="AE66" s="3">
        <v>5743</v>
      </c>
      <c r="AF66" s="3">
        <v>5838</v>
      </c>
      <c r="AG66" s="3">
        <v>5915</v>
      </c>
      <c r="AH66" s="3">
        <v>6001</v>
      </c>
      <c r="AI66" s="3">
        <v>6078</v>
      </c>
      <c r="AJ66" s="3">
        <v>6145</v>
      </c>
      <c r="AK66" s="3">
        <v>6212</v>
      </c>
      <c r="AL66" s="3">
        <v>6269</v>
      </c>
      <c r="AM66" s="3">
        <v>6317</v>
      </c>
      <c r="AN66" s="3">
        <v>6365</v>
      </c>
      <c r="AO66" s="3">
        <v>6403</v>
      </c>
      <c r="AP66" s="3">
        <v>6442</v>
      </c>
      <c r="AQ66" s="3">
        <v>6470</v>
      </c>
      <c r="AR66" s="3">
        <v>6499</v>
      </c>
      <c r="AS66" s="3">
        <v>6518</v>
      </c>
      <c r="AT66" s="3">
        <v>6528</v>
      </c>
      <c r="AU66" s="3">
        <v>6538</v>
      </c>
      <c r="AV66" s="3">
        <v>6547</v>
      </c>
      <c r="AW66" s="3">
        <v>6557</v>
      </c>
      <c r="AX66" s="3">
        <v>6566</v>
      </c>
      <c r="AY66" s="3">
        <v>6576</v>
      </c>
      <c r="AZ66" s="3">
        <v>6595</v>
      </c>
      <c r="BA66" s="3">
        <v>6624</v>
      </c>
      <c r="BB66" s="3">
        <v>6662</v>
      </c>
      <c r="BC66" s="3">
        <v>6700</v>
      </c>
      <c r="BD66" s="3">
        <v>6748</v>
      </c>
      <c r="BE66" s="3">
        <v>6796</v>
      </c>
      <c r="BF66" s="3">
        <v>6854</v>
      </c>
      <c r="BG66" s="3">
        <v>6921</v>
      </c>
      <c r="BH66" s="3">
        <v>6988</v>
      </c>
      <c r="BI66" s="3">
        <v>7064</v>
      </c>
      <c r="BJ66" s="3">
        <v>7150</v>
      </c>
      <c r="BK66" s="3">
        <v>7227</v>
      </c>
      <c r="BL66" s="3">
        <v>7323</v>
      </c>
      <c r="BM66" s="3">
        <v>7418</v>
      </c>
      <c r="BN66" s="3">
        <v>7514</v>
      </c>
      <c r="BO66" s="3">
        <v>7620</v>
      </c>
      <c r="BP66" s="3">
        <v>7735</v>
      </c>
      <c r="BQ66" s="3">
        <v>7849</v>
      </c>
      <c r="BR66" s="3">
        <v>7964</v>
      </c>
      <c r="BS66" s="3">
        <v>8089</v>
      </c>
      <c r="BT66" s="3">
        <v>8213</v>
      </c>
      <c r="BU66" s="3">
        <v>8347</v>
      </c>
      <c r="BV66" s="3">
        <v>8481</v>
      </c>
      <c r="BW66" s="3">
        <v>8615</v>
      </c>
      <c r="BX66" s="3">
        <v>8759</v>
      </c>
      <c r="BY66" s="3">
        <v>8903</v>
      </c>
      <c r="BZ66" s="3">
        <v>9046</v>
      </c>
      <c r="CA66" s="3">
        <v>9200</v>
      </c>
      <c r="CB66" s="3">
        <v>9353</v>
      </c>
      <c r="CC66" s="3">
        <v>9506</v>
      </c>
      <c r="CD66" s="3">
        <v>9669</v>
      </c>
      <c r="CE66" s="3">
        <v>9822</v>
      </c>
      <c r="CF66" s="3">
        <v>9985</v>
      </c>
      <c r="CG66" s="3">
        <v>10148</v>
      </c>
      <c r="CH66" s="3">
        <v>10310</v>
      </c>
      <c r="CI66" s="3">
        <v>10483</v>
      </c>
      <c r="CJ66" s="3">
        <v>10646</v>
      </c>
      <c r="CK66" s="3">
        <v>10818</v>
      </c>
      <c r="CL66" s="3">
        <v>10981</v>
      </c>
      <c r="CM66" s="3">
        <v>11153</v>
      </c>
      <c r="CN66" s="3">
        <v>11326</v>
      </c>
      <c r="CO66" s="3">
        <v>11431</v>
      </c>
      <c r="CP66" s="3">
        <v>11536</v>
      </c>
      <c r="CQ66" s="3">
        <v>11642</v>
      </c>
      <c r="CR66" s="3">
        <v>11747</v>
      </c>
      <c r="CS66" s="3">
        <v>11862</v>
      </c>
      <c r="CT66" s="3">
        <v>11967</v>
      </c>
      <c r="CU66" s="3">
        <v>12072</v>
      </c>
      <c r="CV66" s="3">
        <v>12178</v>
      </c>
      <c r="CW66" s="3">
        <v>12293</v>
      </c>
      <c r="CX66" s="3">
        <v>12398</v>
      </c>
    </row>
    <row r="67" spans="1:102" ht="15.6" x14ac:dyDescent="0.25">
      <c r="A67" s="3">
        <v>66</v>
      </c>
      <c r="B67" s="2" t="s">
        <v>524</v>
      </c>
      <c r="C67" s="3">
        <v>1504</v>
      </c>
      <c r="D67" s="3">
        <v>1549</v>
      </c>
      <c r="E67" s="3">
        <v>1601</v>
      </c>
      <c r="F67" s="3">
        <v>1654</v>
      </c>
      <c r="G67" s="3">
        <v>1714</v>
      </c>
      <c r="H67" s="3">
        <v>1774</v>
      </c>
      <c r="I67" s="3">
        <v>1842</v>
      </c>
      <c r="J67" s="3">
        <v>1902</v>
      </c>
      <c r="K67" s="3">
        <v>1978</v>
      </c>
      <c r="L67" s="3">
        <v>2045</v>
      </c>
      <c r="M67" s="3">
        <v>2121</v>
      </c>
      <c r="N67" s="3">
        <v>2203</v>
      </c>
      <c r="O67" s="3">
        <v>2279</v>
      </c>
      <c r="P67" s="3">
        <v>2361</v>
      </c>
      <c r="Q67" s="3">
        <v>2452</v>
      </c>
      <c r="R67" s="3">
        <v>2542</v>
      </c>
      <c r="S67" s="3">
        <v>2632</v>
      </c>
      <c r="T67" s="3">
        <v>2723</v>
      </c>
      <c r="U67" s="3">
        <v>2820</v>
      </c>
      <c r="V67" s="3">
        <v>2918</v>
      </c>
      <c r="W67" s="3">
        <v>3016</v>
      </c>
      <c r="X67" s="3">
        <v>3121</v>
      </c>
      <c r="Y67" s="3">
        <v>3219</v>
      </c>
      <c r="Z67" s="3">
        <v>3332</v>
      </c>
      <c r="AA67" s="3">
        <v>3437</v>
      </c>
      <c r="AB67" s="3">
        <v>3543</v>
      </c>
      <c r="AC67" s="3">
        <v>3656</v>
      </c>
      <c r="AD67" s="3">
        <v>3769</v>
      </c>
      <c r="AE67" s="3">
        <v>3881</v>
      </c>
      <c r="AF67" s="3">
        <v>4002</v>
      </c>
      <c r="AG67" s="3">
        <v>4115</v>
      </c>
      <c r="AH67" s="3">
        <v>4235</v>
      </c>
      <c r="AI67" s="3">
        <v>4355</v>
      </c>
      <c r="AJ67" s="3">
        <v>4468</v>
      </c>
      <c r="AK67" s="3">
        <v>4589</v>
      </c>
      <c r="AL67" s="3">
        <v>4717</v>
      </c>
      <c r="AM67" s="3">
        <v>4837</v>
      </c>
      <c r="AN67" s="3">
        <v>4957</v>
      </c>
      <c r="AO67" s="3">
        <v>5078</v>
      </c>
      <c r="AP67" s="3">
        <v>5198</v>
      </c>
      <c r="AQ67" s="3">
        <v>5326</v>
      </c>
      <c r="AR67" s="3">
        <v>5447</v>
      </c>
      <c r="AS67" s="3">
        <v>5567</v>
      </c>
      <c r="AT67" s="3">
        <v>5687</v>
      </c>
      <c r="AU67" s="3">
        <v>5808</v>
      </c>
      <c r="AV67" s="3">
        <v>5936</v>
      </c>
      <c r="AW67" s="3">
        <v>6056</v>
      </c>
      <c r="AX67" s="3">
        <v>6169</v>
      </c>
      <c r="AY67" s="3">
        <v>6289</v>
      </c>
      <c r="AZ67" s="3">
        <v>6410</v>
      </c>
      <c r="BA67" s="3">
        <v>6523</v>
      </c>
      <c r="BB67" s="3">
        <v>6643</v>
      </c>
      <c r="BC67" s="3">
        <v>6756</v>
      </c>
      <c r="BD67" s="3">
        <v>6869</v>
      </c>
      <c r="BE67" s="3">
        <v>6982</v>
      </c>
      <c r="BF67" s="3">
        <v>7087</v>
      </c>
      <c r="BG67" s="3">
        <v>7192</v>
      </c>
      <c r="BH67" s="3">
        <v>7305</v>
      </c>
      <c r="BI67" s="3">
        <v>7403</v>
      </c>
      <c r="BJ67" s="3">
        <v>7508</v>
      </c>
      <c r="BK67" s="3">
        <v>7606</v>
      </c>
      <c r="BL67" s="3">
        <v>7704</v>
      </c>
      <c r="BM67" s="3">
        <v>7802</v>
      </c>
      <c r="BN67" s="3">
        <v>7892</v>
      </c>
      <c r="BO67" s="3">
        <v>7983</v>
      </c>
      <c r="BP67" s="3">
        <v>8073</v>
      </c>
      <c r="BQ67" s="3">
        <v>8163</v>
      </c>
      <c r="BR67" s="3">
        <v>8246</v>
      </c>
      <c r="BS67" s="3">
        <v>8321</v>
      </c>
      <c r="BT67" s="3">
        <v>8404</v>
      </c>
      <c r="BU67" s="3">
        <v>8479</v>
      </c>
      <c r="BV67" s="3">
        <v>8547</v>
      </c>
      <c r="BW67" s="3">
        <v>8622</v>
      </c>
      <c r="BX67" s="3">
        <v>8682</v>
      </c>
      <c r="BY67" s="3">
        <v>8750</v>
      </c>
      <c r="BZ67" s="3">
        <v>8810</v>
      </c>
      <c r="CA67" s="3">
        <v>8870</v>
      </c>
      <c r="CB67" s="3">
        <v>8923</v>
      </c>
      <c r="CC67" s="3">
        <v>8976</v>
      </c>
      <c r="CD67" s="3">
        <v>9029</v>
      </c>
      <c r="CE67" s="3">
        <v>9119</v>
      </c>
      <c r="CF67" s="3">
        <v>9217</v>
      </c>
      <c r="CG67" s="3">
        <v>9307</v>
      </c>
      <c r="CH67" s="3">
        <v>9405</v>
      </c>
      <c r="CI67" s="3">
        <v>9503</v>
      </c>
      <c r="CJ67" s="3">
        <v>9593</v>
      </c>
      <c r="CK67" s="3">
        <v>9691</v>
      </c>
      <c r="CL67" s="3">
        <v>9789</v>
      </c>
      <c r="CM67" s="3">
        <v>9879</v>
      </c>
      <c r="CN67" s="3">
        <v>9977</v>
      </c>
      <c r="CO67" s="3">
        <v>10074</v>
      </c>
      <c r="CP67" s="3">
        <v>10165</v>
      </c>
      <c r="CQ67" s="3">
        <v>10263</v>
      </c>
      <c r="CR67" s="3">
        <v>10360</v>
      </c>
      <c r="CS67" s="3">
        <v>10451</v>
      </c>
      <c r="CT67" s="3">
        <v>10549</v>
      </c>
      <c r="CU67" s="3">
        <v>10646</v>
      </c>
      <c r="CV67" s="3">
        <v>10737</v>
      </c>
      <c r="CW67" s="3">
        <v>10835</v>
      </c>
      <c r="CX67" s="3">
        <v>10932</v>
      </c>
    </row>
    <row r="68" spans="1:102" ht="15.6" x14ac:dyDescent="0.25">
      <c r="A68" s="3">
        <v>67</v>
      </c>
      <c r="B68" s="2" t="s">
        <v>525</v>
      </c>
      <c r="C68" s="3">
        <v>1294</v>
      </c>
      <c r="D68" s="3">
        <v>1416</v>
      </c>
      <c r="E68" s="3">
        <v>1546</v>
      </c>
      <c r="F68" s="3">
        <v>1675</v>
      </c>
      <c r="G68" s="3">
        <v>1805</v>
      </c>
      <c r="H68" s="3">
        <v>1928</v>
      </c>
      <c r="I68" s="3">
        <v>2057</v>
      </c>
      <c r="J68" s="3">
        <v>2180</v>
      </c>
      <c r="K68" s="3">
        <v>2303</v>
      </c>
      <c r="L68" s="3">
        <v>2426</v>
      </c>
      <c r="M68" s="3">
        <v>2543</v>
      </c>
      <c r="N68" s="3">
        <v>2659</v>
      </c>
      <c r="O68" s="3">
        <v>2776</v>
      </c>
      <c r="P68" s="3">
        <v>2892</v>
      </c>
      <c r="Q68" s="3">
        <v>3002</v>
      </c>
      <c r="R68" s="3">
        <v>3106</v>
      </c>
      <c r="S68" s="3">
        <v>3216</v>
      </c>
      <c r="T68" s="3">
        <v>3313</v>
      </c>
      <c r="U68" s="3">
        <v>3416</v>
      </c>
      <c r="V68" s="3">
        <v>3507</v>
      </c>
      <c r="W68" s="3">
        <v>3604</v>
      </c>
      <c r="X68" s="3">
        <v>3688</v>
      </c>
      <c r="Y68" s="3">
        <v>3772</v>
      </c>
      <c r="Z68" s="3">
        <v>3856</v>
      </c>
      <c r="AA68" s="3">
        <v>3928</v>
      </c>
      <c r="AB68" s="3">
        <v>4005</v>
      </c>
      <c r="AC68" s="3">
        <v>4070</v>
      </c>
      <c r="AD68" s="3">
        <v>4135</v>
      </c>
      <c r="AE68" s="3">
        <v>4193</v>
      </c>
      <c r="AF68" s="3">
        <v>4251</v>
      </c>
      <c r="AG68" s="3">
        <v>4297</v>
      </c>
      <c r="AH68" s="3">
        <v>4342</v>
      </c>
      <c r="AI68" s="3">
        <v>4381</v>
      </c>
      <c r="AJ68" s="3">
        <v>4419</v>
      </c>
      <c r="AK68" s="3">
        <v>4452</v>
      </c>
      <c r="AL68" s="3">
        <v>4478</v>
      </c>
      <c r="AM68" s="3">
        <v>4497</v>
      </c>
      <c r="AN68" s="3">
        <v>4510</v>
      </c>
      <c r="AO68" s="3">
        <v>4523</v>
      </c>
      <c r="AP68" s="3">
        <v>4530</v>
      </c>
      <c r="AQ68" s="3">
        <v>4536</v>
      </c>
      <c r="AR68" s="3">
        <v>4542</v>
      </c>
      <c r="AS68" s="3">
        <v>4549</v>
      </c>
      <c r="AT68" s="3">
        <v>4555</v>
      </c>
      <c r="AU68" s="3">
        <v>4575</v>
      </c>
      <c r="AV68" s="3">
        <v>4601</v>
      </c>
      <c r="AW68" s="3">
        <v>4633</v>
      </c>
      <c r="AX68" s="3">
        <v>4672</v>
      </c>
      <c r="AY68" s="3">
        <v>4711</v>
      </c>
      <c r="AZ68" s="3">
        <v>4756</v>
      </c>
      <c r="BA68" s="3">
        <v>4801</v>
      </c>
      <c r="BB68" s="3">
        <v>4860</v>
      </c>
      <c r="BC68" s="3">
        <v>4918</v>
      </c>
      <c r="BD68" s="3">
        <v>4983</v>
      </c>
      <c r="BE68" s="3">
        <v>5047</v>
      </c>
      <c r="BF68" s="3">
        <v>5125</v>
      </c>
      <c r="BG68" s="3">
        <v>5196</v>
      </c>
      <c r="BH68" s="3">
        <v>5280</v>
      </c>
      <c r="BI68" s="3">
        <v>5364</v>
      </c>
      <c r="BJ68" s="3">
        <v>5449</v>
      </c>
      <c r="BK68" s="3">
        <v>5546</v>
      </c>
      <c r="BL68" s="3">
        <v>5636</v>
      </c>
      <c r="BM68" s="3">
        <v>5740</v>
      </c>
      <c r="BN68" s="3">
        <v>5837</v>
      </c>
      <c r="BO68" s="3">
        <v>5947</v>
      </c>
      <c r="BP68" s="3">
        <v>6050</v>
      </c>
      <c r="BQ68" s="3">
        <v>6160</v>
      </c>
      <c r="BR68" s="3">
        <v>6277</v>
      </c>
      <c r="BS68" s="3">
        <v>6393</v>
      </c>
      <c r="BT68" s="3">
        <v>6510</v>
      </c>
      <c r="BU68" s="3">
        <v>6626</v>
      </c>
      <c r="BV68" s="3">
        <v>6749</v>
      </c>
      <c r="BW68" s="3">
        <v>6872</v>
      </c>
      <c r="BX68" s="3">
        <v>6995</v>
      </c>
      <c r="BY68" s="3">
        <v>7125</v>
      </c>
      <c r="BZ68" s="3">
        <v>7248</v>
      </c>
      <c r="CA68" s="3">
        <v>7377</v>
      </c>
      <c r="CB68" s="3">
        <v>7507</v>
      </c>
      <c r="CC68" s="3">
        <v>7636</v>
      </c>
      <c r="CD68" s="3">
        <v>7766</v>
      </c>
      <c r="CE68" s="3">
        <v>7843</v>
      </c>
      <c r="CF68" s="3">
        <v>7927</v>
      </c>
      <c r="CG68" s="3">
        <v>8005</v>
      </c>
      <c r="CH68" s="3">
        <v>8089</v>
      </c>
      <c r="CI68" s="3">
        <v>8173</v>
      </c>
      <c r="CJ68" s="3">
        <v>8251</v>
      </c>
      <c r="CK68" s="3">
        <v>8335</v>
      </c>
      <c r="CL68" s="3">
        <v>8419</v>
      </c>
      <c r="CM68" s="3">
        <v>8497</v>
      </c>
      <c r="CN68" s="3">
        <v>8581</v>
      </c>
      <c r="CO68" s="3">
        <v>8665</v>
      </c>
      <c r="CP68" s="3">
        <v>8743</v>
      </c>
      <c r="CQ68" s="3">
        <v>8827</v>
      </c>
      <c r="CR68" s="3">
        <v>8911</v>
      </c>
      <c r="CS68" s="3">
        <v>8989</v>
      </c>
      <c r="CT68" s="3">
        <v>9073</v>
      </c>
      <c r="CU68" s="3">
        <v>9157</v>
      </c>
      <c r="CV68" s="3">
        <v>9235</v>
      </c>
      <c r="CW68" s="3">
        <v>9319</v>
      </c>
      <c r="CX68" s="3">
        <v>9403</v>
      </c>
    </row>
    <row r="69" spans="1:102" ht="15.6" x14ac:dyDescent="0.25">
      <c r="A69" s="3">
        <v>68</v>
      </c>
      <c r="B69" s="2" t="s">
        <v>293</v>
      </c>
      <c r="C69" s="3">
        <v>1865</v>
      </c>
      <c r="D69" s="3">
        <v>2038</v>
      </c>
      <c r="E69" s="3">
        <v>2222</v>
      </c>
      <c r="F69" s="3">
        <v>2395</v>
      </c>
      <c r="G69" s="3">
        <v>2579</v>
      </c>
      <c r="H69" s="3">
        <v>2752</v>
      </c>
      <c r="I69" s="3">
        <v>2936</v>
      </c>
      <c r="J69" s="3">
        <v>3109</v>
      </c>
      <c r="K69" s="3">
        <v>3283</v>
      </c>
      <c r="L69" s="3">
        <v>3456</v>
      </c>
      <c r="M69" s="3">
        <v>3619</v>
      </c>
      <c r="N69" s="3">
        <v>3793</v>
      </c>
      <c r="O69" s="3">
        <v>3956</v>
      </c>
      <c r="P69" s="3">
        <v>4119</v>
      </c>
      <c r="Q69" s="3">
        <v>4283</v>
      </c>
      <c r="R69" s="3">
        <v>4436</v>
      </c>
      <c r="S69" s="3">
        <v>4589</v>
      </c>
      <c r="T69" s="3">
        <v>4742</v>
      </c>
      <c r="U69" s="3">
        <v>4885</v>
      </c>
      <c r="V69" s="3">
        <v>5027</v>
      </c>
      <c r="W69" s="3">
        <v>5170</v>
      </c>
      <c r="X69" s="3">
        <v>5303</v>
      </c>
      <c r="Y69" s="3">
        <v>5436</v>
      </c>
      <c r="Z69" s="3">
        <v>5558</v>
      </c>
      <c r="AA69" s="3">
        <v>5680</v>
      </c>
      <c r="AB69" s="3">
        <v>5803</v>
      </c>
      <c r="AC69" s="3">
        <v>5915</v>
      </c>
      <c r="AD69" s="3">
        <v>6017</v>
      </c>
      <c r="AE69" s="3">
        <v>6119</v>
      </c>
      <c r="AF69" s="3">
        <v>6221</v>
      </c>
      <c r="AG69" s="3">
        <v>6303</v>
      </c>
      <c r="AH69" s="3">
        <v>6395</v>
      </c>
      <c r="AI69" s="3">
        <v>6476</v>
      </c>
      <c r="AJ69" s="3">
        <v>6548</v>
      </c>
      <c r="AK69" s="3">
        <v>6619</v>
      </c>
      <c r="AL69" s="3">
        <v>6680</v>
      </c>
      <c r="AM69" s="3">
        <v>6731</v>
      </c>
      <c r="AN69" s="3">
        <v>6782</v>
      </c>
      <c r="AO69" s="3">
        <v>6823</v>
      </c>
      <c r="AP69" s="3">
        <v>6864</v>
      </c>
      <c r="AQ69" s="3">
        <v>6895</v>
      </c>
      <c r="AR69" s="3">
        <v>6925</v>
      </c>
      <c r="AS69" s="3">
        <v>6946</v>
      </c>
      <c r="AT69" s="3">
        <v>6956</v>
      </c>
      <c r="AU69" s="3">
        <v>6966</v>
      </c>
      <c r="AV69" s="3">
        <v>6976</v>
      </c>
      <c r="AW69" s="3">
        <v>6986</v>
      </c>
      <c r="AX69" s="3">
        <v>6997</v>
      </c>
      <c r="AY69" s="3">
        <v>7007</v>
      </c>
      <c r="AZ69" s="3">
        <v>7027</v>
      </c>
      <c r="BA69" s="3">
        <v>7058</v>
      </c>
      <c r="BB69" s="3">
        <v>7099</v>
      </c>
      <c r="BC69" s="3">
        <v>7139</v>
      </c>
      <c r="BD69" s="3">
        <v>7190</v>
      </c>
      <c r="BE69" s="3">
        <v>7241</v>
      </c>
      <c r="BF69" s="3">
        <v>7303</v>
      </c>
      <c r="BG69" s="3">
        <v>7374</v>
      </c>
      <c r="BH69" s="3">
        <v>7446</v>
      </c>
      <c r="BI69" s="3">
        <v>7527</v>
      </c>
      <c r="BJ69" s="3">
        <v>7619</v>
      </c>
      <c r="BK69" s="3">
        <v>7701</v>
      </c>
      <c r="BL69" s="3">
        <v>7803</v>
      </c>
      <c r="BM69" s="3">
        <v>7905</v>
      </c>
      <c r="BN69" s="3">
        <v>8007</v>
      </c>
      <c r="BO69" s="3">
        <v>8119</v>
      </c>
      <c r="BP69" s="3">
        <v>8241</v>
      </c>
      <c r="BQ69" s="3">
        <v>8364</v>
      </c>
      <c r="BR69" s="3">
        <v>8486</v>
      </c>
      <c r="BS69" s="3">
        <v>8619</v>
      </c>
      <c r="BT69" s="3">
        <v>8752</v>
      </c>
      <c r="BU69" s="3">
        <v>8894</v>
      </c>
      <c r="BV69" s="3">
        <v>9037</v>
      </c>
      <c r="BW69" s="3">
        <v>9180</v>
      </c>
      <c r="BX69" s="3">
        <v>9333</v>
      </c>
      <c r="BY69" s="3">
        <v>9486</v>
      </c>
      <c r="BZ69" s="3">
        <v>9639</v>
      </c>
      <c r="CA69" s="3">
        <v>9802</v>
      </c>
      <c r="CB69" s="3">
        <v>9966</v>
      </c>
      <c r="CC69" s="3">
        <v>10129</v>
      </c>
      <c r="CD69" s="3">
        <v>10302</v>
      </c>
      <c r="CE69" s="3">
        <v>10466</v>
      </c>
      <c r="CF69" s="3">
        <v>10639</v>
      </c>
      <c r="CG69" s="3">
        <v>10813</v>
      </c>
      <c r="CH69" s="3">
        <v>10986</v>
      </c>
      <c r="CI69" s="3">
        <v>11170</v>
      </c>
      <c r="CJ69" s="3">
        <v>11343</v>
      </c>
      <c r="CK69" s="3">
        <v>11527</v>
      </c>
      <c r="CL69" s="3">
        <v>11700</v>
      </c>
      <c r="CM69" s="3">
        <v>11884</v>
      </c>
      <c r="CN69" s="3">
        <v>12068</v>
      </c>
      <c r="CO69" s="3">
        <v>12180</v>
      </c>
      <c r="CP69" s="3">
        <v>12292</v>
      </c>
      <c r="CQ69" s="3">
        <v>12404</v>
      </c>
      <c r="CR69" s="3">
        <v>12516</v>
      </c>
      <c r="CS69" s="3">
        <v>12639</v>
      </c>
      <c r="CT69" s="3">
        <v>12751</v>
      </c>
      <c r="CU69" s="3">
        <v>12863</v>
      </c>
      <c r="CV69" s="3">
        <v>12976</v>
      </c>
      <c r="CW69" s="3">
        <v>13098</v>
      </c>
      <c r="CX69" s="3">
        <v>13210</v>
      </c>
    </row>
    <row r="70" spans="1:102" ht="15.6" x14ac:dyDescent="0.25">
      <c r="A70" s="3">
        <v>69</v>
      </c>
      <c r="B70" s="2" t="s">
        <v>526</v>
      </c>
      <c r="C70" s="3">
        <v>1582</v>
      </c>
      <c r="D70" s="3">
        <v>1676</v>
      </c>
      <c r="E70" s="3">
        <v>1779</v>
      </c>
      <c r="F70" s="3">
        <v>1874</v>
      </c>
      <c r="G70" s="3">
        <v>1977</v>
      </c>
      <c r="H70" s="3">
        <v>2080</v>
      </c>
      <c r="I70" s="3">
        <v>2175</v>
      </c>
      <c r="J70" s="3">
        <v>2278</v>
      </c>
      <c r="K70" s="3">
        <v>2381</v>
      </c>
      <c r="L70" s="3">
        <v>2476</v>
      </c>
      <c r="M70" s="3">
        <v>2578</v>
      </c>
      <c r="N70" s="3">
        <v>2681</v>
      </c>
      <c r="O70" s="3">
        <v>2776</v>
      </c>
      <c r="P70" s="3">
        <v>2879</v>
      </c>
      <c r="Q70" s="3">
        <v>2982</v>
      </c>
      <c r="R70" s="3">
        <v>3077</v>
      </c>
      <c r="S70" s="3">
        <v>3180</v>
      </c>
      <c r="T70" s="3">
        <v>3283</v>
      </c>
      <c r="U70" s="3">
        <v>3378</v>
      </c>
      <c r="V70" s="3">
        <v>3480</v>
      </c>
      <c r="W70" s="3">
        <v>3583</v>
      </c>
      <c r="X70" s="3">
        <v>3678</v>
      </c>
      <c r="Y70" s="3">
        <v>3781</v>
      </c>
      <c r="Z70" s="3">
        <v>3884</v>
      </c>
      <c r="AA70" s="3">
        <v>3979</v>
      </c>
      <c r="AB70" s="3">
        <v>4082</v>
      </c>
      <c r="AC70" s="3">
        <v>4185</v>
      </c>
      <c r="AD70" s="3">
        <v>4279</v>
      </c>
      <c r="AE70" s="3">
        <v>4382</v>
      </c>
      <c r="AF70" s="3">
        <v>4485</v>
      </c>
      <c r="AG70" s="3">
        <v>4580</v>
      </c>
      <c r="AH70" s="3">
        <v>4683</v>
      </c>
      <c r="AI70" s="3">
        <v>4786</v>
      </c>
      <c r="AJ70" s="3">
        <v>4881</v>
      </c>
      <c r="AK70" s="3">
        <v>4984</v>
      </c>
      <c r="AL70" s="3">
        <v>5087</v>
      </c>
      <c r="AM70" s="3">
        <v>5181</v>
      </c>
      <c r="AN70" s="3">
        <v>5284</v>
      </c>
      <c r="AO70" s="3">
        <v>5387</v>
      </c>
      <c r="AP70" s="3">
        <v>5482</v>
      </c>
      <c r="AQ70" s="3">
        <v>5585</v>
      </c>
      <c r="AR70" s="3">
        <v>5680</v>
      </c>
      <c r="AS70" s="3">
        <v>5783</v>
      </c>
      <c r="AT70" s="3">
        <v>5886</v>
      </c>
      <c r="AU70" s="3">
        <v>5981</v>
      </c>
      <c r="AV70" s="3">
        <v>6083</v>
      </c>
      <c r="AW70" s="3">
        <v>6186</v>
      </c>
      <c r="AX70" s="3">
        <v>6281</v>
      </c>
      <c r="AY70" s="3">
        <v>6384</v>
      </c>
      <c r="AZ70" s="3">
        <v>6487</v>
      </c>
      <c r="BA70" s="3">
        <v>6582</v>
      </c>
      <c r="BB70" s="3">
        <v>6685</v>
      </c>
      <c r="BC70" s="3">
        <v>6788</v>
      </c>
      <c r="BD70" s="3">
        <v>6883</v>
      </c>
      <c r="BE70" s="3">
        <v>6985</v>
      </c>
      <c r="BF70" s="3">
        <v>7088</v>
      </c>
      <c r="BG70" s="3">
        <v>7183</v>
      </c>
      <c r="BH70" s="3">
        <v>7286</v>
      </c>
      <c r="BI70" s="3">
        <v>7389</v>
      </c>
      <c r="BJ70" s="3">
        <v>7484</v>
      </c>
      <c r="BK70" s="3">
        <v>7587</v>
      </c>
      <c r="BL70" s="3">
        <v>7690</v>
      </c>
      <c r="BM70" s="3">
        <v>7785</v>
      </c>
      <c r="BN70" s="3">
        <v>7887</v>
      </c>
      <c r="BO70" s="3">
        <v>7990</v>
      </c>
      <c r="BP70" s="3">
        <v>8085</v>
      </c>
      <c r="BQ70" s="3">
        <v>8188</v>
      </c>
      <c r="BR70" s="3">
        <v>8291</v>
      </c>
      <c r="BS70" s="3">
        <v>8386</v>
      </c>
      <c r="BT70" s="3">
        <v>8489</v>
      </c>
      <c r="BU70" s="3">
        <v>8592</v>
      </c>
      <c r="BV70" s="3">
        <v>8686</v>
      </c>
      <c r="BW70" s="3">
        <v>8789</v>
      </c>
      <c r="BX70" s="3">
        <v>8892</v>
      </c>
      <c r="BY70" s="3">
        <v>8987</v>
      </c>
      <c r="BZ70" s="3">
        <v>9090</v>
      </c>
      <c r="CA70" s="3">
        <v>9193</v>
      </c>
      <c r="CB70" s="3">
        <v>9288</v>
      </c>
      <c r="CC70" s="3">
        <v>9391</v>
      </c>
      <c r="CD70" s="3">
        <v>9494</v>
      </c>
      <c r="CE70" s="3">
        <v>9588</v>
      </c>
      <c r="CF70" s="3">
        <v>9691</v>
      </c>
      <c r="CG70" s="3">
        <v>9786</v>
      </c>
      <c r="CH70" s="3">
        <v>9889</v>
      </c>
      <c r="CI70" s="3">
        <v>9992</v>
      </c>
      <c r="CJ70" s="3">
        <v>10087</v>
      </c>
      <c r="CK70" s="3">
        <v>10190</v>
      </c>
      <c r="CL70" s="3">
        <v>10293</v>
      </c>
      <c r="CM70" s="3">
        <v>10388</v>
      </c>
      <c r="CN70" s="3">
        <v>10490</v>
      </c>
      <c r="CO70" s="3">
        <v>10593</v>
      </c>
      <c r="CP70" s="3">
        <v>10688</v>
      </c>
      <c r="CQ70" s="3">
        <v>10791</v>
      </c>
      <c r="CR70" s="3">
        <v>10894</v>
      </c>
      <c r="CS70" s="3">
        <v>10989</v>
      </c>
      <c r="CT70" s="3">
        <v>11092</v>
      </c>
      <c r="CU70" s="3">
        <v>11195</v>
      </c>
      <c r="CV70" s="3">
        <v>11290</v>
      </c>
      <c r="CW70" s="3">
        <v>11392</v>
      </c>
      <c r="CX70" s="3">
        <v>11495</v>
      </c>
    </row>
    <row r="71" spans="1:102" ht="15.6" x14ac:dyDescent="0.25">
      <c r="A71" s="3">
        <v>70</v>
      </c>
      <c r="B71" s="2" t="s">
        <v>527</v>
      </c>
      <c r="C71" s="3">
        <v>1758</v>
      </c>
      <c r="D71" s="3">
        <v>1863</v>
      </c>
      <c r="E71" s="3">
        <v>1969</v>
      </c>
      <c r="F71" s="3">
        <v>2075</v>
      </c>
      <c r="G71" s="3">
        <v>2181</v>
      </c>
      <c r="H71" s="3">
        <v>2296</v>
      </c>
      <c r="I71" s="3">
        <v>2402</v>
      </c>
      <c r="J71" s="3">
        <v>2508</v>
      </c>
      <c r="K71" s="3">
        <v>2613</v>
      </c>
      <c r="L71" s="3">
        <v>2729</v>
      </c>
      <c r="M71" s="3">
        <v>2835</v>
      </c>
      <c r="N71" s="3">
        <v>2940</v>
      </c>
      <c r="O71" s="3">
        <v>3046</v>
      </c>
      <c r="P71" s="3">
        <v>3162</v>
      </c>
      <c r="Q71" s="3">
        <v>3267</v>
      </c>
      <c r="R71" s="3">
        <v>3373</v>
      </c>
      <c r="S71" s="3">
        <v>3479</v>
      </c>
      <c r="T71" s="3">
        <v>3594</v>
      </c>
      <c r="U71" s="3">
        <v>3700</v>
      </c>
      <c r="V71" s="3">
        <v>3806</v>
      </c>
      <c r="W71" s="3">
        <v>3912</v>
      </c>
      <c r="X71" s="3">
        <v>4017</v>
      </c>
      <c r="Y71" s="3">
        <v>4133</v>
      </c>
      <c r="Z71" s="3">
        <v>4239</v>
      </c>
      <c r="AA71" s="3">
        <v>4344</v>
      </c>
      <c r="AB71" s="3">
        <v>4450</v>
      </c>
      <c r="AC71" s="3">
        <v>4566</v>
      </c>
      <c r="AD71" s="3">
        <v>4671</v>
      </c>
      <c r="AE71" s="3">
        <v>4777</v>
      </c>
      <c r="AF71" s="3">
        <v>4883</v>
      </c>
      <c r="AG71" s="3">
        <v>4998</v>
      </c>
      <c r="AH71" s="3">
        <v>5104</v>
      </c>
      <c r="AI71" s="3">
        <v>5210</v>
      </c>
      <c r="AJ71" s="3">
        <v>5316</v>
      </c>
      <c r="AK71" s="3">
        <v>5431</v>
      </c>
      <c r="AL71" s="3">
        <v>5537</v>
      </c>
      <c r="AM71" s="3">
        <v>5643</v>
      </c>
      <c r="AN71" s="3">
        <v>5749</v>
      </c>
      <c r="AO71" s="3">
        <v>5854</v>
      </c>
      <c r="AP71" s="3">
        <v>5970</v>
      </c>
      <c r="AQ71" s="3">
        <v>6076</v>
      </c>
      <c r="AR71" s="3">
        <v>6181</v>
      </c>
      <c r="AS71" s="3">
        <v>6287</v>
      </c>
      <c r="AT71" s="3">
        <v>6403</v>
      </c>
      <c r="AU71" s="3">
        <v>6508</v>
      </c>
      <c r="AV71" s="3">
        <v>6614</v>
      </c>
      <c r="AW71" s="3">
        <v>6720</v>
      </c>
      <c r="AX71" s="3">
        <v>6835</v>
      </c>
      <c r="AY71" s="3">
        <v>6941</v>
      </c>
      <c r="AZ71" s="3">
        <v>7047</v>
      </c>
      <c r="BA71" s="3">
        <v>7153</v>
      </c>
      <c r="BB71" s="3">
        <v>7268</v>
      </c>
      <c r="BC71" s="3">
        <v>7374</v>
      </c>
      <c r="BD71" s="3">
        <v>7480</v>
      </c>
      <c r="BE71" s="3">
        <v>7585</v>
      </c>
      <c r="BF71" s="3">
        <v>7691</v>
      </c>
      <c r="BG71" s="3">
        <v>7807</v>
      </c>
      <c r="BH71" s="3">
        <v>7912</v>
      </c>
      <c r="BI71" s="3">
        <v>8018</v>
      </c>
      <c r="BJ71" s="3">
        <v>8124</v>
      </c>
      <c r="BK71" s="3">
        <v>8239</v>
      </c>
      <c r="BL71" s="3">
        <v>8345</v>
      </c>
      <c r="BM71" s="3">
        <v>8451</v>
      </c>
      <c r="BN71" s="3">
        <v>8557</v>
      </c>
      <c r="BO71" s="3">
        <v>8672</v>
      </c>
      <c r="BP71" s="3">
        <v>8778</v>
      </c>
      <c r="BQ71" s="3">
        <v>8884</v>
      </c>
      <c r="BR71" s="3">
        <v>8989</v>
      </c>
      <c r="BS71" s="3">
        <v>9105</v>
      </c>
      <c r="BT71" s="3">
        <v>9211</v>
      </c>
      <c r="BU71" s="3">
        <v>9316</v>
      </c>
      <c r="BV71" s="3">
        <v>9422</v>
      </c>
      <c r="BW71" s="3">
        <v>9528</v>
      </c>
      <c r="BX71" s="3">
        <v>9643</v>
      </c>
      <c r="BY71" s="3">
        <v>9749</v>
      </c>
      <c r="BZ71" s="3">
        <v>9855</v>
      </c>
      <c r="CA71" s="3">
        <v>9961</v>
      </c>
      <c r="CB71" s="3">
        <v>10076</v>
      </c>
      <c r="CC71" s="3">
        <v>10182</v>
      </c>
      <c r="CD71" s="3">
        <v>10288</v>
      </c>
      <c r="CE71" s="3">
        <v>10394</v>
      </c>
      <c r="CF71" s="3">
        <v>10509</v>
      </c>
      <c r="CG71" s="3">
        <v>10615</v>
      </c>
      <c r="CH71" s="3">
        <v>10721</v>
      </c>
      <c r="CI71" s="3">
        <v>10826</v>
      </c>
      <c r="CJ71" s="3">
        <v>10942</v>
      </c>
      <c r="CK71" s="3">
        <v>11048</v>
      </c>
      <c r="CL71" s="3">
        <v>11153</v>
      </c>
      <c r="CM71" s="3">
        <v>11259</v>
      </c>
      <c r="CN71" s="3">
        <v>11375</v>
      </c>
      <c r="CO71" s="3">
        <v>11480</v>
      </c>
      <c r="CP71" s="3">
        <v>11586</v>
      </c>
      <c r="CQ71" s="3">
        <v>11692</v>
      </c>
      <c r="CR71" s="3">
        <v>11798</v>
      </c>
      <c r="CS71" s="3">
        <v>11913</v>
      </c>
      <c r="CT71" s="3">
        <v>12019</v>
      </c>
      <c r="CU71" s="3">
        <v>12125</v>
      </c>
      <c r="CV71" s="3">
        <v>12230</v>
      </c>
      <c r="CW71" s="3">
        <v>12346</v>
      </c>
      <c r="CX71" s="3">
        <v>12452</v>
      </c>
    </row>
    <row r="72" spans="1:102" ht="15.6" x14ac:dyDescent="0.25">
      <c r="A72" s="3">
        <v>71</v>
      </c>
      <c r="B72" s="2" t="s">
        <v>528</v>
      </c>
      <c r="C72" s="3">
        <v>1277</v>
      </c>
      <c r="D72" s="3">
        <v>1400</v>
      </c>
      <c r="E72" s="3">
        <v>1529</v>
      </c>
      <c r="F72" s="3">
        <v>1657</v>
      </c>
      <c r="G72" s="3">
        <v>1781</v>
      </c>
      <c r="H72" s="3">
        <v>1904</v>
      </c>
      <c r="I72" s="3">
        <v>2027</v>
      </c>
      <c r="J72" s="3">
        <v>2150</v>
      </c>
      <c r="K72" s="3">
        <v>2273</v>
      </c>
      <c r="L72" s="3">
        <v>2391</v>
      </c>
      <c r="M72" s="3">
        <v>2503</v>
      </c>
      <c r="N72" s="3">
        <v>2621</v>
      </c>
      <c r="O72" s="3">
        <v>2727</v>
      </c>
      <c r="P72" s="3">
        <v>2833</v>
      </c>
      <c r="Q72" s="3">
        <v>2940</v>
      </c>
      <c r="R72" s="3">
        <v>3041</v>
      </c>
      <c r="S72" s="3">
        <v>3136</v>
      </c>
      <c r="T72" s="3">
        <v>3231</v>
      </c>
      <c r="U72" s="3">
        <v>3321</v>
      </c>
      <c r="V72" s="3">
        <v>3405</v>
      </c>
      <c r="W72" s="3">
        <v>3483</v>
      </c>
      <c r="X72" s="3">
        <v>3561</v>
      </c>
      <c r="Y72" s="3">
        <v>3634</v>
      </c>
      <c r="Z72" s="3">
        <v>3701</v>
      </c>
      <c r="AA72" s="3">
        <v>3757</v>
      </c>
      <c r="AB72" s="3">
        <v>3813</v>
      </c>
      <c r="AC72" s="3">
        <v>3869</v>
      </c>
      <c r="AD72" s="3">
        <v>3914</v>
      </c>
      <c r="AE72" s="3">
        <v>3953</v>
      </c>
      <c r="AF72" s="3">
        <v>3987</v>
      </c>
      <c r="AG72" s="3">
        <v>4015</v>
      </c>
      <c r="AH72" s="3">
        <v>4037</v>
      </c>
      <c r="AI72" s="3">
        <v>4054</v>
      </c>
      <c r="AJ72" s="3">
        <v>4065</v>
      </c>
      <c r="AK72" s="3">
        <v>4071</v>
      </c>
      <c r="AL72" s="3">
        <v>4077</v>
      </c>
      <c r="AM72" s="3">
        <v>4082</v>
      </c>
      <c r="AN72" s="3">
        <v>4093</v>
      </c>
      <c r="AO72" s="3">
        <v>4110</v>
      </c>
      <c r="AP72" s="3">
        <v>4133</v>
      </c>
      <c r="AQ72" s="3">
        <v>4161</v>
      </c>
      <c r="AR72" s="3">
        <v>4194</v>
      </c>
      <c r="AS72" s="3">
        <v>4233</v>
      </c>
      <c r="AT72" s="3">
        <v>4278</v>
      </c>
      <c r="AU72" s="3">
        <v>4334</v>
      </c>
      <c r="AV72" s="3">
        <v>4390</v>
      </c>
      <c r="AW72" s="3">
        <v>4446</v>
      </c>
      <c r="AX72" s="3">
        <v>4513</v>
      </c>
      <c r="AY72" s="3">
        <v>4586</v>
      </c>
      <c r="AZ72" s="3">
        <v>4665</v>
      </c>
      <c r="BA72" s="3">
        <v>4743</v>
      </c>
      <c r="BB72" s="3">
        <v>4827</v>
      </c>
      <c r="BC72" s="3">
        <v>4917</v>
      </c>
      <c r="BD72" s="3">
        <v>5012</v>
      </c>
      <c r="BE72" s="3">
        <v>5107</v>
      </c>
      <c r="BF72" s="3">
        <v>5208</v>
      </c>
      <c r="BG72" s="3">
        <v>5314</v>
      </c>
      <c r="BH72" s="3">
        <v>5421</v>
      </c>
      <c r="BI72" s="3">
        <v>5527</v>
      </c>
      <c r="BJ72" s="3">
        <v>5645</v>
      </c>
      <c r="BK72" s="3">
        <v>5757</v>
      </c>
      <c r="BL72" s="3">
        <v>5874</v>
      </c>
      <c r="BM72" s="3">
        <v>5997</v>
      </c>
      <c r="BN72" s="3">
        <v>6121</v>
      </c>
      <c r="BO72" s="3">
        <v>6244</v>
      </c>
      <c r="BP72" s="3">
        <v>6367</v>
      </c>
      <c r="BQ72" s="3">
        <v>6490</v>
      </c>
      <c r="BR72" s="3">
        <v>6619</v>
      </c>
      <c r="BS72" s="3">
        <v>6748</v>
      </c>
      <c r="BT72" s="3">
        <v>6877</v>
      </c>
      <c r="BU72" s="3">
        <v>6955</v>
      </c>
      <c r="BV72" s="3">
        <v>7033</v>
      </c>
      <c r="BW72" s="3">
        <v>7117</v>
      </c>
      <c r="BX72" s="3">
        <v>7196</v>
      </c>
      <c r="BY72" s="3">
        <v>7280</v>
      </c>
      <c r="BZ72" s="3">
        <v>7358</v>
      </c>
      <c r="CA72" s="3">
        <v>7442</v>
      </c>
      <c r="CB72" s="3">
        <v>7521</v>
      </c>
      <c r="CC72" s="3">
        <v>7605</v>
      </c>
      <c r="CD72" s="3">
        <v>7683</v>
      </c>
      <c r="CE72" s="3">
        <v>7767</v>
      </c>
      <c r="CF72" s="3">
        <v>7845</v>
      </c>
      <c r="CG72" s="3">
        <v>7929</v>
      </c>
      <c r="CH72" s="3">
        <v>8008</v>
      </c>
      <c r="CI72" s="3">
        <v>8092</v>
      </c>
      <c r="CJ72" s="3">
        <v>8170</v>
      </c>
      <c r="CK72" s="3">
        <v>8254</v>
      </c>
      <c r="CL72" s="3">
        <v>8333</v>
      </c>
      <c r="CM72" s="3">
        <v>8417</v>
      </c>
      <c r="CN72" s="3">
        <v>8495</v>
      </c>
      <c r="CO72" s="3">
        <v>8579</v>
      </c>
      <c r="CP72" s="3">
        <v>8657</v>
      </c>
      <c r="CQ72" s="3">
        <v>8741</v>
      </c>
      <c r="CR72" s="3">
        <v>8820</v>
      </c>
      <c r="CS72" s="3">
        <v>8904</v>
      </c>
      <c r="CT72" s="3">
        <v>8982</v>
      </c>
      <c r="CU72" s="3">
        <v>9066</v>
      </c>
      <c r="CV72" s="3">
        <v>9145</v>
      </c>
      <c r="CW72" s="3">
        <v>9229</v>
      </c>
      <c r="CX72" s="3">
        <v>9307</v>
      </c>
    </row>
    <row r="73" spans="1:102" ht="15.6" x14ac:dyDescent="0.25">
      <c r="A73" s="3">
        <v>72</v>
      </c>
      <c r="B73" s="2" t="s">
        <v>529</v>
      </c>
      <c r="C73" s="3">
        <v>1385</v>
      </c>
      <c r="D73" s="3">
        <v>1494</v>
      </c>
      <c r="E73" s="3">
        <v>1609</v>
      </c>
      <c r="F73" s="3">
        <v>1719</v>
      </c>
      <c r="G73" s="3">
        <v>1834</v>
      </c>
      <c r="H73" s="3">
        <v>1943</v>
      </c>
      <c r="I73" s="3">
        <v>2053</v>
      </c>
      <c r="J73" s="3">
        <v>2168</v>
      </c>
      <c r="K73" s="3">
        <v>2278</v>
      </c>
      <c r="L73" s="3">
        <v>2381</v>
      </c>
      <c r="M73" s="3">
        <v>2490</v>
      </c>
      <c r="N73" s="3">
        <v>2593</v>
      </c>
      <c r="O73" s="3">
        <v>2697</v>
      </c>
      <c r="P73" s="3">
        <v>2800</v>
      </c>
      <c r="Q73" s="3">
        <v>2903</v>
      </c>
      <c r="R73" s="3">
        <v>3000</v>
      </c>
      <c r="S73" s="3">
        <v>3098</v>
      </c>
      <c r="T73" s="3">
        <v>3189</v>
      </c>
      <c r="U73" s="3">
        <v>3286</v>
      </c>
      <c r="V73" s="3">
        <v>3371</v>
      </c>
      <c r="W73" s="3">
        <v>3462</v>
      </c>
      <c r="X73" s="3">
        <v>3547</v>
      </c>
      <c r="Y73" s="3">
        <v>3632</v>
      </c>
      <c r="Z73" s="3">
        <v>3711</v>
      </c>
      <c r="AA73" s="3">
        <v>3784</v>
      </c>
      <c r="AB73" s="3">
        <v>3863</v>
      </c>
      <c r="AC73" s="3">
        <v>3930</v>
      </c>
      <c r="AD73" s="3">
        <v>4003</v>
      </c>
      <c r="AE73" s="3">
        <v>4070</v>
      </c>
      <c r="AF73" s="3">
        <v>4130</v>
      </c>
      <c r="AG73" s="3">
        <v>4191</v>
      </c>
      <c r="AH73" s="3">
        <v>4246</v>
      </c>
      <c r="AI73" s="3">
        <v>4301</v>
      </c>
      <c r="AJ73" s="3">
        <v>4349</v>
      </c>
      <c r="AK73" s="3">
        <v>4398</v>
      </c>
      <c r="AL73" s="3">
        <v>4440</v>
      </c>
      <c r="AM73" s="3">
        <v>4489</v>
      </c>
      <c r="AN73" s="3">
        <v>4537</v>
      </c>
      <c r="AO73" s="3">
        <v>4592</v>
      </c>
      <c r="AP73" s="3">
        <v>4647</v>
      </c>
      <c r="AQ73" s="3">
        <v>4708</v>
      </c>
      <c r="AR73" s="3">
        <v>4768</v>
      </c>
      <c r="AS73" s="3">
        <v>4835</v>
      </c>
      <c r="AT73" s="3">
        <v>4908</v>
      </c>
      <c r="AU73" s="3">
        <v>4975</v>
      </c>
      <c r="AV73" s="3">
        <v>5054</v>
      </c>
      <c r="AW73" s="3">
        <v>5127</v>
      </c>
      <c r="AX73" s="3">
        <v>5206</v>
      </c>
      <c r="AY73" s="3">
        <v>5291</v>
      </c>
      <c r="AZ73" s="3">
        <v>5376</v>
      </c>
      <c r="BA73" s="3">
        <v>5467</v>
      </c>
      <c r="BB73" s="3">
        <v>5552</v>
      </c>
      <c r="BC73" s="3">
        <v>5649</v>
      </c>
      <c r="BD73" s="3">
        <v>5740</v>
      </c>
      <c r="BE73" s="3">
        <v>5837</v>
      </c>
      <c r="BF73" s="3">
        <v>5935</v>
      </c>
      <c r="BG73" s="3">
        <v>6038</v>
      </c>
      <c r="BH73" s="3">
        <v>6141</v>
      </c>
      <c r="BI73" s="3">
        <v>6245</v>
      </c>
      <c r="BJ73" s="3">
        <v>6348</v>
      </c>
      <c r="BK73" s="3">
        <v>6457</v>
      </c>
      <c r="BL73" s="3">
        <v>6560</v>
      </c>
      <c r="BM73" s="3">
        <v>6670</v>
      </c>
      <c r="BN73" s="3">
        <v>6785</v>
      </c>
      <c r="BO73" s="3">
        <v>6895</v>
      </c>
      <c r="BP73" s="3">
        <v>7004</v>
      </c>
      <c r="BQ73" s="3">
        <v>7119</v>
      </c>
      <c r="BR73" s="3">
        <v>7229</v>
      </c>
      <c r="BS73" s="3">
        <v>7344</v>
      </c>
      <c r="BT73" s="3">
        <v>7460</v>
      </c>
      <c r="BU73" s="3">
        <v>7545</v>
      </c>
      <c r="BV73" s="3">
        <v>7630</v>
      </c>
      <c r="BW73" s="3">
        <v>7721</v>
      </c>
      <c r="BX73" s="3">
        <v>7806</v>
      </c>
      <c r="BY73" s="3">
        <v>7897</v>
      </c>
      <c r="BZ73" s="3">
        <v>7982</v>
      </c>
      <c r="CA73" s="3">
        <v>8073</v>
      </c>
      <c r="CB73" s="3">
        <v>8158</v>
      </c>
      <c r="CC73" s="3">
        <v>8249</v>
      </c>
      <c r="CD73" s="3">
        <v>8334</v>
      </c>
      <c r="CE73" s="3">
        <v>8425</v>
      </c>
      <c r="CF73" s="3">
        <v>8510</v>
      </c>
      <c r="CG73" s="3">
        <v>8602</v>
      </c>
      <c r="CH73" s="3">
        <v>8687</v>
      </c>
      <c r="CI73" s="3">
        <v>8778</v>
      </c>
      <c r="CJ73" s="3">
        <v>8863</v>
      </c>
      <c r="CK73" s="3">
        <v>8954</v>
      </c>
      <c r="CL73" s="3">
        <v>9039</v>
      </c>
      <c r="CM73" s="3">
        <v>9130</v>
      </c>
      <c r="CN73" s="3">
        <v>9215</v>
      </c>
      <c r="CO73" s="3">
        <v>9306</v>
      </c>
      <c r="CP73" s="3">
        <v>9391</v>
      </c>
      <c r="CQ73" s="3">
        <v>9482</v>
      </c>
      <c r="CR73" s="3">
        <v>9568</v>
      </c>
      <c r="CS73" s="3">
        <v>9659</v>
      </c>
      <c r="CT73" s="3">
        <v>9744</v>
      </c>
      <c r="CU73" s="3">
        <v>9835</v>
      </c>
      <c r="CV73" s="3">
        <v>9920</v>
      </c>
      <c r="CW73" s="3">
        <v>10011</v>
      </c>
      <c r="CX73" s="3">
        <v>10096</v>
      </c>
    </row>
    <row r="74" spans="1:102" ht="15.6" x14ac:dyDescent="0.25">
      <c r="A74" s="3">
        <v>73</v>
      </c>
      <c r="B74" s="2" t="s">
        <v>530</v>
      </c>
      <c r="C74" s="3">
        <v>1543</v>
      </c>
      <c r="D74" s="3">
        <v>1589</v>
      </c>
      <c r="E74" s="3">
        <v>1643</v>
      </c>
      <c r="F74" s="3">
        <v>1697</v>
      </c>
      <c r="G74" s="3">
        <v>1759</v>
      </c>
      <c r="H74" s="3">
        <v>1820</v>
      </c>
      <c r="I74" s="3">
        <v>1890</v>
      </c>
      <c r="J74" s="3">
        <v>1951</v>
      </c>
      <c r="K74" s="3">
        <v>2029</v>
      </c>
      <c r="L74" s="3">
        <v>2098</v>
      </c>
      <c r="M74" s="3">
        <v>2175</v>
      </c>
      <c r="N74" s="3">
        <v>2260</v>
      </c>
      <c r="O74" s="3">
        <v>2337</v>
      </c>
      <c r="P74" s="3">
        <v>2422</v>
      </c>
      <c r="Q74" s="3">
        <v>2515</v>
      </c>
      <c r="R74" s="3">
        <v>2607</v>
      </c>
      <c r="S74" s="3">
        <v>2700</v>
      </c>
      <c r="T74" s="3">
        <v>2792</v>
      </c>
      <c r="U74" s="3">
        <v>2893</v>
      </c>
      <c r="V74" s="3">
        <v>2993</v>
      </c>
      <c r="W74" s="3">
        <v>3093</v>
      </c>
      <c r="X74" s="3">
        <v>3201</v>
      </c>
      <c r="Y74" s="3">
        <v>3302</v>
      </c>
      <c r="Z74" s="3">
        <v>3417</v>
      </c>
      <c r="AA74" s="3">
        <v>3525</v>
      </c>
      <c r="AB74" s="3">
        <v>3633</v>
      </c>
      <c r="AC74" s="3">
        <v>3749</v>
      </c>
      <c r="AD74" s="3">
        <v>3865</v>
      </c>
      <c r="AE74" s="3">
        <v>3980</v>
      </c>
      <c r="AF74" s="3">
        <v>4104</v>
      </c>
      <c r="AG74" s="3">
        <v>4220</v>
      </c>
      <c r="AH74" s="3">
        <v>4343</v>
      </c>
      <c r="AI74" s="3">
        <v>4466</v>
      </c>
      <c r="AJ74" s="3">
        <v>4582</v>
      </c>
      <c r="AK74" s="3">
        <v>4706</v>
      </c>
      <c r="AL74" s="3">
        <v>4837</v>
      </c>
      <c r="AM74" s="3">
        <v>4960</v>
      </c>
      <c r="AN74" s="3">
        <v>5084</v>
      </c>
      <c r="AO74" s="3">
        <v>5207</v>
      </c>
      <c r="AP74" s="3">
        <v>5331</v>
      </c>
      <c r="AQ74" s="3">
        <v>5462</v>
      </c>
      <c r="AR74" s="3">
        <v>5585</v>
      </c>
      <c r="AS74" s="3">
        <v>5709</v>
      </c>
      <c r="AT74" s="3">
        <v>5832</v>
      </c>
      <c r="AU74" s="3">
        <v>5955</v>
      </c>
      <c r="AV74" s="3">
        <v>6087</v>
      </c>
      <c r="AW74" s="3">
        <v>6210</v>
      </c>
      <c r="AX74" s="3">
        <v>6326</v>
      </c>
      <c r="AY74" s="3">
        <v>6449</v>
      </c>
      <c r="AZ74" s="3">
        <v>6573</v>
      </c>
      <c r="BA74" s="3">
        <v>6688</v>
      </c>
      <c r="BB74" s="3">
        <v>6812</v>
      </c>
      <c r="BC74" s="3">
        <v>6928</v>
      </c>
      <c r="BD74" s="3">
        <v>7043</v>
      </c>
      <c r="BE74" s="3">
        <v>7159</v>
      </c>
      <c r="BF74" s="3">
        <v>7267</v>
      </c>
      <c r="BG74" s="3">
        <v>7375</v>
      </c>
      <c r="BH74" s="3">
        <v>7491</v>
      </c>
      <c r="BI74" s="3">
        <v>7591</v>
      </c>
      <c r="BJ74" s="3">
        <v>7699</v>
      </c>
      <c r="BK74" s="3">
        <v>7799</v>
      </c>
      <c r="BL74" s="3">
        <v>7900</v>
      </c>
      <c r="BM74" s="3">
        <v>8000</v>
      </c>
      <c r="BN74" s="3">
        <v>8093</v>
      </c>
      <c r="BO74" s="3">
        <v>8185</v>
      </c>
      <c r="BP74" s="3">
        <v>8278</v>
      </c>
      <c r="BQ74" s="3">
        <v>8370</v>
      </c>
      <c r="BR74" s="3">
        <v>8455</v>
      </c>
      <c r="BS74" s="3">
        <v>8532</v>
      </c>
      <c r="BT74" s="3">
        <v>8617</v>
      </c>
      <c r="BU74" s="3">
        <v>8694</v>
      </c>
      <c r="BV74" s="3">
        <v>8764</v>
      </c>
      <c r="BW74" s="3">
        <v>8841</v>
      </c>
      <c r="BX74" s="3">
        <v>8903</v>
      </c>
      <c r="BY74" s="3">
        <v>8972</v>
      </c>
      <c r="BZ74" s="3">
        <v>9034</v>
      </c>
      <c r="CA74" s="3">
        <v>9095</v>
      </c>
      <c r="CB74" s="3">
        <v>9149</v>
      </c>
      <c r="CC74" s="3">
        <v>9203</v>
      </c>
      <c r="CD74" s="3">
        <v>9258</v>
      </c>
      <c r="CE74" s="3">
        <v>9350</v>
      </c>
      <c r="CF74" s="3">
        <v>9450</v>
      </c>
      <c r="CG74" s="3">
        <v>9543</v>
      </c>
      <c r="CH74" s="3">
        <v>9643</v>
      </c>
      <c r="CI74" s="3">
        <v>9744</v>
      </c>
      <c r="CJ74" s="3">
        <v>9836</v>
      </c>
      <c r="CK74" s="3">
        <v>9936</v>
      </c>
      <c r="CL74" s="3">
        <v>10037</v>
      </c>
      <c r="CM74" s="3">
        <v>10129</v>
      </c>
      <c r="CN74" s="3">
        <v>10230</v>
      </c>
      <c r="CO74" s="3">
        <v>10330</v>
      </c>
      <c r="CP74" s="3">
        <v>10422</v>
      </c>
      <c r="CQ74" s="3">
        <v>10523</v>
      </c>
      <c r="CR74" s="3">
        <v>10623</v>
      </c>
      <c r="CS74" s="3">
        <v>10716</v>
      </c>
      <c r="CT74" s="3">
        <v>10816</v>
      </c>
      <c r="CU74" s="3">
        <v>10916</v>
      </c>
      <c r="CV74" s="3">
        <v>11009</v>
      </c>
      <c r="CW74" s="3">
        <v>11109</v>
      </c>
      <c r="CX74" s="3">
        <v>11209</v>
      </c>
    </row>
    <row r="75" spans="1:102" ht="15.6" x14ac:dyDescent="0.25">
      <c r="A75" s="3">
        <v>74</v>
      </c>
      <c r="B75" s="2" t="s">
        <v>312</v>
      </c>
      <c r="C75" s="3">
        <v>1438</v>
      </c>
      <c r="D75" s="3">
        <v>1524</v>
      </c>
      <c r="E75" s="3">
        <v>1617</v>
      </c>
      <c r="F75" s="3">
        <v>1704</v>
      </c>
      <c r="G75" s="3">
        <v>1797</v>
      </c>
      <c r="H75" s="3">
        <v>1891</v>
      </c>
      <c r="I75" s="3">
        <v>1977</v>
      </c>
      <c r="J75" s="3">
        <v>2070</v>
      </c>
      <c r="K75" s="3">
        <v>2164</v>
      </c>
      <c r="L75" s="3">
        <v>2250</v>
      </c>
      <c r="M75" s="3">
        <v>2344</v>
      </c>
      <c r="N75" s="3">
        <v>2437</v>
      </c>
      <c r="O75" s="3">
        <v>2523</v>
      </c>
      <c r="P75" s="3">
        <v>2617</v>
      </c>
      <c r="Q75" s="3">
        <v>2710</v>
      </c>
      <c r="R75" s="3">
        <v>2797</v>
      </c>
      <c r="S75" s="3">
        <v>2890</v>
      </c>
      <c r="T75" s="3">
        <v>2984</v>
      </c>
      <c r="U75" s="3">
        <v>3070</v>
      </c>
      <c r="V75" s="3">
        <v>3163</v>
      </c>
      <c r="W75" s="3">
        <v>3257</v>
      </c>
      <c r="X75" s="3">
        <v>3343</v>
      </c>
      <c r="Y75" s="3">
        <v>3437</v>
      </c>
      <c r="Z75" s="3">
        <v>3530</v>
      </c>
      <c r="AA75" s="3">
        <v>3616</v>
      </c>
      <c r="AB75" s="3">
        <v>3710</v>
      </c>
      <c r="AC75" s="3">
        <v>3803</v>
      </c>
      <c r="AD75" s="3">
        <v>3890</v>
      </c>
      <c r="AE75" s="3">
        <v>3983</v>
      </c>
      <c r="AF75" s="3">
        <v>4077</v>
      </c>
      <c r="AG75" s="3">
        <v>4163</v>
      </c>
      <c r="AH75" s="3">
        <v>4256</v>
      </c>
      <c r="AI75" s="3">
        <v>4350</v>
      </c>
      <c r="AJ75" s="3">
        <v>4436</v>
      </c>
      <c r="AK75" s="3">
        <v>4530</v>
      </c>
      <c r="AL75" s="3">
        <v>4623</v>
      </c>
      <c r="AM75" s="3">
        <v>4709</v>
      </c>
      <c r="AN75" s="3">
        <v>4803</v>
      </c>
      <c r="AO75" s="3">
        <v>4896</v>
      </c>
      <c r="AP75" s="3">
        <v>4983</v>
      </c>
      <c r="AQ75" s="3">
        <v>5076</v>
      </c>
      <c r="AR75" s="3">
        <v>5162</v>
      </c>
      <c r="AS75" s="3">
        <v>5256</v>
      </c>
      <c r="AT75" s="3">
        <v>5349</v>
      </c>
      <c r="AU75" s="3">
        <v>5436</v>
      </c>
      <c r="AV75" s="3">
        <v>5529</v>
      </c>
      <c r="AW75" s="3">
        <v>5623</v>
      </c>
      <c r="AX75" s="3">
        <v>5709</v>
      </c>
      <c r="AY75" s="3">
        <v>5802</v>
      </c>
      <c r="AZ75" s="3">
        <v>5896</v>
      </c>
      <c r="BA75" s="3">
        <v>5982</v>
      </c>
      <c r="BB75" s="3">
        <v>6076</v>
      </c>
      <c r="BC75" s="3">
        <v>6169</v>
      </c>
      <c r="BD75" s="3">
        <v>6255</v>
      </c>
      <c r="BE75" s="3">
        <v>6349</v>
      </c>
      <c r="BF75" s="3">
        <v>6442</v>
      </c>
      <c r="BG75" s="3">
        <v>6529</v>
      </c>
      <c r="BH75" s="3">
        <v>6622</v>
      </c>
      <c r="BI75" s="3">
        <v>6716</v>
      </c>
      <c r="BJ75" s="3">
        <v>6802</v>
      </c>
      <c r="BK75" s="3">
        <v>6895</v>
      </c>
      <c r="BL75" s="3">
        <v>6989</v>
      </c>
      <c r="BM75" s="3">
        <v>7075</v>
      </c>
      <c r="BN75" s="3">
        <v>7169</v>
      </c>
      <c r="BO75" s="3">
        <v>7262</v>
      </c>
      <c r="BP75" s="3">
        <v>7349</v>
      </c>
      <c r="BQ75" s="3">
        <v>7442</v>
      </c>
      <c r="BR75" s="3">
        <v>7535</v>
      </c>
      <c r="BS75" s="3">
        <v>7622</v>
      </c>
      <c r="BT75" s="3">
        <v>7715</v>
      </c>
      <c r="BU75" s="3">
        <v>7809</v>
      </c>
      <c r="BV75" s="3">
        <v>7895</v>
      </c>
      <c r="BW75" s="3">
        <v>7989</v>
      </c>
      <c r="BX75" s="3">
        <v>8082</v>
      </c>
      <c r="BY75" s="3">
        <v>8168</v>
      </c>
      <c r="BZ75" s="3">
        <v>8262</v>
      </c>
      <c r="CA75" s="3">
        <v>8355</v>
      </c>
      <c r="CB75" s="3">
        <v>8442</v>
      </c>
      <c r="CC75" s="3">
        <v>8535</v>
      </c>
      <c r="CD75" s="3">
        <v>8629</v>
      </c>
      <c r="CE75" s="3">
        <v>8715</v>
      </c>
      <c r="CF75" s="3">
        <v>8808</v>
      </c>
      <c r="CG75" s="3">
        <v>8895</v>
      </c>
      <c r="CH75" s="3">
        <v>8988</v>
      </c>
      <c r="CI75" s="3">
        <v>9082</v>
      </c>
      <c r="CJ75" s="3">
        <v>9168</v>
      </c>
      <c r="CK75" s="3">
        <v>9261</v>
      </c>
      <c r="CL75" s="3">
        <v>9355</v>
      </c>
      <c r="CM75" s="3">
        <v>9441</v>
      </c>
      <c r="CN75" s="3">
        <v>9535</v>
      </c>
      <c r="CO75" s="3">
        <v>9628</v>
      </c>
      <c r="CP75" s="3">
        <v>9714</v>
      </c>
      <c r="CQ75" s="3">
        <v>9808</v>
      </c>
      <c r="CR75" s="3">
        <v>9901</v>
      </c>
      <c r="CS75" s="3">
        <v>9988</v>
      </c>
      <c r="CT75" s="3">
        <v>10081</v>
      </c>
      <c r="CU75" s="3">
        <v>10175</v>
      </c>
      <c r="CV75" s="3">
        <v>10261</v>
      </c>
      <c r="CW75" s="3">
        <v>10354</v>
      </c>
      <c r="CX75" s="3">
        <v>10448</v>
      </c>
    </row>
    <row r="76" spans="1:102" ht="15.6" x14ac:dyDescent="0.25">
      <c r="A76" s="3">
        <v>75</v>
      </c>
      <c r="B76" s="2" t="s">
        <v>314</v>
      </c>
      <c r="C76" s="3">
        <v>1786</v>
      </c>
      <c r="D76" s="3">
        <v>1922</v>
      </c>
      <c r="E76" s="3">
        <v>2059</v>
      </c>
      <c r="F76" s="3">
        <v>2206</v>
      </c>
      <c r="G76" s="3">
        <v>2342</v>
      </c>
      <c r="H76" s="3">
        <v>2479</v>
      </c>
      <c r="I76" s="3">
        <v>2626</v>
      </c>
      <c r="J76" s="3">
        <v>2763</v>
      </c>
      <c r="K76" s="3">
        <v>2899</v>
      </c>
      <c r="L76" s="3">
        <v>3036</v>
      </c>
      <c r="M76" s="3">
        <v>3173</v>
      </c>
      <c r="N76" s="3">
        <v>3310</v>
      </c>
      <c r="O76" s="3">
        <v>3447</v>
      </c>
      <c r="P76" s="3">
        <v>3574</v>
      </c>
      <c r="Q76" s="3">
        <v>3710</v>
      </c>
      <c r="R76" s="3">
        <v>3837</v>
      </c>
      <c r="S76" s="3">
        <v>3964</v>
      </c>
      <c r="T76" s="3">
        <v>4091</v>
      </c>
      <c r="U76" s="3">
        <v>4218</v>
      </c>
      <c r="V76" s="3">
        <v>4346</v>
      </c>
      <c r="W76" s="3">
        <v>4463</v>
      </c>
      <c r="X76" s="3">
        <v>4580</v>
      </c>
      <c r="Y76" s="3">
        <v>4697</v>
      </c>
      <c r="Z76" s="3">
        <v>4815</v>
      </c>
      <c r="AA76" s="3">
        <v>4932</v>
      </c>
      <c r="AB76" s="3">
        <v>5039</v>
      </c>
      <c r="AC76" s="3">
        <v>5147</v>
      </c>
      <c r="AD76" s="3">
        <v>5254</v>
      </c>
      <c r="AE76" s="3">
        <v>5362</v>
      </c>
      <c r="AF76" s="3">
        <v>5459</v>
      </c>
      <c r="AG76" s="3">
        <v>5557</v>
      </c>
      <c r="AH76" s="3">
        <v>5655</v>
      </c>
      <c r="AI76" s="3">
        <v>5743</v>
      </c>
      <c r="AJ76" s="3">
        <v>5840</v>
      </c>
      <c r="AK76" s="3">
        <v>5928</v>
      </c>
      <c r="AL76" s="3">
        <v>6007</v>
      </c>
      <c r="AM76" s="3">
        <v>6095</v>
      </c>
      <c r="AN76" s="3">
        <v>6173</v>
      </c>
      <c r="AO76" s="3">
        <v>6241</v>
      </c>
      <c r="AP76" s="3">
        <v>6319</v>
      </c>
      <c r="AQ76" s="3">
        <v>6388</v>
      </c>
      <c r="AR76" s="3">
        <v>6456</v>
      </c>
      <c r="AS76" s="3">
        <v>6515</v>
      </c>
      <c r="AT76" s="3">
        <v>6583</v>
      </c>
      <c r="AU76" s="3">
        <v>6642</v>
      </c>
      <c r="AV76" s="3">
        <v>6691</v>
      </c>
      <c r="AW76" s="3">
        <v>6749</v>
      </c>
      <c r="AX76" s="3">
        <v>6818</v>
      </c>
      <c r="AY76" s="3">
        <v>6876</v>
      </c>
      <c r="AZ76" s="3">
        <v>6945</v>
      </c>
      <c r="BA76" s="3">
        <v>7013</v>
      </c>
      <c r="BB76" s="3">
        <v>7091</v>
      </c>
      <c r="BC76" s="3">
        <v>7160</v>
      </c>
      <c r="BD76" s="3">
        <v>7238</v>
      </c>
      <c r="BE76" s="3">
        <v>7326</v>
      </c>
      <c r="BF76" s="3">
        <v>7404</v>
      </c>
      <c r="BG76" s="3">
        <v>7492</v>
      </c>
      <c r="BH76" s="3">
        <v>7589</v>
      </c>
      <c r="BI76" s="3">
        <v>7677</v>
      </c>
      <c r="BJ76" s="3">
        <v>7775</v>
      </c>
      <c r="BK76" s="3">
        <v>7873</v>
      </c>
      <c r="BL76" s="3">
        <v>7971</v>
      </c>
      <c r="BM76" s="3">
        <v>8078</v>
      </c>
      <c r="BN76" s="3">
        <v>8186</v>
      </c>
      <c r="BO76" s="3">
        <v>8293</v>
      </c>
      <c r="BP76" s="3">
        <v>8400</v>
      </c>
      <c r="BQ76" s="3">
        <v>8518</v>
      </c>
      <c r="BR76" s="3">
        <v>8635</v>
      </c>
      <c r="BS76" s="3">
        <v>8752</v>
      </c>
      <c r="BT76" s="3">
        <v>8869</v>
      </c>
      <c r="BU76" s="3">
        <v>8987</v>
      </c>
      <c r="BV76" s="3">
        <v>9114</v>
      </c>
      <c r="BW76" s="3">
        <v>9241</v>
      </c>
      <c r="BX76" s="3">
        <v>9368</v>
      </c>
      <c r="BY76" s="3">
        <v>9495</v>
      </c>
      <c r="BZ76" s="3">
        <v>9622</v>
      </c>
      <c r="CA76" s="3">
        <v>9759</v>
      </c>
      <c r="CB76" s="3">
        <v>9886</v>
      </c>
      <c r="CC76" s="3">
        <v>10022</v>
      </c>
      <c r="CD76" s="3">
        <v>10159</v>
      </c>
      <c r="CE76" s="3">
        <v>10296</v>
      </c>
      <c r="CF76" s="3">
        <v>10433</v>
      </c>
      <c r="CG76" s="3">
        <v>10570</v>
      </c>
      <c r="CH76" s="3">
        <v>10706</v>
      </c>
      <c r="CI76" s="3">
        <v>10853</v>
      </c>
      <c r="CJ76" s="3">
        <v>10990</v>
      </c>
      <c r="CK76" s="3">
        <v>11127</v>
      </c>
      <c r="CL76" s="3">
        <v>11273</v>
      </c>
      <c r="CM76" s="3">
        <v>11410</v>
      </c>
      <c r="CN76" s="3">
        <v>11557</v>
      </c>
      <c r="CO76" s="3">
        <v>11664</v>
      </c>
      <c r="CP76" s="3">
        <v>11771</v>
      </c>
      <c r="CQ76" s="3">
        <v>11879</v>
      </c>
      <c r="CR76" s="3">
        <v>11986</v>
      </c>
      <c r="CS76" s="3">
        <v>12104</v>
      </c>
      <c r="CT76" s="3">
        <v>12211</v>
      </c>
      <c r="CU76" s="3">
        <v>12319</v>
      </c>
      <c r="CV76" s="3">
        <v>12426</v>
      </c>
      <c r="CW76" s="3">
        <v>12543</v>
      </c>
      <c r="CX76" s="3">
        <v>12651</v>
      </c>
    </row>
    <row r="77" spans="1:102" ht="15.6" x14ac:dyDescent="0.25">
      <c r="A77" s="2">
        <v>76</v>
      </c>
      <c r="B77" s="2" t="s">
        <v>531</v>
      </c>
      <c r="C77" s="3">
        <v>1811</v>
      </c>
      <c r="D77" s="3">
        <v>1949</v>
      </c>
      <c r="E77" s="3">
        <v>2088</v>
      </c>
      <c r="F77" s="3">
        <v>2237</v>
      </c>
      <c r="G77" s="3">
        <v>2375</v>
      </c>
      <c r="H77" s="3">
        <v>2514</v>
      </c>
      <c r="I77" s="3">
        <v>2663</v>
      </c>
      <c r="J77" s="3">
        <v>2802</v>
      </c>
      <c r="K77" s="3">
        <v>2940</v>
      </c>
      <c r="L77" s="3">
        <v>3079</v>
      </c>
      <c r="M77" s="3">
        <v>3218</v>
      </c>
      <c r="N77" s="3">
        <v>3357</v>
      </c>
      <c r="O77" s="3">
        <v>3496</v>
      </c>
      <c r="P77" s="3">
        <v>3624</v>
      </c>
      <c r="Q77" s="3">
        <v>3763</v>
      </c>
      <c r="R77" s="3">
        <v>3892</v>
      </c>
      <c r="S77" s="3">
        <v>4021</v>
      </c>
      <c r="T77" s="3">
        <v>4150</v>
      </c>
      <c r="U77" s="3">
        <v>4279</v>
      </c>
      <c r="V77" s="3">
        <v>4407</v>
      </c>
      <c r="W77" s="3">
        <v>4526</v>
      </c>
      <c r="X77" s="3">
        <v>4645</v>
      </c>
      <c r="Y77" s="3">
        <v>4764</v>
      </c>
      <c r="Z77" s="3">
        <v>4883</v>
      </c>
      <c r="AA77" s="3">
        <v>5002</v>
      </c>
      <c r="AB77" s="3">
        <v>5111</v>
      </c>
      <c r="AC77" s="3">
        <v>5220</v>
      </c>
      <c r="AD77" s="3">
        <v>5329</v>
      </c>
      <c r="AE77" s="3">
        <v>5438</v>
      </c>
      <c r="AF77" s="3">
        <v>5537</v>
      </c>
      <c r="AG77" s="3">
        <v>5637</v>
      </c>
      <c r="AH77" s="3">
        <v>5736</v>
      </c>
      <c r="AI77" s="3">
        <v>5825</v>
      </c>
      <c r="AJ77" s="3">
        <v>5924</v>
      </c>
      <c r="AK77" s="3">
        <v>6013</v>
      </c>
      <c r="AL77" s="3">
        <v>6092</v>
      </c>
      <c r="AM77" s="3">
        <v>6182</v>
      </c>
      <c r="AN77" s="3">
        <v>6261</v>
      </c>
      <c r="AO77" s="3">
        <v>6330</v>
      </c>
      <c r="AP77" s="3">
        <v>6410</v>
      </c>
      <c r="AQ77" s="3">
        <v>6479</v>
      </c>
      <c r="AR77" s="3">
        <v>6548</v>
      </c>
      <c r="AS77" s="3">
        <v>6608</v>
      </c>
      <c r="AT77" s="3">
        <v>6677</v>
      </c>
      <c r="AU77" s="3">
        <v>6737</v>
      </c>
      <c r="AV77" s="3">
        <v>6786</v>
      </c>
      <c r="AW77" s="3">
        <v>6846</v>
      </c>
      <c r="AX77" s="3">
        <v>6915</v>
      </c>
      <c r="AY77" s="3">
        <v>6975</v>
      </c>
      <c r="AZ77" s="3">
        <v>7044</v>
      </c>
      <c r="BA77" s="3">
        <v>7113</v>
      </c>
      <c r="BB77" s="3">
        <v>7193</v>
      </c>
      <c r="BC77" s="3">
        <v>7262</v>
      </c>
      <c r="BD77" s="3">
        <v>7341</v>
      </c>
      <c r="BE77" s="3">
        <v>7431</v>
      </c>
      <c r="BF77" s="3">
        <v>7510</v>
      </c>
      <c r="BG77" s="3">
        <v>7599</v>
      </c>
      <c r="BH77" s="3">
        <v>7698</v>
      </c>
      <c r="BI77" s="3">
        <v>7787</v>
      </c>
      <c r="BJ77" s="3">
        <v>7887</v>
      </c>
      <c r="BK77" s="3">
        <v>7986</v>
      </c>
      <c r="BL77" s="3">
        <v>8085</v>
      </c>
      <c r="BM77" s="3">
        <v>8194</v>
      </c>
      <c r="BN77" s="3">
        <v>8303</v>
      </c>
      <c r="BO77" s="3">
        <v>8412</v>
      </c>
      <c r="BP77" s="3">
        <v>8521</v>
      </c>
      <c r="BQ77" s="3">
        <v>8640</v>
      </c>
      <c r="BR77" s="3">
        <v>8759</v>
      </c>
      <c r="BS77" s="3">
        <v>8878</v>
      </c>
      <c r="BT77" s="3">
        <v>8997</v>
      </c>
      <c r="BU77" s="3">
        <v>9116</v>
      </c>
      <c r="BV77" s="3">
        <v>9245</v>
      </c>
      <c r="BW77" s="3">
        <v>9373</v>
      </c>
      <c r="BX77" s="3">
        <v>9502</v>
      </c>
      <c r="BY77" s="3">
        <v>9631</v>
      </c>
      <c r="BZ77" s="3">
        <v>9760</v>
      </c>
      <c r="CA77" s="3">
        <v>9899</v>
      </c>
      <c r="CB77" s="3">
        <v>10028</v>
      </c>
      <c r="CC77" s="3">
        <v>10166</v>
      </c>
      <c r="CD77" s="3">
        <v>10305</v>
      </c>
      <c r="CE77" s="3">
        <v>10444</v>
      </c>
      <c r="CF77" s="3">
        <v>10583</v>
      </c>
      <c r="CG77" s="3">
        <v>10721</v>
      </c>
      <c r="CH77" s="3">
        <v>10860</v>
      </c>
      <c r="CI77" s="3">
        <v>11009</v>
      </c>
      <c r="CJ77" s="3">
        <v>11148</v>
      </c>
      <c r="CK77" s="3">
        <v>11286</v>
      </c>
      <c r="CL77" s="3">
        <v>11435</v>
      </c>
      <c r="CM77" s="3">
        <v>11574</v>
      </c>
      <c r="CN77" s="3">
        <v>11723</v>
      </c>
      <c r="CO77" s="3">
        <v>11832</v>
      </c>
      <c r="CP77" s="3">
        <v>11941</v>
      </c>
      <c r="CQ77" s="3">
        <v>12050</v>
      </c>
      <c r="CR77" s="3">
        <v>12159</v>
      </c>
      <c r="CS77" s="3">
        <v>12278</v>
      </c>
      <c r="CT77" s="3">
        <v>12387</v>
      </c>
      <c r="CU77" s="3">
        <v>12496</v>
      </c>
      <c r="CV77" s="3">
        <v>12605</v>
      </c>
      <c r="CW77" s="3">
        <v>12724</v>
      </c>
      <c r="CX77" s="3">
        <v>12833</v>
      </c>
    </row>
    <row r="78" spans="1:102" ht="15.6" x14ac:dyDescent="0.25">
      <c r="A78" s="3">
        <v>77</v>
      </c>
      <c r="B78" s="2" t="s">
        <v>532</v>
      </c>
      <c r="C78" s="3">
        <v>1820</v>
      </c>
      <c r="D78" s="3">
        <v>1989</v>
      </c>
      <c r="E78" s="3">
        <v>2168</v>
      </c>
      <c r="F78" s="3">
        <v>2337</v>
      </c>
      <c r="G78" s="3">
        <v>2517</v>
      </c>
      <c r="H78" s="3">
        <v>2686</v>
      </c>
      <c r="I78" s="3">
        <v>2865</v>
      </c>
      <c r="J78" s="3">
        <v>3035</v>
      </c>
      <c r="K78" s="3">
        <v>3204</v>
      </c>
      <c r="L78" s="3">
        <v>3373</v>
      </c>
      <c r="M78" s="3">
        <v>3533</v>
      </c>
      <c r="N78" s="3">
        <v>3702</v>
      </c>
      <c r="O78" s="3">
        <v>3862</v>
      </c>
      <c r="P78" s="3">
        <v>4021</v>
      </c>
      <c r="Q78" s="3">
        <v>4180</v>
      </c>
      <c r="R78" s="3">
        <v>4330</v>
      </c>
      <c r="S78" s="3">
        <v>4479</v>
      </c>
      <c r="T78" s="3">
        <v>4629</v>
      </c>
      <c r="U78" s="3">
        <v>4768</v>
      </c>
      <c r="V78" s="3">
        <v>4907</v>
      </c>
      <c r="W78" s="3">
        <v>5047</v>
      </c>
      <c r="X78" s="3">
        <v>5176</v>
      </c>
      <c r="Y78" s="3">
        <v>5306</v>
      </c>
      <c r="Z78" s="3">
        <v>5425</v>
      </c>
      <c r="AA78" s="3">
        <v>5545</v>
      </c>
      <c r="AB78" s="3">
        <v>5664</v>
      </c>
      <c r="AC78" s="3">
        <v>5774</v>
      </c>
      <c r="AD78" s="3">
        <v>5874</v>
      </c>
      <c r="AE78" s="3">
        <v>5973</v>
      </c>
      <c r="AF78" s="3">
        <v>6073</v>
      </c>
      <c r="AG78" s="3">
        <v>6153</v>
      </c>
      <c r="AH78" s="3">
        <v>6242</v>
      </c>
      <c r="AI78" s="3">
        <v>6322</v>
      </c>
      <c r="AJ78" s="3">
        <v>6392</v>
      </c>
      <c r="AK78" s="3">
        <v>6461</v>
      </c>
      <c r="AL78" s="3">
        <v>6521</v>
      </c>
      <c r="AM78" s="3">
        <v>6571</v>
      </c>
      <c r="AN78" s="3">
        <v>6621</v>
      </c>
      <c r="AO78" s="3">
        <v>6661</v>
      </c>
      <c r="AP78" s="3">
        <v>6700</v>
      </c>
      <c r="AQ78" s="3">
        <v>6730</v>
      </c>
      <c r="AR78" s="3">
        <v>6760</v>
      </c>
      <c r="AS78" s="3">
        <v>6780</v>
      </c>
      <c r="AT78" s="3">
        <v>6790</v>
      </c>
      <c r="AU78" s="3">
        <v>6800</v>
      </c>
      <c r="AV78" s="3">
        <v>6810</v>
      </c>
      <c r="AW78" s="3">
        <v>6820</v>
      </c>
      <c r="AX78" s="3">
        <v>6830</v>
      </c>
      <c r="AY78" s="3">
        <v>6840</v>
      </c>
      <c r="AZ78" s="3">
        <v>6860</v>
      </c>
      <c r="BA78" s="3">
        <v>6890</v>
      </c>
      <c r="BB78" s="3">
        <v>6929</v>
      </c>
      <c r="BC78" s="3">
        <v>6969</v>
      </c>
      <c r="BD78" s="3">
        <v>7019</v>
      </c>
      <c r="BE78" s="3">
        <v>7069</v>
      </c>
      <c r="BF78" s="3">
        <v>7129</v>
      </c>
      <c r="BG78" s="3">
        <v>7198</v>
      </c>
      <c r="BH78" s="3">
        <v>7268</v>
      </c>
      <c r="BI78" s="3">
        <v>7348</v>
      </c>
      <c r="BJ78" s="3">
        <v>7438</v>
      </c>
      <c r="BK78" s="3">
        <v>7517</v>
      </c>
      <c r="BL78" s="3">
        <v>7617</v>
      </c>
      <c r="BM78" s="3">
        <v>7716</v>
      </c>
      <c r="BN78" s="3">
        <v>7816</v>
      </c>
      <c r="BO78" s="3">
        <v>7926</v>
      </c>
      <c r="BP78" s="3">
        <v>8045</v>
      </c>
      <c r="BQ78" s="3">
        <v>8165</v>
      </c>
      <c r="BR78" s="3">
        <v>8284</v>
      </c>
      <c r="BS78" s="3">
        <v>8414</v>
      </c>
      <c r="BT78" s="3">
        <v>8543</v>
      </c>
      <c r="BU78" s="3">
        <v>8683</v>
      </c>
      <c r="BV78" s="3">
        <v>8822</v>
      </c>
      <c r="BW78" s="3">
        <v>8962</v>
      </c>
      <c r="BX78" s="3">
        <v>9111</v>
      </c>
      <c r="BY78" s="3">
        <v>9260</v>
      </c>
      <c r="BZ78" s="3">
        <v>9410</v>
      </c>
      <c r="CA78" s="3">
        <v>9569</v>
      </c>
      <c r="CB78" s="3">
        <v>9729</v>
      </c>
      <c r="CC78" s="3">
        <v>9888</v>
      </c>
      <c r="CD78" s="3">
        <v>10057</v>
      </c>
      <c r="CE78" s="3">
        <v>10217</v>
      </c>
      <c r="CF78" s="3">
        <v>10386</v>
      </c>
      <c r="CG78" s="3">
        <v>10555</v>
      </c>
      <c r="CH78" s="3">
        <v>10725</v>
      </c>
      <c r="CI78" s="3">
        <v>10904</v>
      </c>
      <c r="CJ78" s="3">
        <v>11073</v>
      </c>
      <c r="CK78" s="3">
        <v>11253</v>
      </c>
      <c r="CL78" s="3">
        <v>11422</v>
      </c>
      <c r="CM78" s="3">
        <v>11601</v>
      </c>
      <c r="CN78" s="3">
        <v>11781</v>
      </c>
      <c r="CO78" s="3">
        <v>11890</v>
      </c>
      <c r="CP78" s="3">
        <v>12000</v>
      </c>
      <c r="CQ78" s="3">
        <v>12109</v>
      </c>
      <c r="CR78" s="3">
        <v>12219</v>
      </c>
      <c r="CS78" s="3">
        <v>12338</v>
      </c>
      <c r="CT78" s="3">
        <v>12448</v>
      </c>
      <c r="CU78" s="3">
        <v>12557</v>
      </c>
      <c r="CV78" s="3">
        <v>12667</v>
      </c>
      <c r="CW78" s="3">
        <v>12787</v>
      </c>
      <c r="CX78" s="3">
        <v>12896</v>
      </c>
    </row>
    <row r="79" spans="1:102" ht="15.6" x14ac:dyDescent="0.25">
      <c r="A79" s="3">
        <v>78</v>
      </c>
      <c r="B79" s="2" t="s">
        <v>533</v>
      </c>
      <c r="C79" s="3">
        <v>1661</v>
      </c>
      <c r="D79" s="3">
        <v>1710</v>
      </c>
      <c r="E79" s="3">
        <v>1768</v>
      </c>
      <c r="F79" s="3">
        <v>1827</v>
      </c>
      <c r="G79" s="3">
        <v>1893</v>
      </c>
      <c r="H79" s="3">
        <v>1960</v>
      </c>
      <c r="I79" s="3">
        <v>2034</v>
      </c>
      <c r="J79" s="3">
        <v>2101</v>
      </c>
      <c r="K79" s="3">
        <v>2184</v>
      </c>
      <c r="L79" s="3">
        <v>2259</v>
      </c>
      <c r="M79" s="3">
        <v>2342</v>
      </c>
      <c r="N79" s="3">
        <v>2433</v>
      </c>
      <c r="O79" s="3">
        <v>2516</v>
      </c>
      <c r="P79" s="3">
        <v>2607</v>
      </c>
      <c r="Q79" s="3">
        <v>2707</v>
      </c>
      <c r="R79" s="3">
        <v>2807</v>
      </c>
      <c r="S79" s="3">
        <v>2907</v>
      </c>
      <c r="T79" s="3">
        <v>3006</v>
      </c>
      <c r="U79" s="3">
        <v>3114</v>
      </c>
      <c r="V79" s="3">
        <v>3222</v>
      </c>
      <c r="W79" s="3">
        <v>3330</v>
      </c>
      <c r="X79" s="3">
        <v>3447</v>
      </c>
      <c r="Y79" s="3">
        <v>3554</v>
      </c>
      <c r="Z79" s="3">
        <v>3679</v>
      </c>
      <c r="AA79" s="3">
        <v>3795</v>
      </c>
      <c r="AB79" s="3">
        <v>3912</v>
      </c>
      <c r="AC79" s="3">
        <v>4036</v>
      </c>
      <c r="AD79" s="3">
        <v>4161</v>
      </c>
      <c r="AE79" s="3">
        <v>4286</v>
      </c>
      <c r="AF79" s="3">
        <v>4418</v>
      </c>
      <c r="AG79" s="3">
        <v>4543</v>
      </c>
      <c r="AH79" s="3">
        <v>4676</v>
      </c>
      <c r="AI79" s="3">
        <v>4809</v>
      </c>
      <c r="AJ79" s="3">
        <v>4933</v>
      </c>
      <c r="AK79" s="3">
        <v>5066</v>
      </c>
      <c r="AL79" s="3">
        <v>5208</v>
      </c>
      <c r="AM79" s="3">
        <v>5341</v>
      </c>
      <c r="AN79" s="3">
        <v>5473</v>
      </c>
      <c r="AO79" s="3">
        <v>5606</v>
      </c>
      <c r="AP79" s="3">
        <v>5739</v>
      </c>
      <c r="AQ79" s="3">
        <v>5880</v>
      </c>
      <c r="AR79" s="3">
        <v>6013</v>
      </c>
      <c r="AS79" s="3">
        <v>6146</v>
      </c>
      <c r="AT79" s="3">
        <v>6279</v>
      </c>
      <c r="AU79" s="3">
        <v>6412</v>
      </c>
      <c r="AV79" s="3">
        <v>6553</v>
      </c>
      <c r="AW79" s="3">
        <v>6686</v>
      </c>
      <c r="AX79" s="3">
        <v>6811</v>
      </c>
      <c r="AY79" s="3">
        <v>6944</v>
      </c>
      <c r="AZ79" s="3">
        <v>7077</v>
      </c>
      <c r="BA79" s="3">
        <v>7201</v>
      </c>
      <c r="BB79" s="3">
        <v>7334</v>
      </c>
      <c r="BC79" s="3">
        <v>7459</v>
      </c>
      <c r="BD79" s="3">
        <v>7583</v>
      </c>
      <c r="BE79" s="3">
        <v>7708</v>
      </c>
      <c r="BF79" s="3">
        <v>7824</v>
      </c>
      <c r="BG79" s="3">
        <v>7941</v>
      </c>
      <c r="BH79" s="3">
        <v>8065</v>
      </c>
      <c r="BI79" s="3">
        <v>8173</v>
      </c>
      <c r="BJ79" s="3">
        <v>8289</v>
      </c>
      <c r="BK79" s="3">
        <v>8397</v>
      </c>
      <c r="BL79" s="3">
        <v>8505</v>
      </c>
      <c r="BM79" s="3">
        <v>8613</v>
      </c>
      <c r="BN79" s="3">
        <v>8713</v>
      </c>
      <c r="BO79" s="3">
        <v>8813</v>
      </c>
      <c r="BP79" s="3">
        <v>8913</v>
      </c>
      <c r="BQ79" s="3">
        <v>9012</v>
      </c>
      <c r="BR79" s="3">
        <v>9104</v>
      </c>
      <c r="BS79" s="3">
        <v>9187</v>
      </c>
      <c r="BT79" s="3">
        <v>9278</v>
      </c>
      <c r="BU79" s="3">
        <v>9361</v>
      </c>
      <c r="BV79" s="3">
        <v>9436</v>
      </c>
      <c r="BW79" s="3">
        <v>9519</v>
      </c>
      <c r="BX79" s="3">
        <v>9585</v>
      </c>
      <c r="BY79" s="3">
        <v>9660</v>
      </c>
      <c r="BZ79" s="3">
        <v>9727</v>
      </c>
      <c r="CA79" s="3">
        <v>9793</v>
      </c>
      <c r="CB79" s="3">
        <v>9851</v>
      </c>
      <c r="CC79" s="3">
        <v>9909</v>
      </c>
      <c r="CD79" s="3">
        <v>9968</v>
      </c>
      <c r="CE79" s="3">
        <v>10067</v>
      </c>
      <c r="CF79" s="3">
        <v>10175</v>
      </c>
      <c r="CG79" s="3">
        <v>10275</v>
      </c>
      <c r="CH79" s="3">
        <v>10383</v>
      </c>
      <c r="CI79" s="3">
        <v>10491</v>
      </c>
      <c r="CJ79" s="3">
        <v>10591</v>
      </c>
      <c r="CK79" s="3">
        <v>10699</v>
      </c>
      <c r="CL79" s="3">
        <v>10807</v>
      </c>
      <c r="CM79" s="3">
        <v>10906</v>
      </c>
      <c r="CN79" s="3">
        <v>11014</v>
      </c>
      <c r="CO79" s="3">
        <v>11122</v>
      </c>
      <c r="CP79" s="3">
        <v>11222</v>
      </c>
      <c r="CQ79" s="3">
        <v>11330</v>
      </c>
      <c r="CR79" s="3">
        <v>11438</v>
      </c>
      <c r="CS79" s="3">
        <v>11538</v>
      </c>
      <c r="CT79" s="3">
        <v>11646</v>
      </c>
      <c r="CU79" s="3">
        <v>11754</v>
      </c>
      <c r="CV79" s="3">
        <v>11853</v>
      </c>
      <c r="CW79" s="3">
        <v>11961</v>
      </c>
      <c r="CX79" s="3">
        <v>12069</v>
      </c>
    </row>
    <row r="80" spans="1:102" ht="15.6" x14ac:dyDescent="0.25">
      <c r="A80" s="3">
        <v>79</v>
      </c>
      <c r="B80" s="2" t="s">
        <v>534</v>
      </c>
      <c r="C80" s="3">
        <v>1246</v>
      </c>
      <c r="D80" s="3">
        <v>1322</v>
      </c>
      <c r="E80" s="3">
        <v>1399</v>
      </c>
      <c r="F80" s="3">
        <v>1480</v>
      </c>
      <c r="G80" s="3">
        <v>1557</v>
      </c>
      <c r="H80" s="3">
        <v>1639</v>
      </c>
      <c r="I80" s="3">
        <v>1715</v>
      </c>
      <c r="J80" s="3">
        <v>1797</v>
      </c>
      <c r="K80" s="3">
        <v>1874</v>
      </c>
      <c r="L80" s="3">
        <v>1956</v>
      </c>
      <c r="M80" s="3">
        <v>2032</v>
      </c>
      <c r="N80" s="3">
        <v>2114</v>
      </c>
      <c r="O80" s="3">
        <v>2191</v>
      </c>
      <c r="P80" s="3">
        <v>2273</v>
      </c>
      <c r="Q80" s="3">
        <v>2349</v>
      </c>
      <c r="R80" s="3">
        <v>2431</v>
      </c>
      <c r="S80" s="3">
        <v>2508</v>
      </c>
      <c r="T80" s="3">
        <v>2590</v>
      </c>
      <c r="U80" s="3">
        <v>2666</v>
      </c>
      <c r="V80" s="3">
        <v>2748</v>
      </c>
      <c r="W80" s="3">
        <v>2825</v>
      </c>
      <c r="X80" s="3">
        <v>2907</v>
      </c>
      <c r="Y80" s="3">
        <v>2983</v>
      </c>
      <c r="Z80" s="3">
        <v>3065</v>
      </c>
      <c r="AA80" s="3">
        <v>3142</v>
      </c>
      <c r="AB80" s="3">
        <v>3224</v>
      </c>
      <c r="AC80" s="3">
        <v>3300</v>
      </c>
      <c r="AD80" s="3">
        <v>3382</v>
      </c>
      <c r="AE80" s="3">
        <v>3459</v>
      </c>
      <c r="AF80" s="3">
        <v>3541</v>
      </c>
      <c r="AG80" s="3">
        <v>3617</v>
      </c>
      <c r="AH80" s="3">
        <v>3699</v>
      </c>
      <c r="AI80" s="3">
        <v>3776</v>
      </c>
      <c r="AJ80" s="3">
        <v>3858</v>
      </c>
      <c r="AK80" s="3">
        <v>3934</v>
      </c>
      <c r="AL80" s="3">
        <v>4016</v>
      </c>
      <c r="AM80" s="3">
        <v>4093</v>
      </c>
      <c r="AN80" s="3">
        <v>4175</v>
      </c>
      <c r="AO80" s="3">
        <v>4251</v>
      </c>
      <c r="AP80" s="3">
        <v>4333</v>
      </c>
      <c r="AQ80" s="3">
        <v>4410</v>
      </c>
      <c r="AR80" s="3">
        <v>4492</v>
      </c>
      <c r="AS80" s="3">
        <v>4568</v>
      </c>
      <c r="AT80" s="3">
        <v>4650</v>
      </c>
      <c r="AU80" s="3">
        <v>4727</v>
      </c>
      <c r="AV80" s="3">
        <v>4809</v>
      </c>
      <c r="AW80" s="3">
        <v>4885</v>
      </c>
      <c r="AX80" s="3">
        <v>4967</v>
      </c>
      <c r="AY80" s="3">
        <v>5044</v>
      </c>
      <c r="AZ80" s="3">
        <v>5126</v>
      </c>
      <c r="BA80" s="3">
        <v>5202</v>
      </c>
      <c r="BB80" s="3">
        <v>5284</v>
      </c>
      <c r="BC80" s="3">
        <v>5361</v>
      </c>
      <c r="BD80" s="3">
        <v>5443</v>
      </c>
      <c r="BE80" s="3">
        <v>5519</v>
      </c>
      <c r="BF80" s="3">
        <v>5601</v>
      </c>
      <c r="BG80" s="3">
        <v>5678</v>
      </c>
      <c r="BH80" s="3">
        <v>5760</v>
      </c>
      <c r="BI80" s="3">
        <v>5836</v>
      </c>
      <c r="BJ80" s="3">
        <v>5918</v>
      </c>
      <c r="BK80" s="3">
        <v>5995</v>
      </c>
      <c r="BL80" s="3">
        <v>6077</v>
      </c>
      <c r="BM80" s="3">
        <v>6153</v>
      </c>
      <c r="BN80" s="3">
        <v>6235</v>
      </c>
      <c r="BO80" s="3">
        <v>6312</v>
      </c>
      <c r="BP80" s="3">
        <v>6394</v>
      </c>
      <c r="BQ80" s="3">
        <v>6470</v>
      </c>
      <c r="BR80" s="3">
        <v>6552</v>
      </c>
      <c r="BS80" s="3">
        <v>6629</v>
      </c>
      <c r="BT80" s="3">
        <v>6711</v>
      </c>
      <c r="BU80" s="3">
        <v>6787</v>
      </c>
      <c r="BV80" s="3">
        <v>6864</v>
      </c>
      <c r="BW80" s="3">
        <v>6945</v>
      </c>
      <c r="BX80" s="3">
        <v>7022</v>
      </c>
      <c r="BY80" s="3">
        <v>7104</v>
      </c>
      <c r="BZ80" s="3">
        <v>7180</v>
      </c>
      <c r="CA80" s="3">
        <v>7262</v>
      </c>
      <c r="CB80" s="3">
        <v>7339</v>
      </c>
      <c r="CC80" s="3">
        <v>7421</v>
      </c>
      <c r="CD80" s="3">
        <v>7497</v>
      </c>
      <c r="CE80" s="3">
        <v>7579</v>
      </c>
      <c r="CF80" s="3">
        <v>7656</v>
      </c>
      <c r="CG80" s="3">
        <v>7738</v>
      </c>
      <c r="CH80" s="3">
        <v>7814</v>
      </c>
      <c r="CI80" s="3">
        <v>7896</v>
      </c>
      <c r="CJ80" s="3">
        <v>7973</v>
      </c>
      <c r="CK80" s="3">
        <v>8055</v>
      </c>
      <c r="CL80" s="3">
        <v>8131</v>
      </c>
      <c r="CM80" s="3">
        <v>8213</v>
      </c>
      <c r="CN80" s="3">
        <v>8290</v>
      </c>
      <c r="CO80" s="3">
        <v>8372</v>
      </c>
      <c r="CP80" s="3">
        <v>8448</v>
      </c>
      <c r="CQ80" s="3">
        <v>8530</v>
      </c>
      <c r="CR80" s="3">
        <v>8607</v>
      </c>
      <c r="CS80" s="3">
        <v>8689</v>
      </c>
      <c r="CT80" s="3">
        <v>8765</v>
      </c>
      <c r="CU80" s="3">
        <v>8847</v>
      </c>
      <c r="CV80" s="3">
        <v>8924</v>
      </c>
      <c r="CW80" s="3">
        <v>9006</v>
      </c>
      <c r="CX80" s="3">
        <v>9082</v>
      </c>
    </row>
    <row r="81" spans="1:102" ht="15.6" x14ac:dyDescent="0.25">
      <c r="A81" s="3">
        <v>80</v>
      </c>
      <c r="B81" s="2" t="s">
        <v>535</v>
      </c>
      <c r="C81" s="3">
        <v>1113</v>
      </c>
      <c r="D81" s="3">
        <v>1122</v>
      </c>
      <c r="E81" s="3">
        <v>1132</v>
      </c>
      <c r="F81" s="3">
        <v>1152</v>
      </c>
      <c r="G81" s="3">
        <v>1171</v>
      </c>
      <c r="H81" s="3">
        <v>1200</v>
      </c>
      <c r="I81" s="3">
        <v>1235</v>
      </c>
      <c r="J81" s="3">
        <v>1269</v>
      </c>
      <c r="K81" s="3">
        <v>1313</v>
      </c>
      <c r="L81" s="3">
        <v>1357</v>
      </c>
      <c r="M81" s="3">
        <v>1410</v>
      </c>
      <c r="N81" s="3">
        <v>1464</v>
      </c>
      <c r="O81" s="3">
        <v>1528</v>
      </c>
      <c r="P81" s="3">
        <v>1591</v>
      </c>
      <c r="Q81" s="3">
        <v>1659</v>
      </c>
      <c r="R81" s="3">
        <v>1728</v>
      </c>
      <c r="S81" s="3">
        <v>1806</v>
      </c>
      <c r="T81" s="3">
        <v>1884</v>
      </c>
      <c r="U81" s="3">
        <v>1967</v>
      </c>
      <c r="V81" s="3">
        <v>2055</v>
      </c>
      <c r="W81" s="3">
        <v>2143</v>
      </c>
      <c r="X81" s="3">
        <v>2236</v>
      </c>
      <c r="Y81" s="3">
        <v>2333</v>
      </c>
      <c r="Z81" s="3">
        <v>2426</v>
      </c>
      <c r="AA81" s="3">
        <v>2529</v>
      </c>
      <c r="AB81" s="3">
        <v>2631</v>
      </c>
      <c r="AC81" s="3">
        <v>2734</v>
      </c>
      <c r="AD81" s="3">
        <v>2841</v>
      </c>
      <c r="AE81" s="3">
        <v>2949</v>
      </c>
      <c r="AF81" s="3">
        <v>3056</v>
      </c>
      <c r="AG81" s="3">
        <v>3163</v>
      </c>
      <c r="AH81" s="3">
        <v>3276</v>
      </c>
      <c r="AI81" s="3">
        <v>3383</v>
      </c>
      <c r="AJ81" s="3">
        <v>3495</v>
      </c>
      <c r="AK81" s="3">
        <v>3608</v>
      </c>
      <c r="AL81" s="3">
        <v>3720</v>
      </c>
      <c r="AM81" s="3">
        <v>3827</v>
      </c>
      <c r="AN81" s="3">
        <v>3940</v>
      </c>
      <c r="AO81" s="3">
        <v>4047</v>
      </c>
      <c r="AP81" s="3">
        <v>4155</v>
      </c>
      <c r="AQ81" s="3">
        <v>4262</v>
      </c>
      <c r="AR81" s="3">
        <v>4369</v>
      </c>
      <c r="AS81" s="3">
        <v>4472</v>
      </c>
      <c r="AT81" s="3">
        <v>4575</v>
      </c>
      <c r="AU81" s="3">
        <v>4677</v>
      </c>
      <c r="AV81" s="3">
        <v>4775</v>
      </c>
      <c r="AW81" s="3">
        <v>4868</v>
      </c>
      <c r="AX81" s="3">
        <v>4960</v>
      </c>
      <c r="AY81" s="3">
        <v>5048</v>
      </c>
      <c r="AZ81" s="3">
        <v>5136</v>
      </c>
      <c r="BA81" s="3">
        <v>5219</v>
      </c>
      <c r="BB81" s="3">
        <v>5297</v>
      </c>
      <c r="BC81" s="3">
        <v>5375</v>
      </c>
      <c r="BD81" s="3">
        <v>5444</v>
      </c>
      <c r="BE81" s="3">
        <v>5512</v>
      </c>
      <c r="BF81" s="3">
        <v>5576</v>
      </c>
      <c r="BG81" s="3">
        <v>5639</v>
      </c>
      <c r="BH81" s="3">
        <v>5693</v>
      </c>
      <c r="BI81" s="3">
        <v>5746</v>
      </c>
      <c r="BJ81" s="3">
        <v>5790</v>
      </c>
      <c r="BK81" s="3">
        <v>5834</v>
      </c>
      <c r="BL81" s="3">
        <v>5869</v>
      </c>
      <c r="BM81" s="3">
        <v>5903</v>
      </c>
      <c r="BN81" s="3">
        <v>5927</v>
      </c>
      <c r="BO81" s="3">
        <v>5947</v>
      </c>
      <c r="BP81" s="3">
        <v>5956</v>
      </c>
      <c r="BQ81" s="3">
        <v>5966</v>
      </c>
      <c r="BR81" s="3">
        <v>5976</v>
      </c>
      <c r="BS81" s="3">
        <v>5986</v>
      </c>
      <c r="BT81" s="3">
        <v>5996</v>
      </c>
      <c r="BU81" s="3">
        <v>6064</v>
      </c>
      <c r="BV81" s="3">
        <v>6132</v>
      </c>
      <c r="BW81" s="3">
        <v>6205</v>
      </c>
      <c r="BX81" s="3">
        <v>6274</v>
      </c>
      <c r="BY81" s="3">
        <v>6347</v>
      </c>
      <c r="BZ81" s="3">
        <v>6415</v>
      </c>
      <c r="CA81" s="3">
        <v>6489</v>
      </c>
      <c r="CB81" s="3">
        <v>6557</v>
      </c>
      <c r="CC81" s="3">
        <v>6630</v>
      </c>
      <c r="CD81" s="3">
        <v>6699</v>
      </c>
      <c r="CE81" s="3">
        <v>6772</v>
      </c>
      <c r="CF81" s="3">
        <v>6840</v>
      </c>
      <c r="CG81" s="3">
        <v>6914</v>
      </c>
      <c r="CH81" s="3">
        <v>6982</v>
      </c>
      <c r="CI81" s="3">
        <v>7055</v>
      </c>
      <c r="CJ81" s="3">
        <v>7123</v>
      </c>
      <c r="CK81" s="3">
        <v>7197</v>
      </c>
      <c r="CL81" s="3">
        <v>7265</v>
      </c>
      <c r="CM81" s="3">
        <v>7338</v>
      </c>
      <c r="CN81" s="3">
        <v>7407</v>
      </c>
      <c r="CO81" s="3">
        <v>7480</v>
      </c>
      <c r="CP81" s="3">
        <v>7548</v>
      </c>
      <c r="CQ81" s="3">
        <v>7622</v>
      </c>
      <c r="CR81" s="3">
        <v>7690</v>
      </c>
      <c r="CS81" s="3">
        <v>7763</v>
      </c>
      <c r="CT81" s="3">
        <v>7832</v>
      </c>
      <c r="CU81" s="3">
        <v>7905</v>
      </c>
      <c r="CV81" s="3">
        <v>7973</v>
      </c>
      <c r="CW81" s="3">
        <v>8046</v>
      </c>
      <c r="CX81" s="3">
        <v>8115</v>
      </c>
    </row>
    <row r="82" spans="1:102" ht="15.6" x14ac:dyDescent="0.25">
      <c r="A82" s="3">
        <v>81</v>
      </c>
      <c r="B82" s="2" t="s">
        <v>536</v>
      </c>
      <c r="C82" s="3">
        <v>1173</v>
      </c>
      <c r="D82" s="3">
        <v>1245</v>
      </c>
      <c r="E82" s="3">
        <v>1317</v>
      </c>
      <c r="F82" s="3">
        <v>1394</v>
      </c>
      <c r="G82" s="3">
        <v>1466</v>
      </c>
      <c r="H82" s="3">
        <v>1543</v>
      </c>
      <c r="I82" s="3">
        <v>1615</v>
      </c>
      <c r="J82" s="3">
        <v>1692</v>
      </c>
      <c r="K82" s="3">
        <v>1764</v>
      </c>
      <c r="L82" s="3">
        <v>1842</v>
      </c>
      <c r="M82" s="3">
        <v>1914</v>
      </c>
      <c r="N82" s="3">
        <v>1991</v>
      </c>
      <c r="O82" s="3">
        <v>2063</v>
      </c>
      <c r="P82" s="3">
        <v>2140</v>
      </c>
      <c r="Q82" s="3">
        <v>2212</v>
      </c>
      <c r="R82" s="3">
        <v>2289</v>
      </c>
      <c r="S82" s="3">
        <v>2361</v>
      </c>
      <c r="T82" s="3">
        <v>2439</v>
      </c>
      <c r="U82" s="3">
        <v>2511</v>
      </c>
      <c r="V82" s="3">
        <v>2588</v>
      </c>
      <c r="W82" s="3">
        <v>2660</v>
      </c>
      <c r="X82" s="3">
        <v>2737</v>
      </c>
      <c r="Y82" s="3">
        <v>2809</v>
      </c>
      <c r="Z82" s="3">
        <v>2886</v>
      </c>
      <c r="AA82" s="3">
        <v>2959</v>
      </c>
      <c r="AB82" s="3">
        <v>3036</v>
      </c>
      <c r="AC82" s="3">
        <v>3108</v>
      </c>
      <c r="AD82" s="3">
        <v>3185</v>
      </c>
      <c r="AE82" s="3">
        <v>3257</v>
      </c>
      <c r="AF82" s="3">
        <v>3334</v>
      </c>
      <c r="AG82" s="3">
        <v>3406</v>
      </c>
      <c r="AH82" s="3">
        <v>3484</v>
      </c>
      <c r="AI82" s="3">
        <v>3556</v>
      </c>
      <c r="AJ82" s="3">
        <v>3633</v>
      </c>
      <c r="AK82" s="3">
        <v>3705</v>
      </c>
      <c r="AL82" s="3">
        <v>3782</v>
      </c>
      <c r="AM82" s="3">
        <v>3854</v>
      </c>
      <c r="AN82" s="3">
        <v>3931</v>
      </c>
      <c r="AO82" s="3">
        <v>4003</v>
      </c>
      <c r="AP82" s="3">
        <v>4081</v>
      </c>
      <c r="AQ82" s="3">
        <v>4153</v>
      </c>
      <c r="AR82" s="3">
        <v>4230</v>
      </c>
      <c r="AS82" s="3">
        <v>4302</v>
      </c>
      <c r="AT82" s="3">
        <v>4379</v>
      </c>
      <c r="AU82" s="3">
        <v>4451</v>
      </c>
      <c r="AV82" s="3">
        <v>4528</v>
      </c>
      <c r="AW82" s="3">
        <v>4600</v>
      </c>
      <c r="AX82" s="3">
        <v>4678</v>
      </c>
      <c r="AY82" s="3">
        <v>4750</v>
      </c>
      <c r="AZ82" s="3">
        <v>4827</v>
      </c>
      <c r="BA82" s="3">
        <v>4899</v>
      </c>
      <c r="BB82" s="3">
        <v>4976</v>
      </c>
      <c r="BC82" s="3">
        <v>5048</v>
      </c>
      <c r="BD82" s="3">
        <v>5125</v>
      </c>
      <c r="BE82" s="3">
        <v>5197</v>
      </c>
      <c r="BF82" s="3">
        <v>5275</v>
      </c>
      <c r="BG82" s="3">
        <v>5347</v>
      </c>
      <c r="BH82" s="3">
        <v>5424</v>
      </c>
      <c r="BI82" s="3">
        <v>5496</v>
      </c>
      <c r="BJ82" s="3">
        <v>5573</v>
      </c>
      <c r="BK82" s="3">
        <v>5645</v>
      </c>
      <c r="BL82" s="3">
        <v>5722</v>
      </c>
      <c r="BM82" s="3">
        <v>5795</v>
      </c>
      <c r="BN82" s="3">
        <v>5872</v>
      </c>
      <c r="BO82" s="3">
        <v>5944</v>
      </c>
      <c r="BP82" s="3">
        <v>6021</v>
      </c>
      <c r="BQ82" s="3">
        <v>6093</v>
      </c>
      <c r="BR82" s="3">
        <v>6170</v>
      </c>
      <c r="BS82" s="3">
        <v>6242</v>
      </c>
      <c r="BT82" s="3">
        <v>6320</v>
      </c>
      <c r="BU82" s="3">
        <v>6392</v>
      </c>
      <c r="BV82" s="3">
        <v>6464</v>
      </c>
      <c r="BW82" s="3">
        <v>6541</v>
      </c>
      <c r="BX82" s="3">
        <v>6613</v>
      </c>
      <c r="BY82" s="3">
        <v>6690</v>
      </c>
      <c r="BZ82" s="3">
        <v>6762</v>
      </c>
      <c r="CA82" s="3">
        <v>6839</v>
      </c>
      <c r="CB82" s="3">
        <v>6911</v>
      </c>
      <c r="CC82" s="3">
        <v>6989</v>
      </c>
      <c r="CD82" s="3">
        <v>7061</v>
      </c>
      <c r="CE82" s="3">
        <v>7138</v>
      </c>
      <c r="CF82" s="3">
        <v>7210</v>
      </c>
      <c r="CG82" s="3">
        <v>7287</v>
      </c>
      <c r="CH82" s="3">
        <v>7359</v>
      </c>
      <c r="CI82" s="3">
        <v>7436</v>
      </c>
      <c r="CJ82" s="3">
        <v>7508</v>
      </c>
      <c r="CK82" s="3">
        <v>7586</v>
      </c>
      <c r="CL82" s="3">
        <v>7658</v>
      </c>
      <c r="CM82" s="3">
        <v>7735</v>
      </c>
      <c r="CN82" s="3">
        <v>7807</v>
      </c>
      <c r="CO82" s="3">
        <v>7884</v>
      </c>
      <c r="CP82" s="3">
        <v>7956</v>
      </c>
      <c r="CQ82" s="3">
        <v>8033</v>
      </c>
      <c r="CR82" s="3">
        <v>8106</v>
      </c>
      <c r="CS82" s="3">
        <v>8183</v>
      </c>
      <c r="CT82" s="3">
        <v>8255</v>
      </c>
      <c r="CU82" s="3">
        <v>8332</v>
      </c>
      <c r="CV82" s="3">
        <v>8404</v>
      </c>
      <c r="CW82" s="3">
        <v>8481</v>
      </c>
      <c r="CX82" s="3">
        <v>8553</v>
      </c>
    </row>
    <row r="83" spans="1:102" ht="15.6" x14ac:dyDescent="0.25">
      <c r="A83" s="2" t="s">
        <v>478</v>
      </c>
      <c r="B83" s="2" t="s">
        <v>537</v>
      </c>
      <c r="C83" s="3">
        <v>1173</v>
      </c>
      <c r="D83" s="3">
        <v>1245</v>
      </c>
      <c r="E83" s="3">
        <v>1317</v>
      </c>
      <c r="F83" s="3">
        <v>1394</v>
      </c>
      <c r="G83" s="3">
        <v>1466</v>
      </c>
      <c r="H83" s="3">
        <v>1543</v>
      </c>
      <c r="I83" s="3">
        <v>1615</v>
      </c>
      <c r="J83" s="3">
        <v>1692</v>
      </c>
      <c r="K83" s="3">
        <v>1764</v>
      </c>
      <c r="L83" s="3">
        <v>1842</v>
      </c>
      <c r="M83" s="3">
        <v>1914</v>
      </c>
      <c r="N83" s="3">
        <v>1991</v>
      </c>
      <c r="O83" s="3">
        <v>2063</v>
      </c>
      <c r="P83" s="3">
        <v>2140</v>
      </c>
      <c r="Q83" s="3">
        <v>2212</v>
      </c>
      <c r="R83" s="3">
        <v>2289</v>
      </c>
      <c r="S83" s="3">
        <v>2361</v>
      </c>
      <c r="T83" s="3">
        <v>2439</v>
      </c>
      <c r="U83" s="3">
        <v>2511</v>
      </c>
      <c r="V83" s="3">
        <v>2588</v>
      </c>
      <c r="W83" s="3">
        <v>2660</v>
      </c>
      <c r="X83" s="3">
        <v>2737</v>
      </c>
      <c r="Y83" s="3">
        <v>2809</v>
      </c>
      <c r="Z83" s="3">
        <v>2886</v>
      </c>
      <c r="AA83" s="3">
        <v>2959</v>
      </c>
      <c r="AB83" s="3">
        <v>3036</v>
      </c>
      <c r="AC83" s="3">
        <v>3108</v>
      </c>
      <c r="AD83" s="3">
        <v>3185</v>
      </c>
      <c r="AE83" s="3">
        <v>3257</v>
      </c>
      <c r="AF83" s="3">
        <v>3334</v>
      </c>
      <c r="AG83" s="3">
        <v>3406</v>
      </c>
      <c r="AH83" s="3">
        <v>3484</v>
      </c>
      <c r="AI83" s="3">
        <v>3556</v>
      </c>
      <c r="AJ83" s="3">
        <v>3633</v>
      </c>
      <c r="AK83" s="3">
        <v>3705</v>
      </c>
      <c r="AL83" s="3">
        <v>3782</v>
      </c>
      <c r="AM83" s="3">
        <v>3854</v>
      </c>
      <c r="AN83" s="3">
        <v>3931</v>
      </c>
      <c r="AO83" s="3">
        <v>4003</v>
      </c>
      <c r="AP83" s="3">
        <v>4081</v>
      </c>
      <c r="AQ83" s="3">
        <v>4153</v>
      </c>
      <c r="AR83" s="3">
        <v>4230</v>
      </c>
      <c r="AS83" s="3">
        <v>4302</v>
      </c>
      <c r="AT83" s="3">
        <v>4379</v>
      </c>
      <c r="AU83" s="3">
        <v>4451</v>
      </c>
      <c r="AV83" s="3">
        <v>4528</v>
      </c>
      <c r="AW83" s="3">
        <v>4600</v>
      </c>
      <c r="AX83" s="3">
        <v>4678</v>
      </c>
      <c r="AY83" s="3">
        <v>4750</v>
      </c>
      <c r="AZ83" s="3">
        <v>4827</v>
      </c>
      <c r="BA83" s="3">
        <v>4899</v>
      </c>
      <c r="BB83" s="3">
        <v>4976</v>
      </c>
      <c r="BC83" s="3">
        <v>5048</v>
      </c>
      <c r="BD83" s="3">
        <v>5125</v>
      </c>
      <c r="BE83" s="3">
        <v>5197</v>
      </c>
      <c r="BF83" s="3">
        <v>5275</v>
      </c>
      <c r="BG83" s="3">
        <v>5347</v>
      </c>
      <c r="BH83" s="3">
        <v>5424</v>
      </c>
      <c r="BI83" s="3">
        <v>5496</v>
      </c>
      <c r="BJ83" s="3">
        <v>5573</v>
      </c>
      <c r="BK83" s="3">
        <v>5645</v>
      </c>
      <c r="BL83" s="3">
        <v>5722</v>
      </c>
      <c r="BM83" s="3">
        <v>5795</v>
      </c>
      <c r="BN83" s="3">
        <v>5872</v>
      </c>
      <c r="BO83" s="3">
        <v>5944</v>
      </c>
      <c r="BP83" s="3">
        <v>6021</v>
      </c>
      <c r="BQ83" s="3">
        <v>6093</v>
      </c>
      <c r="BR83" s="3">
        <v>6170</v>
      </c>
      <c r="BS83" s="3">
        <v>6242</v>
      </c>
      <c r="BT83" s="3">
        <v>6320</v>
      </c>
      <c r="BU83" s="3">
        <v>6392</v>
      </c>
      <c r="BV83" s="3">
        <v>6464</v>
      </c>
      <c r="BW83" s="3">
        <v>6541</v>
      </c>
      <c r="BX83" s="3">
        <v>6613</v>
      </c>
      <c r="BY83" s="3">
        <v>6690</v>
      </c>
      <c r="BZ83" s="3">
        <v>6762</v>
      </c>
      <c r="CA83" s="3">
        <v>6839</v>
      </c>
      <c r="CB83" s="3">
        <v>6911</v>
      </c>
      <c r="CC83" s="3">
        <v>6989</v>
      </c>
      <c r="CD83" s="3">
        <v>7061</v>
      </c>
      <c r="CE83" s="3">
        <v>7138</v>
      </c>
      <c r="CF83" s="3">
        <v>7210</v>
      </c>
      <c r="CG83" s="3">
        <v>7287</v>
      </c>
      <c r="CH83" s="3">
        <v>7359</v>
      </c>
      <c r="CI83" s="3">
        <v>7436</v>
      </c>
      <c r="CJ83" s="3">
        <v>7508</v>
      </c>
      <c r="CK83" s="3">
        <v>7586</v>
      </c>
      <c r="CL83" s="3">
        <v>7658</v>
      </c>
      <c r="CM83" s="3">
        <v>7735</v>
      </c>
      <c r="CN83" s="3">
        <v>7807</v>
      </c>
      <c r="CO83" s="3">
        <v>7884</v>
      </c>
      <c r="CP83" s="3">
        <v>7956</v>
      </c>
      <c r="CQ83" s="3">
        <v>8033</v>
      </c>
      <c r="CR83" s="3">
        <v>8106</v>
      </c>
      <c r="CS83" s="3">
        <v>8183</v>
      </c>
      <c r="CT83" s="3">
        <v>8255</v>
      </c>
      <c r="CU83" s="3">
        <v>8332</v>
      </c>
      <c r="CV83" s="3">
        <v>8404</v>
      </c>
      <c r="CW83" s="3">
        <v>8481</v>
      </c>
      <c r="CX83" s="3">
        <v>8553</v>
      </c>
    </row>
    <row r="84" spans="1:102" ht="15.6" x14ac:dyDescent="0.25">
      <c r="A84" s="3">
        <v>82</v>
      </c>
      <c r="B84" s="3" t="s">
        <v>329</v>
      </c>
      <c r="C84" s="3">
        <v>1573</v>
      </c>
      <c r="D84" s="3">
        <v>1698</v>
      </c>
      <c r="E84" s="3">
        <v>1824</v>
      </c>
      <c r="F84" s="3">
        <v>1950</v>
      </c>
      <c r="G84" s="3">
        <v>2076</v>
      </c>
      <c r="H84" s="3">
        <v>2210</v>
      </c>
      <c r="I84" s="3">
        <v>2336</v>
      </c>
      <c r="J84" s="3">
        <v>2462</v>
      </c>
      <c r="K84" s="3">
        <v>2580</v>
      </c>
      <c r="L84" s="3">
        <v>2705</v>
      </c>
      <c r="M84" s="3">
        <v>2831</v>
      </c>
      <c r="N84" s="3">
        <v>2949</v>
      </c>
      <c r="O84" s="3">
        <v>3067</v>
      </c>
      <c r="P84" s="3">
        <v>3185</v>
      </c>
      <c r="Q84" s="3">
        <v>3303</v>
      </c>
      <c r="R84" s="3">
        <v>3421</v>
      </c>
      <c r="S84" s="3">
        <v>3532</v>
      </c>
      <c r="T84" s="3">
        <v>3650</v>
      </c>
      <c r="U84" s="3">
        <v>3752</v>
      </c>
      <c r="V84" s="3">
        <v>3862</v>
      </c>
      <c r="W84" s="3">
        <v>3972</v>
      </c>
      <c r="X84" s="3">
        <v>4075</v>
      </c>
      <c r="Y84" s="3">
        <v>4177</v>
      </c>
      <c r="Z84" s="3">
        <v>4271</v>
      </c>
      <c r="AA84" s="3">
        <v>4366</v>
      </c>
      <c r="AB84" s="3">
        <v>4460</v>
      </c>
      <c r="AC84" s="3">
        <v>4554</v>
      </c>
      <c r="AD84" s="3">
        <v>4641</v>
      </c>
      <c r="AE84" s="3">
        <v>4728</v>
      </c>
      <c r="AF84" s="3">
        <v>4814</v>
      </c>
      <c r="AG84" s="3">
        <v>4893</v>
      </c>
      <c r="AH84" s="3">
        <v>4971</v>
      </c>
      <c r="AI84" s="3">
        <v>5042</v>
      </c>
      <c r="AJ84" s="3">
        <v>5113</v>
      </c>
      <c r="AK84" s="3">
        <v>5184</v>
      </c>
      <c r="AL84" s="3">
        <v>5247</v>
      </c>
      <c r="AM84" s="3">
        <v>5310</v>
      </c>
      <c r="AN84" s="3">
        <v>5365</v>
      </c>
      <c r="AO84" s="3">
        <v>5428</v>
      </c>
      <c r="AP84" s="3">
        <v>5475</v>
      </c>
      <c r="AQ84" s="3">
        <v>5530</v>
      </c>
      <c r="AR84" s="3">
        <v>5577</v>
      </c>
      <c r="AS84" s="3">
        <v>5640</v>
      </c>
      <c r="AT84" s="3">
        <v>5695</v>
      </c>
      <c r="AU84" s="3">
        <v>5758</v>
      </c>
      <c r="AV84" s="3">
        <v>5821</v>
      </c>
      <c r="AW84" s="3">
        <v>5892</v>
      </c>
      <c r="AX84" s="3">
        <v>5963</v>
      </c>
      <c r="AY84" s="3">
        <v>6034</v>
      </c>
      <c r="AZ84" s="3">
        <v>6112</v>
      </c>
      <c r="BA84" s="3">
        <v>6191</v>
      </c>
      <c r="BB84" s="3">
        <v>6278</v>
      </c>
      <c r="BC84" s="3">
        <v>6364</v>
      </c>
      <c r="BD84" s="3">
        <v>6451</v>
      </c>
      <c r="BE84" s="3">
        <v>6545</v>
      </c>
      <c r="BF84" s="3">
        <v>6639</v>
      </c>
      <c r="BG84" s="3">
        <v>6734</v>
      </c>
      <c r="BH84" s="3">
        <v>6828</v>
      </c>
      <c r="BI84" s="3">
        <v>6931</v>
      </c>
      <c r="BJ84" s="3">
        <v>7033</v>
      </c>
      <c r="BK84" s="3">
        <v>7143</v>
      </c>
      <c r="BL84" s="3">
        <v>7253</v>
      </c>
      <c r="BM84" s="3">
        <v>7355</v>
      </c>
      <c r="BN84" s="3">
        <v>7474</v>
      </c>
      <c r="BO84" s="3">
        <v>7584</v>
      </c>
      <c r="BP84" s="3">
        <v>7702</v>
      </c>
      <c r="BQ84" s="3">
        <v>7820</v>
      </c>
      <c r="BR84" s="3">
        <v>7938</v>
      </c>
      <c r="BS84" s="3">
        <v>8056</v>
      </c>
      <c r="BT84" s="3">
        <v>8174</v>
      </c>
      <c r="BU84" s="3">
        <v>8300</v>
      </c>
      <c r="BV84" s="3">
        <v>8426</v>
      </c>
      <c r="BW84" s="3">
        <v>8544</v>
      </c>
      <c r="BX84" s="3">
        <v>8669</v>
      </c>
      <c r="BY84" s="3">
        <v>8795</v>
      </c>
      <c r="BZ84" s="3">
        <v>8929</v>
      </c>
      <c r="CA84" s="3">
        <v>9055</v>
      </c>
      <c r="CB84" s="3">
        <v>9181</v>
      </c>
      <c r="CC84" s="3">
        <v>9307</v>
      </c>
      <c r="CD84" s="3">
        <v>9441</v>
      </c>
      <c r="CE84" s="3">
        <v>9535</v>
      </c>
      <c r="CF84" s="3">
        <v>9637</v>
      </c>
      <c r="CG84" s="3">
        <v>9732</v>
      </c>
      <c r="CH84" s="3">
        <v>9834</v>
      </c>
      <c r="CI84" s="3">
        <v>9936</v>
      </c>
      <c r="CJ84" s="3">
        <v>10031</v>
      </c>
      <c r="CK84" s="3">
        <v>10133</v>
      </c>
      <c r="CL84" s="3">
        <v>10235</v>
      </c>
      <c r="CM84" s="3">
        <v>10330</v>
      </c>
      <c r="CN84" s="3">
        <v>10432</v>
      </c>
      <c r="CO84" s="3">
        <v>10534</v>
      </c>
      <c r="CP84" s="3">
        <v>10629</v>
      </c>
      <c r="CQ84" s="3">
        <v>10731</v>
      </c>
      <c r="CR84" s="3">
        <v>10833</v>
      </c>
      <c r="CS84" s="3">
        <v>10928</v>
      </c>
      <c r="CT84" s="3">
        <v>11030</v>
      </c>
      <c r="CU84" s="3">
        <v>11132</v>
      </c>
      <c r="CV84" s="3">
        <v>11227</v>
      </c>
      <c r="CW84" s="3">
        <v>11329</v>
      </c>
      <c r="CX84" s="3">
        <v>11431</v>
      </c>
    </row>
    <row r="85" spans="1:102" ht="15.6" x14ac:dyDescent="0.25">
      <c r="A85" s="3">
        <v>83</v>
      </c>
      <c r="B85" s="3" t="s">
        <v>538</v>
      </c>
      <c r="C85" s="3">
        <v>1645</v>
      </c>
      <c r="D85" s="3">
        <v>1744</v>
      </c>
      <c r="E85" s="3">
        <v>1843</v>
      </c>
      <c r="F85" s="3">
        <v>1942</v>
      </c>
      <c r="G85" s="3">
        <v>2041</v>
      </c>
      <c r="H85" s="3">
        <v>2149</v>
      </c>
      <c r="I85" s="3">
        <v>2248</v>
      </c>
      <c r="J85" s="3">
        <v>2347</v>
      </c>
      <c r="K85" s="3">
        <v>2446</v>
      </c>
      <c r="L85" s="3">
        <v>2554</v>
      </c>
      <c r="M85" s="3">
        <v>2653</v>
      </c>
      <c r="N85" s="3">
        <v>2752</v>
      </c>
      <c r="O85" s="3">
        <v>2851</v>
      </c>
      <c r="P85" s="3">
        <v>2959</v>
      </c>
      <c r="Q85" s="3">
        <v>3058</v>
      </c>
      <c r="R85" s="3">
        <v>3157</v>
      </c>
      <c r="S85" s="3">
        <v>3256</v>
      </c>
      <c r="T85" s="3">
        <v>3364</v>
      </c>
      <c r="U85" s="3">
        <v>3464</v>
      </c>
      <c r="V85" s="3">
        <v>3563</v>
      </c>
      <c r="W85" s="3">
        <v>3662</v>
      </c>
      <c r="X85" s="3">
        <v>3761</v>
      </c>
      <c r="Y85" s="3">
        <v>3869</v>
      </c>
      <c r="Z85" s="3">
        <v>3968</v>
      </c>
      <c r="AA85" s="3">
        <v>4067</v>
      </c>
      <c r="AB85" s="3">
        <v>4166</v>
      </c>
      <c r="AC85" s="3">
        <v>4274</v>
      </c>
      <c r="AD85" s="3">
        <v>4373</v>
      </c>
      <c r="AE85" s="3">
        <v>4472</v>
      </c>
      <c r="AF85" s="3">
        <v>4571</v>
      </c>
      <c r="AG85" s="3">
        <v>4679</v>
      </c>
      <c r="AH85" s="3">
        <v>4778</v>
      </c>
      <c r="AI85" s="3">
        <v>4877</v>
      </c>
      <c r="AJ85" s="3">
        <v>4976</v>
      </c>
      <c r="AK85" s="3">
        <v>5084</v>
      </c>
      <c r="AL85" s="3">
        <v>5183</v>
      </c>
      <c r="AM85" s="3">
        <v>5283</v>
      </c>
      <c r="AN85" s="3">
        <v>5382</v>
      </c>
      <c r="AO85" s="3">
        <v>5481</v>
      </c>
      <c r="AP85" s="3">
        <v>5589</v>
      </c>
      <c r="AQ85" s="3">
        <v>5688</v>
      </c>
      <c r="AR85" s="3">
        <v>5787</v>
      </c>
      <c r="AS85" s="3">
        <v>5886</v>
      </c>
      <c r="AT85" s="3">
        <v>5994</v>
      </c>
      <c r="AU85" s="3">
        <v>6093</v>
      </c>
      <c r="AV85" s="3">
        <v>6192</v>
      </c>
      <c r="AW85" s="3">
        <v>6291</v>
      </c>
      <c r="AX85" s="3">
        <v>6399</v>
      </c>
      <c r="AY85" s="3">
        <v>6498</v>
      </c>
      <c r="AZ85" s="3">
        <v>6597</v>
      </c>
      <c r="BA85" s="3">
        <v>6696</v>
      </c>
      <c r="BB85" s="3">
        <v>6804</v>
      </c>
      <c r="BC85" s="3">
        <v>6903</v>
      </c>
      <c r="BD85" s="3">
        <v>7002</v>
      </c>
      <c r="BE85" s="3">
        <v>7102</v>
      </c>
      <c r="BF85" s="3">
        <v>7201</v>
      </c>
      <c r="BG85" s="3">
        <v>7309</v>
      </c>
      <c r="BH85" s="3">
        <v>7408</v>
      </c>
      <c r="BI85" s="3">
        <v>7507</v>
      </c>
      <c r="BJ85" s="3">
        <v>7606</v>
      </c>
      <c r="BK85" s="3">
        <v>7714</v>
      </c>
      <c r="BL85" s="3">
        <v>7813</v>
      </c>
      <c r="BM85" s="3">
        <v>7912</v>
      </c>
      <c r="BN85" s="3">
        <v>8011</v>
      </c>
      <c r="BO85" s="3">
        <v>8119</v>
      </c>
      <c r="BP85" s="3">
        <v>8218</v>
      </c>
      <c r="BQ85" s="3">
        <v>8317</v>
      </c>
      <c r="BR85" s="3">
        <v>8416</v>
      </c>
      <c r="BS85" s="3">
        <v>8524</v>
      </c>
      <c r="BT85" s="3">
        <v>8623</v>
      </c>
      <c r="BU85" s="3">
        <v>8722</v>
      </c>
      <c r="BV85" s="3">
        <v>8821</v>
      </c>
      <c r="BW85" s="3">
        <v>8921</v>
      </c>
      <c r="BX85" s="3">
        <v>9029</v>
      </c>
      <c r="BY85" s="3">
        <v>9128</v>
      </c>
      <c r="BZ85" s="3">
        <v>9227</v>
      </c>
      <c r="CA85" s="3">
        <v>9326</v>
      </c>
      <c r="CB85" s="3">
        <v>9434</v>
      </c>
      <c r="CC85" s="3">
        <v>9533</v>
      </c>
      <c r="CD85" s="3">
        <v>9632</v>
      </c>
      <c r="CE85" s="3">
        <v>9731</v>
      </c>
      <c r="CF85" s="3">
        <v>9839</v>
      </c>
      <c r="CG85" s="3">
        <v>9938</v>
      </c>
      <c r="CH85" s="3">
        <v>10037</v>
      </c>
      <c r="CI85" s="3">
        <v>10136</v>
      </c>
      <c r="CJ85" s="3">
        <v>10244</v>
      </c>
      <c r="CK85" s="3">
        <v>10343</v>
      </c>
      <c r="CL85" s="3">
        <v>10442</v>
      </c>
      <c r="CM85" s="3">
        <v>10541</v>
      </c>
      <c r="CN85" s="3">
        <v>10650</v>
      </c>
      <c r="CO85" s="3">
        <v>10749</v>
      </c>
      <c r="CP85" s="3">
        <v>10848</v>
      </c>
      <c r="CQ85" s="3">
        <v>10947</v>
      </c>
      <c r="CR85" s="3">
        <v>11046</v>
      </c>
      <c r="CS85" s="3">
        <v>11154</v>
      </c>
      <c r="CT85" s="3">
        <v>11253</v>
      </c>
      <c r="CU85" s="3">
        <v>11352</v>
      </c>
      <c r="CV85" s="3">
        <v>11451</v>
      </c>
      <c r="CW85" s="3">
        <v>11559</v>
      </c>
      <c r="CX85" s="3">
        <v>11658</v>
      </c>
    </row>
    <row r="86" spans="1:102" ht="15.6" x14ac:dyDescent="0.25">
      <c r="A86" s="3">
        <v>84</v>
      </c>
      <c r="B86" s="3" t="s">
        <v>539</v>
      </c>
      <c r="C86" s="3">
        <v>1907</v>
      </c>
      <c r="D86" s="3">
        <v>2053</v>
      </c>
      <c r="E86" s="3">
        <v>2199</v>
      </c>
      <c r="F86" s="3">
        <v>2355</v>
      </c>
      <c r="G86" s="3">
        <v>2501</v>
      </c>
      <c r="H86" s="3">
        <v>2647</v>
      </c>
      <c r="I86" s="3">
        <v>2804</v>
      </c>
      <c r="J86" s="3">
        <v>2950</v>
      </c>
      <c r="K86" s="3">
        <v>3096</v>
      </c>
      <c r="L86" s="3">
        <v>3242</v>
      </c>
      <c r="M86" s="3">
        <v>3388</v>
      </c>
      <c r="N86" s="3">
        <v>3534</v>
      </c>
      <c r="O86" s="3">
        <v>3680</v>
      </c>
      <c r="P86" s="3">
        <v>3816</v>
      </c>
      <c r="Q86" s="3">
        <v>3962</v>
      </c>
      <c r="R86" s="3">
        <v>4098</v>
      </c>
      <c r="S86" s="3">
        <v>4234</v>
      </c>
      <c r="T86" s="3">
        <v>4369</v>
      </c>
      <c r="U86" s="3">
        <v>4505</v>
      </c>
      <c r="V86" s="3">
        <v>4640</v>
      </c>
      <c r="W86" s="3">
        <v>4766</v>
      </c>
      <c r="X86" s="3">
        <v>4891</v>
      </c>
      <c r="Y86" s="3">
        <v>5016</v>
      </c>
      <c r="Z86" s="3">
        <v>5141</v>
      </c>
      <c r="AA86" s="3">
        <v>5267</v>
      </c>
      <c r="AB86" s="3">
        <v>5381</v>
      </c>
      <c r="AC86" s="3">
        <v>5496</v>
      </c>
      <c r="AD86" s="3">
        <v>5611</v>
      </c>
      <c r="AE86" s="3">
        <v>5726</v>
      </c>
      <c r="AF86" s="3">
        <v>5830</v>
      </c>
      <c r="AG86" s="3">
        <v>5934</v>
      </c>
      <c r="AH86" s="3">
        <v>6039</v>
      </c>
      <c r="AI86" s="3">
        <v>6133</v>
      </c>
      <c r="AJ86" s="3">
        <v>6237</v>
      </c>
      <c r="AK86" s="3">
        <v>6331</v>
      </c>
      <c r="AL86" s="3">
        <v>6414</v>
      </c>
      <c r="AM86" s="3">
        <v>6508</v>
      </c>
      <c r="AN86" s="3">
        <v>6592</v>
      </c>
      <c r="AO86" s="3">
        <v>6665</v>
      </c>
      <c r="AP86" s="3">
        <v>6748</v>
      </c>
      <c r="AQ86" s="3">
        <v>6821</v>
      </c>
      <c r="AR86" s="3">
        <v>6894</v>
      </c>
      <c r="AS86" s="3">
        <v>6957</v>
      </c>
      <c r="AT86" s="3">
        <v>7030</v>
      </c>
      <c r="AU86" s="3">
        <v>7093</v>
      </c>
      <c r="AV86" s="3">
        <v>7145</v>
      </c>
      <c r="AW86" s="3">
        <v>7207</v>
      </c>
      <c r="AX86" s="3">
        <v>7281</v>
      </c>
      <c r="AY86" s="3">
        <v>7343</v>
      </c>
      <c r="AZ86" s="3">
        <v>7416</v>
      </c>
      <c r="BA86" s="3">
        <v>7489</v>
      </c>
      <c r="BB86" s="3">
        <v>7573</v>
      </c>
      <c r="BC86" s="3">
        <v>7646</v>
      </c>
      <c r="BD86" s="3">
        <v>7729</v>
      </c>
      <c r="BE86" s="3">
        <v>7823</v>
      </c>
      <c r="BF86" s="3">
        <v>7907</v>
      </c>
      <c r="BG86" s="3">
        <v>8001</v>
      </c>
      <c r="BH86" s="3">
        <v>8105</v>
      </c>
      <c r="BI86" s="3">
        <v>8199</v>
      </c>
      <c r="BJ86" s="3">
        <v>8303</v>
      </c>
      <c r="BK86" s="3">
        <v>8408</v>
      </c>
      <c r="BL86" s="3">
        <v>8512</v>
      </c>
      <c r="BM86" s="3">
        <v>8627</v>
      </c>
      <c r="BN86" s="3">
        <v>8741</v>
      </c>
      <c r="BO86" s="3">
        <v>8856</v>
      </c>
      <c r="BP86" s="3">
        <v>8971</v>
      </c>
      <c r="BQ86" s="3">
        <v>9096</v>
      </c>
      <c r="BR86" s="3">
        <v>9221</v>
      </c>
      <c r="BS86" s="3">
        <v>9347</v>
      </c>
      <c r="BT86" s="3">
        <v>9472</v>
      </c>
      <c r="BU86" s="3">
        <v>9597</v>
      </c>
      <c r="BV86" s="3">
        <v>9733</v>
      </c>
      <c r="BW86" s="3">
        <v>9868</v>
      </c>
      <c r="BX86" s="3">
        <v>10004</v>
      </c>
      <c r="BY86" s="3">
        <v>10140</v>
      </c>
      <c r="BZ86" s="3">
        <v>10275</v>
      </c>
      <c r="CA86" s="3">
        <v>10421</v>
      </c>
      <c r="CB86" s="3">
        <v>10557</v>
      </c>
      <c r="CC86" s="3">
        <v>10703</v>
      </c>
      <c r="CD86" s="3">
        <v>10849</v>
      </c>
      <c r="CE86" s="3">
        <v>10995</v>
      </c>
      <c r="CF86" s="3">
        <v>11141</v>
      </c>
      <c r="CG86" s="3">
        <v>11288</v>
      </c>
      <c r="CH86" s="3">
        <v>11434</v>
      </c>
      <c r="CI86" s="3">
        <v>11590</v>
      </c>
      <c r="CJ86" s="3">
        <v>11736</v>
      </c>
      <c r="CK86" s="3">
        <v>11882</v>
      </c>
      <c r="CL86" s="3">
        <v>12039</v>
      </c>
      <c r="CM86" s="3">
        <v>12185</v>
      </c>
      <c r="CN86" s="3">
        <v>12342</v>
      </c>
      <c r="CO86" s="3">
        <v>12456</v>
      </c>
      <c r="CP86" s="3">
        <v>12571</v>
      </c>
      <c r="CQ86" s="3">
        <v>12686</v>
      </c>
      <c r="CR86" s="3">
        <v>12801</v>
      </c>
      <c r="CS86" s="3">
        <v>12926</v>
      </c>
      <c r="CT86" s="3">
        <v>13041</v>
      </c>
      <c r="CU86" s="3">
        <v>13155</v>
      </c>
      <c r="CV86" s="3">
        <v>13270</v>
      </c>
      <c r="CW86" s="3">
        <v>13395</v>
      </c>
      <c r="CX86" s="3">
        <v>13510</v>
      </c>
    </row>
    <row r="87" spans="1:102" ht="15.6" x14ac:dyDescent="0.25">
      <c r="A87" s="3">
        <v>85</v>
      </c>
      <c r="B87" s="3" t="s">
        <v>540</v>
      </c>
      <c r="C87" s="3">
        <v>1850</v>
      </c>
      <c r="D87" s="3">
        <v>2022</v>
      </c>
      <c r="E87" s="3">
        <v>2204</v>
      </c>
      <c r="F87" s="3">
        <v>2376</v>
      </c>
      <c r="G87" s="3">
        <v>2558</v>
      </c>
      <c r="H87" s="3">
        <v>2730</v>
      </c>
      <c r="I87" s="3">
        <v>2913</v>
      </c>
      <c r="J87" s="3">
        <v>3085</v>
      </c>
      <c r="K87" s="3">
        <v>3257</v>
      </c>
      <c r="L87" s="3">
        <v>3429</v>
      </c>
      <c r="M87" s="3">
        <v>3591</v>
      </c>
      <c r="N87" s="3">
        <v>3763</v>
      </c>
      <c r="O87" s="3">
        <v>3925</v>
      </c>
      <c r="P87" s="3">
        <v>4087</v>
      </c>
      <c r="Q87" s="3">
        <v>4249</v>
      </c>
      <c r="R87" s="3">
        <v>4401</v>
      </c>
      <c r="S87" s="3">
        <v>4553</v>
      </c>
      <c r="T87" s="3">
        <v>4705</v>
      </c>
      <c r="U87" s="3">
        <v>4847</v>
      </c>
      <c r="V87" s="3">
        <v>4989</v>
      </c>
      <c r="W87" s="3">
        <v>5130</v>
      </c>
      <c r="X87" s="3">
        <v>5262</v>
      </c>
      <c r="Y87" s="3">
        <v>5394</v>
      </c>
      <c r="Z87" s="3">
        <v>5515</v>
      </c>
      <c r="AA87" s="3">
        <v>5637</v>
      </c>
      <c r="AB87" s="3">
        <v>5758</v>
      </c>
      <c r="AC87" s="3">
        <v>5870</v>
      </c>
      <c r="AD87" s="3">
        <v>5971</v>
      </c>
      <c r="AE87" s="3">
        <v>6072</v>
      </c>
      <c r="AF87" s="3">
        <v>6173</v>
      </c>
      <c r="AG87" s="3">
        <v>6254</v>
      </c>
      <c r="AH87" s="3">
        <v>6345</v>
      </c>
      <c r="AI87" s="3">
        <v>6426</v>
      </c>
      <c r="AJ87" s="3">
        <v>6497</v>
      </c>
      <c r="AK87" s="3">
        <v>6568</v>
      </c>
      <c r="AL87" s="3">
        <v>6629</v>
      </c>
      <c r="AM87" s="3">
        <v>6680</v>
      </c>
      <c r="AN87" s="3">
        <v>6730</v>
      </c>
      <c r="AO87" s="3">
        <v>6771</v>
      </c>
      <c r="AP87" s="3">
        <v>6811</v>
      </c>
      <c r="AQ87" s="3">
        <v>6842</v>
      </c>
      <c r="AR87" s="3">
        <v>6872</v>
      </c>
      <c r="AS87" s="3">
        <v>6892</v>
      </c>
      <c r="AT87" s="3">
        <v>6902</v>
      </c>
      <c r="AU87" s="3">
        <v>6913</v>
      </c>
      <c r="AV87" s="3">
        <v>6923</v>
      </c>
      <c r="AW87" s="3">
        <v>6933</v>
      </c>
      <c r="AX87" s="3">
        <v>6943</v>
      </c>
      <c r="AY87" s="3">
        <v>6953</v>
      </c>
      <c r="AZ87" s="3">
        <v>6973</v>
      </c>
      <c r="BA87" s="3">
        <v>7004</v>
      </c>
      <c r="BB87" s="3">
        <v>7044</v>
      </c>
      <c r="BC87" s="3">
        <v>7085</v>
      </c>
      <c r="BD87" s="3">
        <v>7135</v>
      </c>
      <c r="BE87" s="3">
        <v>7186</v>
      </c>
      <c r="BF87" s="3">
        <v>7247</v>
      </c>
      <c r="BG87" s="3">
        <v>7318</v>
      </c>
      <c r="BH87" s="3">
        <v>7388</v>
      </c>
      <c r="BI87" s="3">
        <v>7469</v>
      </c>
      <c r="BJ87" s="3">
        <v>7561</v>
      </c>
      <c r="BK87" s="3">
        <v>7642</v>
      </c>
      <c r="BL87" s="3">
        <v>7743</v>
      </c>
      <c r="BM87" s="3">
        <v>7844</v>
      </c>
      <c r="BN87" s="3">
        <v>7945</v>
      </c>
      <c r="BO87" s="3">
        <v>8057</v>
      </c>
      <c r="BP87" s="3">
        <v>8178</v>
      </c>
      <c r="BQ87" s="3">
        <v>8300</v>
      </c>
      <c r="BR87" s="3">
        <v>8421</v>
      </c>
      <c r="BS87" s="3">
        <v>8553</v>
      </c>
      <c r="BT87" s="3">
        <v>8685</v>
      </c>
      <c r="BU87" s="3">
        <v>8826</v>
      </c>
      <c r="BV87" s="3">
        <v>8968</v>
      </c>
      <c r="BW87" s="3">
        <v>9110</v>
      </c>
      <c r="BX87" s="3">
        <v>9262</v>
      </c>
      <c r="BY87" s="3">
        <v>9414</v>
      </c>
      <c r="BZ87" s="3">
        <v>9566</v>
      </c>
      <c r="CA87" s="3">
        <v>9728</v>
      </c>
      <c r="CB87" s="3">
        <v>9890</v>
      </c>
      <c r="CC87" s="3">
        <v>10052</v>
      </c>
      <c r="CD87" s="3">
        <v>10224</v>
      </c>
      <c r="CE87" s="3">
        <v>10386</v>
      </c>
      <c r="CF87" s="3">
        <v>10558</v>
      </c>
      <c r="CG87" s="3">
        <v>10730</v>
      </c>
      <c r="CH87" s="3">
        <v>10902</v>
      </c>
      <c r="CI87" s="3">
        <v>11084</v>
      </c>
      <c r="CJ87" s="3">
        <v>11257</v>
      </c>
      <c r="CK87" s="3">
        <v>11439</v>
      </c>
      <c r="CL87" s="3">
        <v>11611</v>
      </c>
      <c r="CM87" s="3">
        <v>11793</v>
      </c>
      <c r="CN87" s="3">
        <v>11976</v>
      </c>
      <c r="CO87" s="3">
        <v>12087</v>
      </c>
      <c r="CP87" s="3">
        <v>12198</v>
      </c>
      <c r="CQ87" s="3">
        <v>12310</v>
      </c>
      <c r="CR87" s="3">
        <v>12421</v>
      </c>
      <c r="CS87" s="3">
        <v>12543</v>
      </c>
      <c r="CT87" s="3">
        <v>12654</v>
      </c>
      <c r="CU87" s="3">
        <v>12765</v>
      </c>
      <c r="CV87" s="3">
        <v>12877</v>
      </c>
      <c r="CW87" s="3">
        <v>12998</v>
      </c>
      <c r="CX87" s="3">
        <v>13110</v>
      </c>
    </row>
    <row r="88" spans="1:102" ht="15.6" x14ac:dyDescent="0.25">
      <c r="A88" s="3">
        <v>86</v>
      </c>
      <c r="B88" s="3" t="s">
        <v>541</v>
      </c>
      <c r="C88" s="3">
        <v>1817</v>
      </c>
      <c r="D88" s="3">
        <v>1926</v>
      </c>
      <c r="E88" s="3">
        <v>2035</v>
      </c>
      <c r="F88" s="3">
        <v>2145</v>
      </c>
      <c r="G88" s="3">
        <v>2254</v>
      </c>
      <c r="H88" s="3">
        <v>2373</v>
      </c>
      <c r="I88" s="3">
        <v>2483</v>
      </c>
      <c r="J88" s="3">
        <v>2592</v>
      </c>
      <c r="K88" s="3">
        <v>2702</v>
      </c>
      <c r="L88" s="3">
        <v>2821</v>
      </c>
      <c r="M88" s="3">
        <v>2930</v>
      </c>
      <c r="N88" s="3">
        <v>3040</v>
      </c>
      <c r="O88" s="3">
        <v>3149</v>
      </c>
      <c r="P88" s="3">
        <v>3268</v>
      </c>
      <c r="Q88" s="3">
        <v>3378</v>
      </c>
      <c r="R88" s="3">
        <v>3487</v>
      </c>
      <c r="S88" s="3">
        <v>3596</v>
      </c>
      <c r="T88" s="3">
        <v>3716</v>
      </c>
      <c r="U88" s="3">
        <v>3825</v>
      </c>
      <c r="V88" s="3">
        <v>3935</v>
      </c>
      <c r="W88" s="3">
        <v>4044</v>
      </c>
      <c r="X88" s="3">
        <v>4153</v>
      </c>
      <c r="Y88" s="3">
        <v>4273</v>
      </c>
      <c r="Z88" s="3">
        <v>4382</v>
      </c>
      <c r="AA88" s="3">
        <v>4491</v>
      </c>
      <c r="AB88" s="3">
        <v>4601</v>
      </c>
      <c r="AC88" s="3">
        <v>4720</v>
      </c>
      <c r="AD88" s="3">
        <v>4830</v>
      </c>
      <c r="AE88" s="3">
        <v>4939</v>
      </c>
      <c r="AF88" s="3">
        <v>5048</v>
      </c>
      <c r="AG88" s="3">
        <v>5168</v>
      </c>
      <c r="AH88" s="3">
        <v>5277</v>
      </c>
      <c r="AI88" s="3">
        <v>5386</v>
      </c>
      <c r="AJ88" s="3">
        <v>5496</v>
      </c>
      <c r="AK88" s="3">
        <v>5615</v>
      </c>
      <c r="AL88" s="3">
        <v>5724</v>
      </c>
      <c r="AM88" s="3">
        <v>5834</v>
      </c>
      <c r="AN88" s="3">
        <v>5943</v>
      </c>
      <c r="AO88" s="3">
        <v>6053</v>
      </c>
      <c r="AP88" s="3">
        <v>6172</v>
      </c>
      <c r="AQ88" s="3">
        <v>6281</v>
      </c>
      <c r="AR88" s="3">
        <v>6391</v>
      </c>
      <c r="AS88" s="3">
        <v>6500</v>
      </c>
      <c r="AT88" s="3">
        <v>6619</v>
      </c>
      <c r="AU88" s="3">
        <v>6729</v>
      </c>
      <c r="AV88" s="3">
        <v>6838</v>
      </c>
      <c r="AW88" s="3">
        <v>6948</v>
      </c>
      <c r="AX88" s="3">
        <v>7067</v>
      </c>
      <c r="AY88" s="3">
        <v>7176</v>
      </c>
      <c r="AZ88" s="3">
        <v>7286</v>
      </c>
      <c r="BA88" s="3">
        <v>7395</v>
      </c>
      <c r="BB88" s="3">
        <v>7514</v>
      </c>
      <c r="BC88" s="3">
        <v>7624</v>
      </c>
      <c r="BD88" s="3">
        <v>7733</v>
      </c>
      <c r="BE88" s="3">
        <v>7843</v>
      </c>
      <c r="BF88" s="3">
        <v>7952</v>
      </c>
      <c r="BG88" s="3">
        <v>8071</v>
      </c>
      <c r="BH88" s="3">
        <v>8181</v>
      </c>
      <c r="BI88" s="3">
        <v>8290</v>
      </c>
      <c r="BJ88" s="3">
        <v>8399</v>
      </c>
      <c r="BK88" s="3">
        <v>8519</v>
      </c>
      <c r="BL88" s="3">
        <v>8628</v>
      </c>
      <c r="BM88" s="3">
        <v>8738</v>
      </c>
      <c r="BN88" s="3">
        <v>8847</v>
      </c>
      <c r="BO88" s="3">
        <v>8966</v>
      </c>
      <c r="BP88" s="3">
        <v>9076</v>
      </c>
      <c r="BQ88" s="3">
        <v>9185</v>
      </c>
      <c r="BR88" s="3">
        <v>9294</v>
      </c>
      <c r="BS88" s="3">
        <v>9414</v>
      </c>
      <c r="BT88" s="3">
        <v>9523</v>
      </c>
      <c r="BU88" s="3">
        <v>9632</v>
      </c>
      <c r="BV88" s="3">
        <v>9742</v>
      </c>
      <c r="BW88" s="3">
        <v>9851</v>
      </c>
      <c r="BX88" s="3">
        <v>9971</v>
      </c>
      <c r="BY88" s="3">
        <v>10080</v>
      </c>
      <c r="BZ88" s="3">
        <v>10189</v>
      </c>
      <c r="CA88" s="3">
        <v>10299</v>
      </c>
      <c r="CB88" s="3">
        <v>10418</v>
      </c>
      <c r="CC88" s="3">
        <v>10527</v>
      </c>
      <c r="CD88" s="3">
        <v>10637</v>
      </c>
      <c r="CE88" s="3">
        <v>10746</v>
      </c>
      <c r="CF88" s="3">
        <v>10866</v>
      </c>
      <c r="CG88" s="3">
        <v>10975</v>
      </c>
      <c r="CH88" s="3">
        <v>11084</v>
      </c>
      <c r="CI88" s="3">
        <v>11194</v>
      </c>
      <c r="CJ88" s="3">
        <v>11313</v>
      </c>
      <c r="CK88" s="3">
        <v>11422</v>
      </c>
      <c r="CL88" s="3">
        <v>11532</v>
      </c>
      <c r="CM88" s="3">
        <v>11641</v>
      </c>
      <c r="CN88" s="3">
        <v>11761</v>
      </c>
      <c r="CO88" s="3">
        <v>11870</v>
      </c>
      <c r="CP88" s="3">
        <v>11979</v>
      </c>
      <c r="CQ88" s="3">
        <v>12089</v>
      </c>
      <c r="CR88" s="3">
        <v>12198</v>
      </c>
      <c r="CS88" s="3">
        <v>12317</v>
      </c>
      <c r="CT88" s="3">
        <v>12427</v>
      </c>
      <c r="CU88" s="3">
        <v>12536</v>
      </c>
      <c r="CV88" s="3">
        <v>12646</v>
      </c>
      <c r="CW88" s="3">
        <v>12765</v>
      </c>
      <c r="CX88" s="3">
        <v>12874</v>
      </c>
    </row>
    <row r="89" spans="1:102" ht="15.6" x14ac:dyDescent="0.25">
      <c r="A89" s="3">
        <v>87</v>
      </c>
      <c r="B89" s="2" t="s">
        <v>542</v>
      </c>
      <c r="C89" s="3">
        <v>1488</v>
      </c>
      <c r="D89" s="3">
        <v>1629</v>
      </c>
      <c r="E89" s="3">
        <v>1778</v>
      </c>
      <c r="F89" s="3">
        <v>1927</v>
      </c>
      <c r="G89" s="3">
        <v>2075</v>
      </c>
      <c r="H89" s="3">
        <v>2217</v>
      </c>
      <c r="I89" s="3">
        <v>2366</v>
      </c>
      <c r="J89" s="3">
        <v>2507</v>
      </c>
      <c r="K89" s="3">
        <v>2648</v>
      </c>
      <c r="L89" s="3">
        <v>2790</v>
      </c>
      <c r="M89" s="3">
        <v>2924</v>
      </c>
      <c r="N89" s="3">
        <v>3058</v>
      </c>
      <c r="O89" s="3">
        <v>3192</v>
      </c>
      <c r="P89" s="3">
        <v>3326</v>
      </c>
      <c r="Q89" s="3">
        <v>3452</v>
      </c>
      <c r="R89" s="3">
        <v>3571</v>
      </c>
      <c r="S89" s="3">
        <v>3698</v>
      </c>
      <c r="T89" s="3">
        <v>3809</v>
      </c>
      <c r="U89" s="3">
        <v>3928</v>
      </c>
      <c r="V89" s="3">
        <v>4033</v>
      </c>
      <c r="W89" s="3">
        <v>4144</v>
      </c>
      <c r="X89" s="3">
        <v>4241</v>
      </c>
      <c r="Y89" s="3">
        <v>4338</v>
      </c>
      <c r="Z89" s="3">
        <v>4435</v>
      </c>
      <c r="AA89" s="3">
        <v>4516</v>
      </c>
      <c r="AB89" s="3">
        <v>4606</v>
      </c>
      <c r="AC89" s="3">
        <v>4680</v>
      </c>
      <c r="AD89" s="3">
        <v>4755</v>
      </c>
      <c r="AE89" s="3">
        <v>4822</v>
      </c>
      <c r="AF89" s="3">
        <v>4888</v>
      </c>
      <c r="AG89" s="3">
        <v>4941</v>
      </c>
      <c r="AH89" s="3">
        <v>4993</v>
      </c>
      <c r="AI89" s="3">
        <v>5037</v>
      </c>
      <c r="AJ89" s="3">
        <v>5082</v>
      </c>
      <c r="AK89" s="3">
        <v>5119</v>
      </c>
      <c r="AL89" s="3">
        <v>5149</v>
      </c>
      <c r="AM89" s="3">
        <v>5171</v>
      </c>
      <c r="AN89" s="3">
        <v>5186</v>
      </c>
      <c r="AO89" s="3">
        <v>5201</v>
      </c>
      <c r="AP89" s="3">
        <v>5209</v>
      </c>
      <c r="AQ89" s="3">
        <v>5216</v>
      </c>
      <c r="AR89" s="3">
        <v>5223</v>
      </c>
      <c r="AS89" s="3">
        <v>5231</v>
      </c>
      <c r="AT89" s="3">
        <v>5238</v>
      </c>
      <c r="AU89" s="3">
        <v>5261</v>
      </c>
      <c r="AV89" s="3">
        <v>5290</v>
      </c>
      <c r="AW89" s="3">
        <v>5328</v>
      </c>
      <c r="AX89" s="3">
        <v>5372</v>
      </c>
      <c r="AY89" s="3">
        <v>5417</v>
      </c>
      <c r="AZ89" s="3">
        <v>5469</v>
      </c>
      <c r="BA89" s="3">
        <v>5521</v>
      </c>
      <c r="BB89" s="3">
        <v>5588</v>
      </c>
      <c r="BC89" s="3">
        <v>5655</v>
      </c>
      <c r="BD89" s="3">
        <v>5729</v>
      </c>
      <c r="BE89" s="3">
        <v>5804</v>
      </c>
      <c r="BF89" s="3">
        <v>5893</v>
      </c>
      <c r="BG89" s="3">
        <v>5975</v>
      </c>
      <c r="BH89" s="3">
        <v>6072</v>
      </c>
      <c r="BI89" s="3">
        <v>6169</v>
      </c>
      <c r="BJ89" s="3">
        <v>6265</v>
      </c>
      <c r="BK89" s="3">
        <v>6377</v>
      </c>
      <c r="BL89" s="3">
        <v>6481</v>
      </c>
      <c r="BM89" s="3">
        <v>6600</v>
      </c>
      <c r="BN89" s="3">
        <v>6712</v>
      </c>
      <c r="BO89" s="3">
        <v>6838</v>
      </c>
      <c r="BP89" s="3">
        <v>6957</v>
      </c>
      <c r="BQ89" s="3">
        <v>7084</v>
      </c>
      <c r="BR89" s="3">
        <v>7218</v>
      </c>
      <c r="BS89" s="3">
        <v>7352</v>
      </c>
      <c r="BT89" s="3">
        <v>7486</v>
      </c>
      <c r="BU89" s="3">
        <v>7620</v>
      </c>
      <c r="BV89" s="3">
        <v>7761</v>
      </c>
      <c r="BW89" s="3">
        <v>7903</v>
      </c>
      <c r="BX89" s="3">
        <v>8044</v>
      </c>
      <c r="BY89" s="3">
        <v>8193</v>
      </c>
      <c r="BZ89" s="3">
        <v>8334</v>
      </c>
      <c r="CA89" s="3">
        <v>8483</v>
      </c>
      <c r="CB89" s="3">
        <v>8632</v>
      </c>
      <c r="CC89" s="3">
        <v>8781</v>
      </c>
      <c r="CD89" s="3">
        <v>8930</v>
      </c>
      <c r="CE89" s="3">
        <v>9019</v>
      </c>
      <c r="CF89" s="3">
        <v>9116</v>
      </c>
      <c r="CG89" s="3">
        <v>9205</v>
      </c>
      <c r="CH89" s="3">
        <v>9302</v>
      </c>
      <c r="CI89" s="3">
        <v>9398</v>
      </c>
      <c r="CJ89" s="3">
        <v>9488</v>
      </c>
      <c r="CK89" s="3">
        <v>9584</v>
      </c>
      <c r="CL89" s="3">
        <v>9681</v>
      </c>
      <c r="CM89" s="3">
        <v>9770</v>
      </c>
      <c r="CN89" s="3">
        <v>9867</v>
      </c>
      <c r="CO89" s="3">
        <v>9964</v>
      </c>
      <c r="CP89" s="3">
        <v>10053</v>
      </c>
      <c r="CQ89" s="3">
        <v>10150</v>
      </c>
      <c r="CR89" s="3">
        <v>10247</v>
      </c>
      <c r="CS89" s="3">
        <v>10336</v>
      </c>
      <c r="CT89" s="3">
        <v>10433</v>
      </c>
      <c r="CU89" s="3">
        <v>10530</v>
      </c>
      <c r="CV89" s="3">
        <v>10619</v>
      </c>
      <c r="CW89" s="3">
        <v>10716</v>
      </c>
      <c r="CX89" s="3">
        <v>10812</v>
      </c>
    </row>
    <row r="90" spans="1:102" ht="15.6" x14ac:dyDescent="0.25">
      <c r="A90" s="3">
        <v>88</v>
      </c>
      <c r="B90" s="2" t="s">
        <v>543</v>
      </c>
      <c r="C90" s="3">
        <v>1766</v>
      </c>
      <c r="D90" s="3">
        <v>1901</v>
      </c>
      <c r="E90" s="3">
        <v>2036</v>
      </c>
      <c r="F90" s="3">
        <v>2181</v>
      </c>
      <c r="G90" s="3">
        <v>2316</v>
      </c>
      <c r="H90" s="3">
        <v>2452</v>
      </c>
      <c r="I90" s="3">
        <v>2597</v>
      </c>
      <c r="J90" s="3">
        <v>2732</v>
      </c>
      <c r="K90" s="3">
        <v>2867</v>
      </c>
      <c r="L90" s="3">
        <v>3003</v>
      </c>
      <c r="M90" s="3">
        <v>3138</v>
      </c>
      <c r="N90" s="3">
        <v>3273</v>
      </c>
      <c r="O90" s="3">
        <v>3409</v>
      </c>
      <c r="P90" s="3">
        <v>3534</v>
      </c>
      <c r="Q90" s="3">
        <v>3670</v>
      </c>
      <c r="R90" s="3">
        <v>3795</v>
      </c>
      <c r="S90" s="3">
        <v>3921</v>
      </c>
      <c r="T90" s="3">
        <v>4047</v>
      </c>
      <c r="U90" s="3">
        <v>4172</v>
      </c>
      <c r="V90" s="3">
        <v>4298</v>
      </c>
      <c r="W90" s="3">
        <v>4414</v>
      </c>
      <c r="X90" s="3">
        <v>4530</v>
      </c>
      <c r="Y90" s="3">
        <v>4646</v>
      </c>
      <c r="Z90" s="3">
        <v>4762</v>
      </c>
      <c r="AA90" s="3">
        <v>4878</v>
      </c>
      <c r="AB90" s="3">
        <v>4984</v>
      </c>
      <c r="AC90" s="3">
        <v>5091</v>
      </c>
      <c r="AD90" s="3">
        <v>5197</v>
      </c>
      <c r="AE90" s="3">
        <v>5303</v>
      </c>
      <c r="AF90" s="3">
        <v>5400</v>
      </c>
      <c r="AG90" s="3">
        <v>5497</v>
      </c>
      <c r="AH90" s="3">
        <v>5593</v>
      </c>
      <c r="AI90" s="3">
        <v>5680</v>
      </c>
      <c r="AJ90" s="3">
        <v>5777</v>
      </c>
      <c r="AK90" s="3">
        <v>5864</v>
      </c>
      <c r="AL90" s="3">
        <v>5941</v>
      </c>
      <c r="AM90" s="3">
        <v>6028</v>
      </c>
      <c r="AN90" s="3">
        <v>6106</v>
      </c>
      <c r="AO90" s="3">
        <v>6173</v>
      </c>
      <c r="AP90" s="3">
        <v>6251</v>
      </c>
      <c r="AQ90" s="3">
        <v>6318</v>
      </c>
      <c r="AR90" s="3">
        <v>6386</v>
      </c>
      <c r="AS90" s="3">
        <v>6444</v>
      </c>
      <c r="AT90" s="3">
        <v>6512</v>
      </c>
      <c r="AU90" s="3">
        <v>6570</v>
      </c>
      <c r="AV90" s="3">
        <v>6618</v>
      </c>
      <c r="AW90" s="3">
        <v>6676</v>
      </c>
      <c r="AX90" s="3">
        <v>6743</v>
      </c>
      <c r="AY90" s="3">
        <v>6801</v>
      </c>
      <c r="AZ90" s="3">
        <v>6869</v>
      </c>
      <c r="BA90" s="3">
        <v>6937</v>
      </c>
      <c r="BB90" s="3">
        <v>7014</v>
      </c>
      <c r="BC90" s="3">
        <v>7082</v>
      </c>
      <c r="BD90" s="3">
        <v>7159</v>
      </c>
      <c r="BE90" s="3">
        <v>7246</v>
      </c>
      <c r="BF90" s="3">
        <v>7323</v>
      </c>
      <c r="BG90" s="3">
        <v>7410</v>
      </c>
      <c r="BH90" s="3">
        <v>7507</v>
      </c>
      <c r="BI90" s="3">
        <v>7594</v>
      </c>
      <c r="BJ90" s="3">
        <v>7691</v>
      </c>
      <c r="BK90" s="3">
        <v>7787</v>
      </c>
      <c r="BL90" s="3">
        <v>7884</v>
      </c>
      <c r="BM90" s="3">
        <v>7990</v>
      </c>
      <c r="BN90" s="3">
        <v>8097</v>
      </c>
      <c r="BO90" s="3">
        <v>8203</v>
      </c>
      <c r="BP90" s="3">
        <v>8309</v>
      </c>
      <c r="BQ90" s="3">
        <v>8425</v>
      </c>
      <c r="BR90" s="3">
        <v>8541</v>
      </c>
      <c r="BS90" s="3">
        <v>8657</v>
      </c>
      <c r="BT90" s="3">
        <v>8773</v>
      </c>
      <c r="BU90" s="3">
        <v>8889</v>
      </c>
      <c r="BV90" s="3">
        <v>9015</v>
      </c>
      <c r="BW90" s="3">
        <v>9141</v>
      </c>
      <c r="BX90" s="3">
        <v>9266</v>
      </c>
      <c r="BY90" s="3">
        <v>9392</v>
      </c>
      <c r="BZ90" s="3">
        <v>9518</v>
      </c>
      <c r="CA90" s="3">
        <v>9653</v>
      </c>
      <c r="CB90" s="3">
        <v>9779</v>
      </c>
      <c r="CC90" s="3">
        <v>9914</v>
      </c>
      <c r="CD90" s="3">
        <v>10049</v>
      </c>
      <c r="CE90" s="3">
        <v>10185</v>
      </c>
      <c r="CF90" s="3">
        <v>10320</v>
      </c>
      <c r="CG90" s="3">
        <v>10455</v>
      </c>
      <c r="CH90" s="3">
        <v>10591</v>
      </c>
      <c r="CI90" s="3">
        <v>10736</v>
      </c>
      <c r="CJ90" s="3">
        <v>10871</v>
      </c>
      <c r="CK90" s="3">
        <v>11006</v>
      </c>
      <c r="CL90" s="3">
        <v>11151</v>
      </c>
      <c r="CM90" s="3">
        <v>11287</v>
      </c>
      <c r="CN90" s="3">
        <v>11432</v>
      </c>
      <c r="CO90" s="3">
        <v>11538</v>
      </c>
      <c r="CP90" s="3">
        <v>11644</v>
      </c>
      <c r="CQ90" s="3">
        <v>11750</v>
      </c>
      <c r="CR90" s="3">
        <v>11857</v>
      </c>
      <c r="CS90" s="3">
        <v>11973</v>
      </c>
      <c r="CT90" s="3">
        <v>12079</v>
      </c>
      <c r="CU90" s="3">
        <v>12185</v>
      </c>
      <c r="CV90" s="3">
        <v>12292</v>
      </c>
      <c r="CW90" s="3">
        <v>12408</v>
      </c>
      <c r="CX90" s="3">
        <v>12514</v>
      </c>
    </row>
    <row r="91" spans="1:102" ht="15.6" x14ac:dyDescent="0.25">
      <c r="A91" s="3">
        <v>89</v>
      </c>
      <c r="B91" s="2" t="s">
        <v>544</v>
      </c>
      <c r="C91" s="3">
        <v>1707</v>
      </c>
      <c r="D91" s="3">
        <v>1809</v>
      </c>
      <c r="E91" s="3">
        <v>1920</v>
      </c>
      <c r="F91" s="3">
        <v>2022</v>
      </c>
      <c r="G91" s="3">
        <v>2134</v>
      </c>
      <c r="H91" s="3">
        <v>2245</v>
      </c>
      <c r="I91" s="3">
        <v>2347</v>
      </c>
      <c r="J91" s="3">
        <v>2458</v>
      </c>
      <c r="K91" s="3">
        <v>2569</v>
      </c>
      <c r="L91" s="3">
        <v>2672</v>
      </c>
      <c r="M91" s="3">
        <v>2783</v>
      </c>
      <c r="N91" s="3">
        <v>2894</v>
      </c>
      <c r="O91" s="3">
        <v>2996</v>
      </c>
      <c r="P91" s="3">
        <v>3107</v>
      </c>
      <c r="Q91" s="3">
        <v>3218</v>
      </c>
      <c r="R91" s="3">
        <v>3321</v>
      </c>
      <c r="S91" s="3">
        <v>3432</v>
      </c>
      <c r="T91" s="3">
        <v>3543</v>
      </c>
      <c r="U91" s="3">
        <v>3645</v>
      </c>
      <c r="V91" s="3">
        <v>3756</v>
      </c>
      <c r="W91" s="3">
        <v>3867</v>
      </c>
      <c r="X91" s="3">
        <v>3970</v>
      </c>
      <c r="Y91" s="3">
        <v>4081</v>
      </c>
      <c r="Z91" s="3">
        <v>4192</v>
      </c>
      <c r="AA91" s="3">
        <v>4294</v>
      </c>
      <c r="AB91" s="3">
        <v>4405</v>
      </c>
      <c r="AC91" s="3">
        <v>4516</v>
      </c>
      <c r="AD91" s="3">
        <v>4619</v>
      </c>
      <c r="AE91" s="3">
        <v>4730</v>
      </c>
      <c r="AF91" s="3">
        <v>4841</v>
      </c>
      <c r="AG91" s="3">
        <v>4943</v>
      </c>
      <c r="AH91" s="3">
        <v>5054</v>
      </c>
      <c r="AI91" s="3">
        <v>5165</v>
      </c>
      <c r="AJ91" s="3">
        <v>5268</v>
      </c>
      <c r="AK91" s="3">
        <v>5379</v>
      </c>
      <c r="AL91" s="3">
        <v>5490</v>
      </c>
      <c r="AM91" s="3">
        <v>5592</v>
      </c>
      <c r="AN91" s="3">
        <v>5703</v>
      </c>
      <c r="AO91" s="3">
        <v>5814</v>
      </c>
      <c r="AP91" s="3">
        <v>5917</v>
      </c>
      <c r="AQ91" s="3">
        <v>6028</v>
      </c>
      <c r="AR91" s="3">
        <v>6130</v>
      </c>
      <c r="AS91" s="3">
        <v>6241</v>
      </c>
      <c r="AT91" s="3">
        <v>6352</v>
      </c>
      <c r="AU91" s="3">
        <v>6455</v>
      </c>
      <c r="AV91" s="3">
        <v>6566</v>
      </c>
      <c r="AW91" s="3">
        <v>6677</v>
      </c>
      <c r="AX91" s="3">
        <v>6779</v>
      </c>
      <c r="AY91" s="3">
        <v>6890</v>
      </c>
      <c r="AZ91" s="3">
        <v>7001</v>
      </c>
      <c r="BA91" s="3">
        <v>7104</v>
      </c>
      <c r="BB91" s="3">
        <v>7215</v>
      </c>
      <c r="BC91" s="3">
        <v>7326</v>
      </c>
      <c r="BD91" s="3">
        <v>7428</v>
      </c>
      <c r="BE91" s="3">
        <v>7539</v>
      </c>
      <c r="BF91" s="3">
        <v>7650</v>
      </c>
      <c r="BG91" s="3">
        <v>7753</v>
      </c>
      <c r="BH91" s="3">
        <v>7864</v>
      </c>
      <c r="BI91" s="3">
        <v>7975</v>
      </c>
      <c r="BJ91" s="3">
        <v>8077</v>
      </c>
      <c r="BK91" s="3">
        <v>8188</v>
      </c>
      <c r="BL91" s="3">
        <v>8299</v>
      </c>
      <c r="BM91" s="3">
        <v>8402</v>
      </c>
      <c r="BN91" s="3">
        <v>8513</v>
      </c>
      <c r="BO91" s="3">
        <v>8624</v>
      </c>
      <c r="BP91" s="3">
        <v>8726</v>
      </c>
      <c r="BQ91" s="3">
        <v>8837</v>
      </c>
      <c r="BR91" s="3">
        <v>8948</v>
      </c>
      <c r="BS91" s="3">
        <v>9051</v>
      </c>
      <c r="BT91" s="3">
        <v>9162</v>
      </c>
      <c r="BU91" s="3">
        <v>9273</v>
      </c>
      <c r="BV91" s="3">
        <v>9375</v>
      </c>
      <c r="BW91" s="3">
        <v>9486</v>
      </c>
      <c r="BX91" s="3">
        <v>9597</v>
      </c>
      <c r="BY91" s="3">
        <v>9700</v>
      </c>
      <c r="BZ91" s="3">
        <v>9811</v>
      </c>
      <c r="CA91" s="3">
        <v>9922</v>
      </c>
      <c r="CB91" s="3">
        <v>10024</v>
      </c>
      <c r="CC91" s="3">
        <v>10135</v>
      </c>
      <c r="CD91" s="3">
        <v>10247</v>
      </c>
      <c r="CE91" s="3">
        <v>10349</v>
      </c>
      <c r="CF91" s="3">
        <v>10460</v>
      </c>
      <c r="CG91" s="3">
        <v>10562</v>
      </c>
      <c r="CH91" s="3">
        <v>10674</v>
      </c>
      <c r="CI91" s="3">
        <v>10785</v>
      </c>
      <c r="CJ91" s="3">
        <v>10887</v>
      </c>
      <c r="CK91" s="3">
        <v>10998</v>
      </c>
      <c r="CL91" s="3">
        <v>11109</v>
      </c>
      <c r="CM91" s="3">
        <v>11212</v>
      </c>
      <c r="CN91" s="3">
        <v>11323</v>
      </c>
      <c r="CO91" s="3">
        <v>11434</v>
      </c>
      <c r="CP91" s="3">
        <v>11536</v>
      </c>
      <c r="CQ91" s="3">
        <v>11647</v>
      </c>
      <c r="CR91" s="3">
        <v>11758</v>
      </c>
      <c r="CS91" s="3">
        <v>11861</v>
      </c>
      <c r="CT91" s="3">
        <v>11972</v>
      </c>
      <c r="CU91" s="3">
        <v>12083</v>
      </c>
      <c r="CV91" s="3">
        <v>12185</v>
      </c>
      <c r="CW91" s="3">
        <v>12296</v>
      </c>
      <c r="CX91" s="3">
        <v>12407</v>
      </c>
    </row>
    <row r="92" spans="1:102" ht="15.6" x14ac:dyDescent="0.25">
      <c r="A92" s="3">
        <v>90</v>
      </c>
      <c r="B92" s="2" t="s">
        <v>545</v>
      </c>
      <c r="C92" s="3">
        <v>1793</v>
      </c>
      <c r="D92" s="3">
        <v>1842</v>
      </c>
      <c r="E92" s="3">
        <v>1900</v>
      </c>
      <c r="F92" s="3">
        <v>1969</v>
      </c>
      <c r="G92" s="3">
        <v>2028</v>
      </c>
      <c r="H92" s="3">
        <v>2097</v>
      </c>
      <c r="I92" s="3">
        <v>2175</v>
      </c>
      <c r="J92" s="3">
        <v>2244</v>
      </c>
      <c r="K92" s="3">
        <v>2322</v>
      </c>
      <c r="L92" s="3">
        <v>2411</v>
      </c>
      <c r="M92" s="3">
        <v>2489</v>
      </c>
      <c r="N92" s="3">
        <v>2578</v>
      </c>
      <c r="O92" s="3">
        <v>2666</v>
      </c>
      <c r="P92" s="3">
        <v>2754</v>
      </c>
      <c r="Q92" s="3">
        <v>2852</v>
      </c>
      <c r="R92" s="3">
        <v>2951</v>
      </c>
      <c r="S92" s="3">
        <v>3049</v>
      </c>
      <c r="T92" s="3">
        <v>3157</v>
      </c>
      <c r="U92" s="3">
        <v>3255</v>
      </c>
      <c r="V92" s="3">
        <v>3363</v>
      </c>
      <c r="W92" s="3">
        <v>3481</v>
      </c>
      <c r="X92" s="3">
        <v>3588</v>
      </c>
      <c r="Y92" s="3">
        <v>3706</v>
      </c>
      <c r="Z92" s="3">
        <v>3824</v>
      </c>
      <c r="AA92" s="3">
        <v>3942</v>
      </c>
      <c r="AB92" s="3">
        <v>4060</v>
      </c>
      <c r="AC92" s="3">
        <v>4187</v>
      </c>
      <c r="AD92" s="3">
        <v>4305</v>
      </c>
      <c r="AE92" s="3">
        <v>4432</v>
      </c>
      <c r="AF92" s="3">
        <v>4560</v>
      </c>
      <c r="AG92" s="3">
        <v>4697</v>
      </c>
      <c r="AH92" s="3">
        <v>4825</v>
      </c>
      <c r="AI92" s="3">
        <v>4962</v>
      </c>
      <c r="AJ92" s="3">
        <v>5090</v>
      </c>
      <c r="AK92" s="3">
        <v>5227</v>
      </c>
      <c r="AL92" s="3">
        <v>5365</v>
      </c>
      <c r="AM92" s="3">
        <v>5502</v>
      </c>
      <c r="AN92" s="3">
        <v>5640</v>
      </c>
      <c r="AO92" s="3">
        <v>5777</v>
      </c>
      <c r="AP92" s="3">
        <v>5914</v>
      </c>
      <c r="AQ92" s="3">
        <v>6062</v>
      </c>
      <c r="AR92" s="3">
        <v>6199</v>
      </c>
      <c r="AS92" s="3">
        <v>6336</v>
      </c>
      <c r="AT92" s="3">
        <v>6484</v>
      </c>
      <c r="AU92" s="3">
        <v>6621</v>
      </c>
      <c r="AV92" s="3">
        <v>6768</v>
      </c>
      <c r="AW92" s="3">
        <v>6906</v>
      </c>
      <c r="AX92" s="3">
        <v>7053</v>
      </c>
      <c r="AY92" s="3">
        <v>7190</v>
      </c>
      <c r="AZ92" s="3">
        <v>7328</v>
      </c>
      <c r="BA92" s="3">
        <v>7475</v>
      </c>
      <c r="BB92" s="3">
        <v>7612</v>
      </c>
      <c r="BC92" s="3">
        <v>7750</v>
      </c>
      <c r="BD92" s="3">
        <v>7887</v>
      </c>
      <c r="BE92" s="3">
        <v>8024</v>
      </c>
      <c r="BF92" s="3">
        <v>8162</v>
      </c>
      <c r="BG92" s="3">
        <v>8299</v>
      </c>
      <c r="BH92" s="3">
        <v>8427</v>
      </c>
      <c r="BI92" s="3">
        <v>8564</v>
      </c>
      <c r="BJ92" s="3">
        <v>8692</v>
      </c>
      <c r="BK92" s="3">
        <v>8829</v>
      </c>
      <c r="BL92" s="3">
        <v>8957</v>
      </c>
      <c r="BM92" s="3">
        <v>9084</v>
      </c>
      <c r="BN92" s="3">
        <v>9202</v>
      </c>
      <c r="BO92" s="3">
        <v>9330</v>
      </c>
      <c r="BP92" s="3">
        <v>9447</v>
      </c>
      <c r="BQ92" s="3">
        <v>9565</v>
      </c>
      <c r="BR92" s="3">
        <v>9683</v>
      </c>
      <c r="BS92" s="3">
        <v>9801</v>
      </c>
      <c r="BT92" s="3">
        <v>9909</v>
      </c>
      <c r="BU92" s="3">
        <v>10026</v>
      </c>
      <c r="BV92" s="3">
        <v>10134</v>
      </c>
      <c r="BW92" s="3">
        <v>10233</v>
      </c>
      <c r="BX92" s="3">
        <v>10340</v>
      </c>
      <c r="BY92" s="3">
        <v>10439</v>
      </c>
      <c r="BZ92" s="3">
        <v>10537</v>
      </c>
      <c r="CA92" s="3">
        <v>10635</v>
      </c>
      <c r="CB92" s="3">
        <v>10723</v>
      </c>
      <c r="CC92" s="3">
        <v>10812</v>
      </c>
      <c r="CD92" s="3">
        <v>10900</v>
      </c>
      <c r="CE92" s="3">
        <v>10978</v>
      </c>
      <c r="CF92" s="3">
        <v>11067</v>
      </c>
      <c r="CG92" s="3">
        <v>11145</v>
      </c>
      <c r="CH92" s="3">
        <v>11214</v>
      </c>
      <c r="CI92" s="3">
        <v>11292</v>
      </c>
      <c r="CJ92" s="3">
        <v>11361</v>
      </c>
      <c r="CK92" s="3">
        <v>11420</v>
      </c>
      <c r="CL92" s="3">
        <v>11489</v>
      </c>
      <c r="CM92" s="3">
        <v>11548</v>
      </c>
      <c r="CN92" s="3">
        <v>11607</v>
      </c>
      <c r="CO92" s="3">
        <v>11714</v>
      </c>
      <c r="CP92" s="3">
        <v>11822</v>
      </c>
      <c r="CQ92" s="3">
        <v>11930</v>
      </c>
      <c r="CR92" s="3">
        <v>12038</v>
      </c>
      <c r="CS92" s="3">
        <v>12156</v>
      </c>
      <c r="CT92" s="3">
        <v>12264</v>
      </c>
      <c r="CU92" s="3">
        <v>12372</v>
      </c>
      <c r="CV92" s="3">
        <v>12480</v>
      </c>
      <c r="CW92" s="3">
        <v>12598</v>
      </c>
      <c r="CX92" s="3">
        <v>12706</v>
      </c>
    </row>
    <row r="93" spans="1:102" ht="15.6" x14ac:dyDescent="0.25">
      <c r="A93" s="3">
        <v>91</v>
      </c>
      <c r="B93" s="2" t="s">
        <v>546</v>
      </c>
      <c r="C93" s="3">
        <v>1656</v>
      </c>
      <c r="D93" s="3">
        <v>1665</v>
      </c>
      <c r="E93" s="3">
        <v>1674</v>
      </c>
      <c r="F93" s="3">
        <v>1692</v>
      </c>
      <c r="G93" s="3">
        <v>1719</v>
      </c>
      <c r="H93" s="3">
        <v>1755</v>
      </c>
      <c r="I93" s="3">
        <v>1791</v>
      </c>
      <c r="J93" s="3">
        <v>1828</v>
      </c>
      <c r="K93" s="3">
        <v>1882</v>
      </c>
      <c r="L93" s="3">
        <v>1927</v>
      </c>
      <c r="M93" s="3">
        <v>1991</v>
      </c>
      <c r="N93" s="3">
        <v>2054</v>
      </c>
      <c r="O93" s="3">
        <v>2118</v>
      </c>
      <c r="P93" s="3">
        <v>2190</v>
      </c>
      <c r="Q93" s="3">
        <v>2272</v>
      </c>
      <c r="R93" s="3">
        <v>2354</v>
      </c>
      <c r="S93" s="3">
        <v>2444</v>
      </c>
      <c r="T93" s="3">
        <v>2535</v>
      </c>
      <c r="U93" s="3">
        <v>2635</v>
      </c>
      <c r="V93" s="3">
        <v>2734</v>
      </c>
      <c r="W93" s="3">
        <v>2843</v>
      </c>
      <c r="X93" s="3">
        <v>2952</v>
      </c>
      <c r="Y93" s="3">
        <v>3061</v>
      </c>
      <c r="Z93" s="3">
        <v>3178</v>
      </c>
      <c r="AA93" s="3">
        <v>3305</v>
      </c>
      <c r="AB93" s="3">
        <v>3432</v>
      </c>
      <c r="AC93" s="3">
        <v>3559</v>
      </c>
      <c r="AD93" s="3">
        <v>3686</v>
      </c>
      <c r="AE93" s="3">
        <v>3822</v>
      </c>
      <c r="AF93" s="3">
        <v>3967</v>
      </c>
      <c r="AG93" s="3">
        <v>4103</v>
      </c>
      <c r="AH93" s="3">
        <v>4248</v>
      </c>
      <c r="AI93" s="3">
        <v>4393</v>
      </c>
      <c r="AJ93" s="3">
        <v>4538</v>
      </c>
      <c r="AK93" s="3">
        <v>4692</v>
      </c>
      <c r="AL93" s="3">
        <v>4846</v>
      </c>
      <c r="AM93" s="3">
        <v>5000</v>
      </c>
      <c r="AN93" s="3">
        <v>5155</v>
      </c>
      <c r="AO93" s="3">
        <v>5309</v>
      </c>
      <c r="AP93" s="3">
        <v>5463</v>
      </c>
      <c r="AQ93" s="3">
        <v>5626</v>
      </c>
      <c r="AR93" s="3">
        <v>5780</v>
      </c>
      <c r="AS93" s="3">
        <v>5943</v>
      </c>
      <c r="AT93" s="3">
        <v>6106</v>
      </c>
      <c r="AU93" s="3">
        <v>6261</v>
      </c>
      <c r="AV93" s="3">
        <v>6424</v>
      </c>
      <c r="AW93" s="3">
        <v>6587</v>
      </c>
      <c r="AX93" s="3">
        <v>6741</v>
      </c>
      <c r="AY93" s="3">
        <v>6904</v>
      </c>
      <c r="AZ93" s="3">
        <v>7058</v>
      </c>
      <c r="BA93" s="3">
        <v>7212</v>
      </c>
      <c r="BB93" s="3">
        <v>7366</v>
      </c>
      <c r="BC93" s="3">
        <v>7521</v>
      </c>
      <c r="BD93" s="3">
        <v>7675</v>
      </c>
      <c r="BE93" s="3">
        <v>7829</v>
      </c>
      <c r="BF93" s="3">
        <v>7974</v>
      </c>
      <c r="BG93" s="3">
        <v>8119</v>
      </c>
      <c r="BH93" s="3">
        <v>8264</v>
      </c>
      <c r="BI93" s="3">
        <v>8400</v>
      </c>
      <c r="BJ93" s="3">
        <v>8545</v>
      </c>
      <c r="BK93" s="3">
        <v>8681</v>
      </c>
      <c r="BL93" s="3">
        <v>8808</v>
      </c>
      <c r="BM93" s="3">
        <v>8935</v>
      </c>
      <c r="BN93" s="3">
        <v>9062</v>
      </c>
      <c r="BO93" s="3">
        <v>9189</v>
      </c>
      <c r="BP93" s="3">
        <v>9306</v>
      </c>
      <c r="BQ93" s="3">
        <v>9415</v>
      </c>
      <c r="BR93" s="3">
        <v>9524</v>
      </c>
      <c r="BS93" s="3">
        <v>9633</v>
      </c>
      <c r="BT93" s="3">
        <v>9732</v>
      </c>
      <c r="BU93" s="3">
        <v>9832</v>
      </c>
      <c r="BV93" s="3">
        <v>9923</v>
      </c>
      <c r="BW93" s="3">
        <v>10013</v>
      </c>
      <c r="BX93" s="3">
        <v>10095</v>
      </c>
      <c r="BY93" s="3">
        <v>10177</v>
      </c>
      <c r="BZ93" s="3">
        <v>10249</v>
      </c>
      <c r="CA93" s="3">
        <v>10313</v>
      </c>
      <c r="CB93" s="3">
        <v>10376</v>
      </c>
      <c r="CC93" s="3">
        <v>10439</v>
      </c>
      <c r="CD93" s="3">
        <v>10485</v>
      </c>
      <c r="CE93" s="3">
        <v>10539</v>
      </c>
      <c r="CF93" s="3">
        <v>10575</v>
      </c>
      <c r="CG93" s="3">
        <v>10594</v>
      </c>
      <c r="CH93" s="3">
        <v>10612</v>
      </c>
      <c r="CI93" s="3">
        <v>10630</v>
      </c>
      <c r="CJ93" s="3">
        <v>10648</v>
      </c>
      <c r="CK93" s="3">
        <v>10666</v>
      </c>
      <c r="CL93" s="3">
        <v>10684</v>
      </c>
      <c r="CM93" s="3">
        <v>10702</v>
      </c>
      <c r="CN93" s="3">
        <v>10721</v>
      </c>
      <c r="CO93" s="3">
        <v>10820</v>
      </c>
      <c r="CP93" s="3">
        <v>10920</v>
      </c>
      <c r="CQ93" s="3">
        <v>11020</v>
      </c>
      <c r="CR93" s="3">
        <v>11119</v>
      </c>
      <c r="CS93" s="3">
        <v>11228</v>
      </c>
      <c r="CT93" s="3">
        <v>11328</v>
      </c>
      <c r="CU93" s="3">
        <v>11428</v>
      </c>
      <c r="CV93" s="3">
        <v>11527</v>
      </c>
      <c r="CW93" s="3">
        <v>11636</v>
      </c>
      <c r="CX93" s="3">
        <v>11736</v>
      </c>
    </row>
    <row r="94" spans="1:102" ht="15.6" x14ac:dyDescent="0.25">
      <c r="A94" s="3">
        <v>92</v>
      </c>
      <c r="B94" s="2" t="s">
        <v>547</v>
      </c>
      <c r="C94" s="3">
        <v>1477</v>
      </c>
      <c r="D94" s="3">
        <v>1565</v>
      </c>
      <c r="E94" s="3">
        <v>1661</v>
      </c>
      <c r="F94" s="3">
        <v>1750</v>
      </c>
      <c r="G94" s="3">
        <v>1846</v>
      </c>
      <c r="H94" s="3">
        <v>1942</v>
      </c>
      <c r="I94" s="3">
        <v>2031</v>
      </c>
      <c r="J94" s="3">
        <v>2127</v>
      </c>
      <c r="K94" s="3">
        <v>2223</v>
      </c>
      <c r="L94" s="3">
        <v>2312</v>
      </c>
      <c r="M94" s="3">
        <v>2408</v>
      </c>
      <c r="N94" s="3">
        <v>2504</v>
      </c>
      <c r="O94" s="3">
        <v>2592</v>
      </c>
      <c r="P94" s="3">
        <v>2688</v>
      </c>
      <c r="Q94" s="3">
        <v>2785</v>
      </c>
      <c r="R94" s="3">
        <v>2873</v>
      </c>
      <c r="S94" s="3">
        <v>2969</v>
      </c>
      <c r="T94" s="3">
        <v>3065</v>
      </c>
      <c r="U94" s="3">
        <v>3154</v>
      </c>
      <c r="V94" s="3">
        <v>3250</v>
      </c>
      <c r="W94" s="3">
        <v>3346</v>
      </c>
      <c r="X94" s="3">
        <v>3435</v>
      </c>
      <c r="Y94" s="3">
        <v>3531</v>
      </c>
      <c r="Z94" s="3">
        <v>3627</v>
      </c>
      <c r="AA94" s="3">
        <v>3716</v>
      </c>
      <c r="AB94" s="3">
        <v>3812</v>
      </c>
      <c r="AC94" s="3">
        <v>3908</v>
      </c>
      <c r="AD94" s="3">
        <v>3996</v>
      </c>
      <c r="AE94" s="3">
        <v>4093</v>
      </c>
      <c r="AF94" s="3">
        <v>4189</v>
      </c>
      <c r="AG94" s="3">
        <v>4277</v>
      </c>
      <c r="AH94" s="3">
        <v>4373</v>
      </c>
      <c r="AI94" s="3">
        <v>4469</v>
      </c>
      <c r="AJ94" s="3">
        <v>4558</v>
      </c>
      <c r="AK94" s="3">
        <v>4654</v>
      </c>
      <c r="AL94" s="3">
        <v>4750</v>
      </c>
      <c r="AM94" s="3">
        <v>4839</v>
      </c>
      <c r="AN94" s="3">
        <v>4935</v>
      </c>
      <c r="AO94" s="3">
        <v>5031</v>
      </c>
      <c r="AP94" s="3">
        <v>5120</v>
      </c>
      <c r="AQ94" s="3">
        <v>5216</v>
      </c>
      <c r="AR94" s="3">
        <v>5305</v>
      </c>
      <c r="AS94" s="3">
        <v>5401</v>
      </c>
      <c r="AT94" s="3">
        <v>5497</v>
      </c>
      <c r="AU94" s="3">
        <v>5585</v>
      </c>
      <c r="AV94" s="3">
        <v>5681</v>
      </c>
      <c r="AW94" s="3">
        <v>5777</v>
      </c>
      <c r="AX94" s="3">
        <v>5866</v>
      </c>
      <c r="AY94" s="3">
        <v>5962</v>
      </c>
      <c r="AZ94" s="3">
        <v>6058</v>
      </c>
      <c r="BA94" s="3">
        <v>6147</v>
      </c>
      <c r="BB94" s="3">
        <v>6243</v>
      </c>
      <c r="BC94" s="3">
        <v>6339</v>
      </c>
      <c r="BD94" s="3">
        <v>6428</v>
      </c>
      <c r="BE94" s="3">
        <v>6524</v>
      </c>
      <c r="BF94" s="3">
        <v>6620</v>
      </c>
      <c r="BG94" s="3">
        <v>6709</v>
      </c>
      <c r="BH94" s="3">
        <v>6805</v>
      </c>
      <c r="BI94" s="3">
        <v>6901</v>
      </c>
      <c r="BJ94" s="3">
        <v>6989</v>
      </c>
      <c r="BK94" s="3">
        <v>7086</v>
      </c>
      <c r="BL94" s="3">
        <v>7182</v>
      </c>
      <c r="BM94" s="3">
        <v>7270</v>
      </c>
      <c r="BN94" s="3">
        <v>7366</v>
      </c>
      <c r="BO94" s="3">
        <v>7462</v>
      </c>
      <c r="BP94" s="3">
        <v>7551</v>
      </c>
      <c r="BQ94" s="3">
        <v>7647</v>
      </c>
      <c r="BR94" s="3">
        <v>7743</v>
      </c>
      <c r="BS94" s="3">
        <v>7832</v>
      </c>
      <c r="BT94" s="3">
        <v>7928</v>
      </c>
      <c r="BU94" s="3">
        <v>8024</v>
      </c>
      <c r="BV94" s="3">
        <v>8113</v>
      </c>
      <c r="BW94" s="3">
        <v>8209</v>
      </c>
      <c r="BX94" s="3">
        <v>8305</v>
      </c>
      <c r="BY94" s="3">
        <v>8394</v>
      </c>
      <c r="BZ94" s="3">
        <v>8490</v>
      </c>
      <c r="CA94" s="3">
        <v>8586</v>
      </c>
      <c r="CB94" s="3">
        <v>8674</v>
      </c>
      <c r="CC94" s="3">
        <v>8770</v>
      </c>
      <c r="CD94" s="3">
        <v>8867</v>
      </c>
      <c r="CE94" s="3">
        <v>8955</v>
      </c>
      <c r="CF94" s="3">
        <v>9051</v>
      </c>
      <c r="CG94" s="3">
        <v>9140</v>
      </c>
      <c r="CH94" s="3">
        <v>9236</v>
      </c>
      <c r="CI94" s="3">
        <v>9332</v>
      </c>
      <c r="CJ94" s="3">
        <v>9421</v>
      </c>
      <c r="CK94" s="3">
        <v>9517</v>
      </c>
      <c r="CL94" s="3">
        <v>9613</v>
      </c>
      <c r="CM94" s="3">
        <v>9702</v>
      </c>
      <c r="CN94" s="3">
        <v>9798</v>
      </c>
      <c r="CO94" s="3">
        <v>9894</v>
      </c>
      <c r="CP94" s="3">
        <v>9982</v>
      </c>
      <c r="CQ94" s="3">
        <v>10078</v>
      </c>
      <c r="CR94" s="3">
        <v>10175</v>
      </c>
      <c r="CS94" s="3">
        <v>10263</v>
      </c>
      <c r="CT94" s="3">
        <v>10359</v>
      </c>
      <c r="CU94" s="3">
        <v>10455</v>
      </c>
      <c r="CV94" s="3">
        <v>10544</v>
      </c>
      <c r="CW94" s="3">
        <v>10640</v>
      </c>
      <c r="CX94" s="3">
        <v>10736</v>
      </c>
    </row>
    <row r="95" spans="1:102" ht="15.6" x14ac:dyDescent="0.25">
      <c r="A95" s="3">
        <v>93</v>
      </c>
      <c r="B95" s="2" t="s">
        <v>548</v>
      </c>
      <c r="C95" s="3">
        <v>1695</v>
      </c>
      <c r="D95" s="3">
        <v>1852</v>
      </c>
      <c r="E95" s="3">
        <v>2019</v>
      </c>
      <c r="F95" s="3">
        <v>2177</v>
      </c>
      <c r="G95" s="3">
        <v>2344</v>
      </c>
      <c r="H95" s="3">
        <v>2502</v>
      </c>
      <c r="I95" s="3">
        <v>2669</v>
      </c>
      <c r="J95" s="3">
        <v>2826</v>
      </c>
      <c r="K95" s="3">
        <v>2984</v>
      </c>
      <c r="L95" s="3">
        <v>3142</v>
      </c>
      <c r="M95" s="3">
        <v>3290</v>
      </c>
      <c r="N95" s="3">
        <v>3448</v>
      </c>
      <c r="O95" s="3">
        <v>3596</v>
      </c>
      <c r="P95" s="3">
        <v>3745</v>
      </c>
      <c r="Q95" s="3">
        <v>3893</v>
      </c>
      <c r="R95" s="3">
        <v>4032</v>
      </c>
      <c r="S95" s="3">
        <v>4171</v>
      </c>
      <c r="T95" s="3">
        <v>4311</v>
      </c>
      <c r="U95" s="3">
        <v>4440</v>
      </c>
      <c r="V95" s="3">
        <v>4570</v>
      </c>
      <c r="W95" s="3">
        <v>4700</v>
      </c>
      <c r="X95" s="3">
        <v>4821</v>
      </c>
      <c r="Y95" s="3">
        <v>4941</v>
      </c>
      <c r="Z95" s="3">
        <v>5053</v>
      </c>
      <c r="AA95" s="3">
        <v>5164</v>
      </c>
      <c r="AB95" s="3">
        <v>5275</v>
      </c>
      <c r="AC95" s="3">
        <v>5377</v>
      </c>
      <c r="AD95" s="3">
        <v>5470</v>
      </c>
      <c r="AE95" s="3">
        <v>5563</v>
      </c>
      <c r="AF95" s="3">
        <v>5656</v>
      </c>
      <c r="AG95" s="3">
        <v>5730</v>
      </c>
      <c r="AH95" s="3">
        <v>5813</v>
      </c>
      <c r="AI95" s="3">
        <v>5888</v>
      </c>
      <c r="AJ95" s="3">
        <v>5953</v>
      </c>
      <c r="AK95" s="3">
        <v>6018</v>
      </c>
      <c r="AL95" s="3">
        <v>6073</v>
      </c>
      <c r="AM95" s="3">
        <v>6120</v>
      </c>
      <c r="AN95" s="3">
        <v>6166</v>
      </c>
      <c r="AO95" s="3">
        <v>6203</v>
      </c>
      <c r="AP95" s="3">
        <v>6240</v>
      </c>
      <c r="AQ95" s="3">
        <v>6268</v>
      </c>
      <c r="AR95" s="3">
        <v>6296</v>
      </c>
      <c r="AS95" s="3">
        <v>6314</v>
      </c>
      <c r="AT95" s="3">
        <v>6324</v>
      </c>
      <c r="AU95" s="3">
        <v>6333</v>
      </c>
      <c r="AV95" s="3">
        <v>6342</v>
      </c>
      <c r="AW95" s="3">
        <v>6352</v>
      </c>
      <c r="AX95" s="3">
        <v>6361</v>
      </c>
      <c r="AY95" s="3">
        <v>6370</v>
      </c>
      <c r="AZ95" s="3">
        <v>6389</v>
      </c>
      <c r="BA95" s="3">
        <v>6416</v>
      </c>
      <c r="BB95" s="3">
        <v>6454</v>
      </c>
      <c r="BC95" s="3">
        <v>6491</v>
      </c>
      <c r="BD95" s="3">
        <v>6537</v>
      </c>
      <c r="BE95" s="3">
        <v>6583</v>
      </c>
      <c r="BF95" s="3">
        <v>6639</v>
      </c>
      <c r="BG95" s="3">
        <v>6704</v>
      </c>
      <c r="BH95" s="3">
        <v>6769</v>
      </c>
      <c r="BI95" s="3">
        <v>6843</v>
      </c>
      <c r="BJ95" s="3">
        <v>6927</v>
      </c>
      <c r="BK95" s="3">
        <v>7001</v>
      </c>
      <c r="BL95" s="3">
        <v>7094</v>
      </c>
      <c r="BM95" s="3">
        <v>7186</v>
      </c>
      <c r="BN95" s="3">
        <v>7279</v>
      </c>
      <c r="BO95" s="3">
        <v>7381</v>
      </c>
      <c r="BP95" s="3">
        <v>7493</v>
      </c>
      <c r="BQ95" s="3">
        <v>7604</v>
      </c>
      <c r="BR95" s="3">
        <v>7715</v>
      </c>
      <c r="BS95" s="3">
        <v>7836</v>
      </c>
      <c r="BT95" s="3">
        <v>7956</v>
      </c>
      <c r="BU95" s="3">
        <v>8086</v>
      </c>
      <c r="BV95" s="3">
        <v>8216</v>
      </c>
      <c r="BW95" s="3">
        <v>8346</v>
      </c>
      <c r="BX95" s="3">
        <v>8485</v>
      </c>
      <c r="BY95" s="3">
        <v>8624</v>
      </c>
      <c r="BZ95" s="3">
        <v>8764</v>
      </c>
      <c r="CA95" s="3">
        <v>8912</v>
      </c>
      <c r="CB95" s="3">
        <v>9060</v>
      </c>
      <c r="CC95" s="3">
        <v>9209</v>
      </c>
      <c r="CD95" s="3">
        <v>9367</v>
      </c>
      <c r="CE95" s="3">
        <v>9515</v>
      </c>
      <c r="CF95" s="3">
        <v>9673</v>
      </c>
      <c r="CG95" s="3">
        <v>9830</v>
      </c>
      <c r="CH95" s="3">
        <v>9988</v>
      </c>
      <c r="CI95" s="3">
        <v>10155</v>
      </c>
      <c r="CJ95" s="3">
        <v>10313</v>
      </c>
      <c r="CK95" s="3">
        <v>10480</v>
      </c>
      <c r="CL95" s="3">
        <v>10638</v>
      </c>
      <c r="CM95" s="3">
        <v>10805</v>
      </c>
      <c r="CN95" s="3">
        <v>10972</v>
      </c>
      <c r="CO95" s="3">
        <v>11074</v>
      </c>
      <c r="CP95" s="3">
        <v>11176</v>
      </c>
      <c r="CQ95" s="3">
        <v>11278</v>
      </c>
      <c r="CR95" s="3">
        <v>11380</v>
      </c>
      <c r="CS95" s="3">
        <v>11491</v>
      </c>
      <c r="CT95" s="3">
        <v>11593</v>
      </c>
      <c r="CU95" s="3">
        <v>11695</v>
      </c>
      <c r="CV95" s="3">
        <v>11797</v>
      </c>
      <c r="CW95" s="3">
        <v>11908</v>
      </c>
      <c r="CX95" s="3">
        <v>12011</v>
      </c>
    </row>
    <row r="96" spans="1:102" ht="15.6" x14ac:dyDescent="0.25">
      <c r="A96" s="3">
        <v>94</v>
      </c>
      <c r="B96" s="2" t="s">
        <v>549</v>
      </c>
      <c r="C96" s="3">
        <v>1489</v>
      </c>
      <c r="D96" s="3">
        <v>1608</v>
      </c>
      <c r="E96" s="3">
        <v>1727</v>
      </c>
      <c r="F96" s="3">
        <v>1846</v>
      </c>
      <c r="G96" s="3">
        <v>1965</v>
      </c>
      <c r="H96" s="3">
        <v>2092</v>
      </c>
      <c r="I96" s="3">
        <v>2211</v>
      </c>
      <c r="J96" s="3">
        <v>2330</v>
      </c>
      <c r="K96" s="3">
        <v>2442</v>
      </c>
      <c r="L96" s="3">
        <v>2561</v>
      </c>
      <c r="M96" s="3">
        <v>2680</v>
      </c>
      <c r="N96" s="3">
        <v>2792</v>
      </c>
      <c r="O96" s="3">
        <v>2904</v>
      </c>
      <c r="P96" s="3">
        <v>3015</v>
      </c>
      <c r="Q96" s="3">
        <v>3127</v>
      </c>
      <c r="R96" s="3">
        <v>3239</v>
      </c>
      <c r="S96" s="3">
        <v>3343</v>
      </c>
      <c r="T96" s="3">
        <v>3455</v>
      </c>
      <c r="U96" s="3">
        <v>3552</v>
      </c>
      <c r="V96" s="3">
        <v>3656</v>
      </c>
      <c r="W96" s="3">
        <v>3760</v>
      </c>
      <c r="X96" s="3">
        <v>3857</v>
      </c>
      <c r="Y96" s="3">
        <v>3954</v>
      </c>
      <c r="Z96" s="3">
        <v>4043</v>
      </c>
      <c r="AA96" s="3">
        <v>4133</v>
      </c>
      <c r="AB96" s="3">
        <v>4222</v>
      </c>
      <c r="AC96" s="3">
        <v>4311</v>
      </c>
      <c r="AD96" s="3">
        <v>4393</v>
      </c>
      <c r="AE96" s="3">
        <v>4475</v>
      </c>
      <c r="AF96" s="3">
        <v>4557</v>
      </c>
      <c r="AG96" s="3">
        <v>4632</v>
      </c>
      <c r="AH96" s="3">
        <v>4706</v>
      </c>
      <c r="AI96" s="3">
        <v>4773</v>
      </c>
      <c r="AJ96" s="3">
        <v>4840</v>
      </c>
      <c r="AK96" s="3">
        <v>4907</v>
      </c>
      <c r="AL96" s="3">
        <v>4967</v>
      </c>
      <c r="AM96" s="3">
        <v>5026</v>
      </c>
      <c r="AN96" s="3">
        <v>5078</v>
      </c>
      <c r="AO96" s="3">
        <v>5138</v>
      </c>
      <c r="AP96" s="3">
        <v>5183</v>
      </c>
      <c r="AQ96" s="3">
        <v>5235</v>
      </c>
      <c r="AR96" s="3">
        <v>5280</v>
      </c>
      <c r="AS96" s="3">
        <v>5339</v>
      </c>
      <c r="AT96" s="3">
        <v>5391</v>
      </c>
      <c r="AU96" s="3">
        <v>5451</v>
      </c>
      <c r="AV96" s="3">
        <v>5510</v>
      </c>
      <c r="AW96" s="3">
        <v>5577</v>
      </c>
      <c r="AX96" s="3">
        <v>5644</v>
      </c>
      <c r="AY96" s="3">
        <v>5712</v>
      </c>
      <c r="AZ96" s="3">
        <v>5786</v>
      </c>
      <c r="BA96" s="3">
        <v>5860</v>
      </c>
      <c r="BB96" s="3">
        <v>5942</v>
      </c>
      <c r="BC96" s="3">
        <v>6024</v>
      </c>
      <c r="BD96" s="3">
        <v>6106</v>
      </c>
      <c r="BE96" s="3">
        <v>6196</v>
      </c>
      <c r="BF96" s="3">
        <v>6285</v>
      </c>
      <c r="BG96" s="3">
        <v>6374</v>
      </c>
      <c r="BH96" s="3">
        <v>6464</v>
      </c>
      <c r="BI96" s="3">
        <v>6561</v>
      </c>
      <c r="BJ96" s="3">
        <v>6657</v>
      </c>
      <c r="BK96" s="3">
        <v>6762</v>
      </c>
      <c r="BL96" s="3">
        <v>6866</v>
      </c>
      <c r="BM96" s="3">
        <v>6963</v>
      </c>
      <c r="BN96" s="3">
        <v>7075</v>
      </c>
      <c r="BO96" s="3">
        <v>7179</v>
      </c>
      <c r="BP96" s="3">
        <v>7290</v>
      </c>
      <c r="BQ96" s="3">
        <v>7402</v>
      </c>
      <c r="BR96" s="3">
        <v>7514</v>
      </c>
      <c r="BS96" s="3">
        <v>7626</v>
      </c>
      <c r="BT96" s="3">
        <v>7737</v>
      </c>
      <c r="BU96" s="3">
        <v>7857</v>
      </c>
      <c r="BV96" s="3">
        <v>7976</v>
      </c>
      <c r="BW96" s="3">
        <v>8087</v>
      </c>
      <c r="BX96" s="3">
        <v>8207</v>
      </c>
      <c r="BY96" s="3">
        <v>8326</v>
      </c>
      <c r="BZ96" s="3">
        <v>8452</v>
      </c>
      <c r="CA96" s="3">
        <v>8572</v>
      </c>
      <c r="CB96" s="3">
        <v>8691</v>
      </c>
      <c r="CC96" s="3">
        <v>8810</v>
      </c>
      <c r="CD96" s="3">
        <v>8937</v>
      </c>
      <c r="CE96" s="3">
        <v>9026</v>
      </c>
      <c r="CF96" s="3">
        <v>9123</v>
      </c>
      <c r="CG96" s="3">
        <v>9212</v>
      </c>
      <c r="CH96" s="3">
        <v>9309</v>
      </c>
      <c r="CI96" s="3">
        <v>9406</v>
      </c>
      <c r="CJ96" s="3">
        <v>9495</v>
      </c>
      <c r="CK96" s="3">
        <v>9592</v>
      </c>
      <c r="CL96" s="3">
        <v>9689</v>
      </c>
      <c r="CM96" s="3">
        <v>9778</v>
      </c>
      <c r="CN96" s="3">
        <v>9875</v>
      </c>
      <c r="CO96" s="3">
        <v>9972</v>
      </c>
      <c r="CP96" s="3">
        <v>10061</v>
      </c>
      <c r="CQ96" s="3">
        <v>10158</v>
      </c>
      <c r="CR96" s="3">
        <v>10255</v>
      </c>
      <c r="CS96" s="3">
        <v>10344</v>
      </c>
      <c r="CT96" s="3">
        <v>10441</v>
      </c>
      <c r="CU96" s="3">
        <v>10538</v>
      </c>
      <c r="CV96" s="3">
        <v>10627</v>
      </c>
      <c r="CW96" s="3">
        <v>10724</v>
      </c>
      <c r="CX96" s="3">
        <v>10821</v>
      </c>
    </row>
    <row r="97" spans="1:102" ht="15.6" x14ac:dyDescent="0.25">
      <c r="A97" s="3">
        <v>95</v>
      </c>
      <c r="B97" s="2" t="s">
        <v>550</v>
      </c>
      <c r="C97" s="3">
        <v>1429</v>
      </c>
      <c r="D97" s="3">
        <v>1566</v>
      </c>
      <c r="E97" s="3">
        <v>1711</v>
      </c>
      <c r="F97" s="3">
        <v>1855</v>
      </c>
      <c r="G97" s="3">
        <v>1993</v>
      </c>
      <c r="H97" s="3">
        <v>2130</v>
      </c>
      <c r="I97" s="3">
        <v>2268</v>
      </c>
      <c r="J97" s="3">
        <v>2406</v>
      </c>
      <c r="K97" s="3">
        <v>2544</v>
      </c>
      <c r="L97" s="3">
        <v>2676</v>
      </c>
      <c r="M97" s="3">
        <v>2801</v>
      </c>
      <c r="N97" s="3">
        <v>2933</v>
      </c>
      <c r="O97" s="3">
        <v>3052</v>
      </c>
      <c r="P97" s="3">
        <v>3171</v>
      </c>
      <c r="Q97" s="3">
        <v>3290</v>
      </c>
      <c r="R97" s="3">
        <v>3403</v>
      </c>
      <c r="S97" s="3">
        <v>3509</v>
      </c>
      <c r="T97" s="3">
        <v>3616</v>
      </c>
      <c r="U97" s="3">
        <v>3716</v>
      </c>
      <c r="V97" s="3">
        <v>3810</v>
      </c>
      <c r="W97" s="3">
        <v>3898</v>
      </c>
      <c r="X97" s="3">
        <v>3985</v>
      </c>
      <c r="Y97" s="3">
        <v>4067</v>
      </c>
      <c r="Z97" s="3">
        <v>4142</v>
      </c>
      <c r="AA97" s="3">
        <v>4205</v>
      </c>
      <c r="AB97" s="3">
        <v>4267</v>
      </c>
      <c r="AC97" s="3">
        <v>4330</v>
      </c>
      <c r="AD97" s="3">
        <v>4380</v>
      </c>
      <c r="AE97" s="3">
        <v>4424</v>
      </c>
      <c r="AF97" s="3">
        <v>4462</v>
      </c>
      <c r="AG97" s="3">
        <v>4493</v>
      </c>
      <c r="AH97" s="3">
        <v>4518</v>
      </c>
      <c r="AI97" s="3">
        <v>4537</v>
      </c>
      <c r="AJ97" s="3">
        <v>4549</v>
      </c>
      <c r="AK97" s="3">
        <v>4556</v>
      </c>
      <c r="AL97" s="3">
        <v>4562</v>
      </c>
      <c r="AM97" s="3">
        <v>4568</v>
      </c>
      <c r="AN97" s="3">
        <v>4581</v>
      </c>
      <c r="AO97" s="3">
        <v>4600</v>
      </c>
      <c r="AP97" s="3">
        <v>4625</v>
      </c>
      <c r="AQ97" s="3">
        <v>4656</v>
      </c>
      <c r="AR97" s="3">
        <v>4694</v>
      </c>
      <c r="AS97" s="3">
        <v>4737</v>
      </c>
      <c r="AT97" s="3">
        <v>4788</v>
      </c>
      <c r="AU97" s="3">
        <v>4850</v>
      </c>
      <c r="AV97" s="3">
        <v>4913</v>
      </c>
      <c r="AW97" s="3">
        <v>4976</v>
      </c>
      <c r="AX97" s="3">
        <v>5051</v>
      </c>
      <c r="AY97" s="3">
        <v>5132</v>
      </c>
      <c r="AZ97" s="3">
        <v>5220</v>
      </c>
      <c r="BA97" s="3">
        <v>5308</v>
      </c>
      <c r="BB97" s="3">
        <v>5402</v>
      </c>
      <c r="BC97" s="3">
        <v>5502</v>
      </c>
      <c r="BD97" s="3">
        <v>5609</v>
      </c>
      <c r="BE97" s="3">
        <v>5715</v>
      </c>
      <c r="BF97" s="3">
        <v>5828</v>
      </c>
      <c r="BG97" s="3">
        <v>5947</v>
      </c>
      <c r="BH97" s="3">
        <v>6066</v>
      </c>
      <c r="BI97" s="3">
        <v>6185</v>
      </c>
      <c r="BJ97" s="3">
        <v>6317</v>
      </c>
      <c r="BK97" s="3">
        <v>6442</v>
      </c>
      <c r="BL97" s="3">
        <v>6574</v>
      </c>
      <c r="BM97" s="3">
        <v>6712</v>
      </c>
      <c r="BN97" s="3">
        <v>6849</v>
      </c>
      <c r="BO97" s="3">
        <v>6987</v>
      </c>
      <c r="BP97" s="3">
        <v>7125</v>
      </c>
      <c r="BQ97" s="3">
        <v>7263</v>
      </c>
      <c r="BR97" s="3">
        <v>7407</v>
      </c>
      <c r="BS97" s="3">
        <v>7551</v>
      </c>
      <c r="BT97" s="3">
        <v>7696</v>
      </c>
      <c r="BU97" s="3">
        <v>7783</v>
      </c>
      <c r="BV97" s="3">
        <v>7871</v>
      </c>
      <c r="BW97" s="3">
        <v>7965</v>
      </c>
      <c r="BX97" s="3">
        <v>8053</v>
      </c>
      <c r="BY97" s="3">
        <v>8147</v>
      </c>
      <c r="BZ97" s="3">
        <v>8234</v>
      </c>
      <c r="CA97" s="3">
        <v>8328</v>
      </c>
      <c r="CB97" s="3">
        <v>8416</v>
      </c>
      <c r="CC97" s="3">
        <v>8510</v>
      </c>
      <c r="CD97" s="3">
        <v>8598</v>
      </c>
      <c r="CE97" s="3">
        <v>8692</v>
      </c>
      <c r="CF97" s="3">
        <v>8780</v>
      </c>
      <c r="CG97" s="3">
        <v>8874</v>
      </c>
      <c r="CH97" s="3">
        <v>8961</v>
      </c>
      <c r="CI97" s="3">
        <v>9055</v>
      </c>
      <c r="CJ97" s="3">
        <v>9143</v>
      </c>
      <c r="CK97" s="3">
        <v>9237</v>
      </c>
      <c r="CL97" s="3">
        <v>9325</v>
      </c>
      <c r="CM97" s="3">
        <v>9419</v>
      </c>
      <c r="CN97" s="3">
        <v>9507</v>
      </c>
      <c r="CO97" s="3">
        <v>9601</v>
      </c>
      <c r="CP97" s="3">
        <v>9688</v>
      </c>
      <c r="CQ97" s="3">
        <v>9782</v>
      </c>
      <c r="CR97" s="3">
        <v>9870</v>
      </c>
      <c r="CS97" s="3">
        <v>9964</v>
      </c>
      <c r="CT97" s="3">
        <v>10052</v>
      </c>
      <c r="CU97" s="3">
        <v>10146</v>
      </c>
      <c r="CV97" s="3">
        <v>10234</v>
      </c>
      <c r="CW97" s="3">
        <v>10328</v>
      </c>
      <c r="CX97" s="3">
        <v>10415</v>
      </c>
    </row>
    <row r="98" spans="1:102" ht="15.6" x14ac:dyDescent="0.25">
      <c r="A98" s="3">
        <v>96</v>
      </c>
      <c r="B98" s="2" t="s">
        <v>551</v>
      </c>
      <c r="C98" s="3">
        <v>1953</v>
      </c>
      <c r="D98" s="3">
        <v>1963</v>
      </c>
      <c r="E98" s="3">
        <v>1974</v>
      </c>
      <c r="F98" s="3">
        <v>1995</v>
      </c>
      <c r="G98" s="3">
        <v>2027</v>
      </c>
      <c r="H98" s="3">
        <v>2070</v>
      </c>
      <c r="I98" s="3">
        <v>2113</v>
      </c>
      <c r="J98" s="3">
        <v>2156</v>
      </c>
      <c r="K98" s="3">
        <v>2220</v>
      </c>
      <c r="L98" s="3">
        <v>2273</v>
      </c>
      <c r="M98" s="3">
        <v>2348</v>
      </c>
      <c r="N98" s="3">
        <v>2423</v>
      </c>
      <c r="O98" s="3">
        <v>2498</v>
      </c>
      <c r="P98" s="3">
        <v>2583</v>
      </c>
      <c r="Q98" s="3">
        <v>2679</v>
      </c>
      <c r="R98" s="3">
        <v>2775</v>
      </c>
      <c r="S98" s="3">
        <v>2882</v>
      </c>
      <c r="T98" s="3">
        <v>2989</v>
      </c>
      <c r="U98" s="3">
        <v>3107</v>
      </c>
      <c r="V98" s="3">
        <v>3224</v>
      </c>
      <c r="W98" s="3">
        <v>3353</v>
      </c>
      <c r="X98" s="3">
        <v>3481</v>
      </c>
      <c r="Y98" s="3">
        <v>3609</v>
      </c>
      <c r="Z98" s="3">
        <v>3748</v>
      </c>
      <c r="AA98" s="3">
        <v>3898</v>
      </c>
      <c r="AB98" s="3">
        <v>4047</v>
      </c>
      <c r="AC98" s="3">
        <v>4197</v>
      </c>
      <c r="AD98" s="3">
        <v>4347</v>
      </c>
      <c r="AE98" s="3">
        <v>4507</v>
      </c>
      <c r="AF98" s="3">
        <v>4678</v>
      </c>
      <c r="AG98" s="3">
        <v>4838</v>
      </c>
      <c r="AH98" s="3">
        <v>5009</v>
      </c>
      <c r="AI98" s="3">
        <v>5180</v>
      </c>
      <c r="AJ98" s="3">
        <v>5351</v>
      </c>
      <c r="AK98" s="3">
        <v>5533</v>
      </c>
      <c r="AL98" s="3">
        <v>5715</v>
      </c>
      <c r="AM98" s="3">
        <v>5896</v>
      </c>
      <c r="AN98" s="3">
        <v>6078</v>
      </c>
      <c r="AO98" s="3">
        <v>6260</v>
      </c>
      <c r="AP98" s="3">
        <v>6441</v>
      </c>
      <c r="AQ98" s="3">
        <v>6634</v>
      </c>
      <c r="AR98" s="3">
        <v>6816</v>
      </c>
      <c r="AS98" s="3">
        <v>7008</v>
      </c>
      <c r="AT98" s="3">
        <v>7200</v>
      </c>
      <c r="AU98" s="3">
        <v>7382</v>
      </c>
      <c r="AV98" s="3">
        <v>7574</v>
      </c>
      <c r="AW98" s="3">
        <v>7767</v>
      </c>
      <c r="AX98" s="3">
        <v>7948</v>
      </c>
      <c r="AY98" s="3">
        <v>8141</v>
      </c>
      <c r="AZ98" s="3">
        <v>8323</v>
      </c>
      <c r="BA98" s="3">
        <v>8504</v>
      </c>
      <c r="BB98" s="3">
        <v>8686</v>
      </c>
      <c r="BC98" s="3">
        <v>8868</v>
      </c>
      <c r="BD98" s="3">
        <v>9049</v>
      </c>
      <c r="BE98" s="3">
        <v>9231</v>
      </c>
      <c r="BF98" s="3">
        <v>9402</v>
      </c>
      <c r="BG98" s="3">
        <v>9573</v>
      </c>
      <c r="BH98" s="3">
        <v>9744</v>
      </c>
      <c r="BI98" s="3">
        <v>9904</v>
      </c>
      <c r="BJ98" s="3">
        <v>10075</v>
      </c>
      <c r="BK98" s="3">
        <v>10236</v>
      </c>
      <c r="BL98" s="3">
        <v>10385</v>
      </c>
      <c r="BM98" s="3">
        <v>10535</v>
      </c>
      <c r="BN98" s="3">
        <v>10685</v>
      </c>
      <c r="BO98" s="3">
        <v>10834</v>
      </c>
      <c r="BP98" s="3">
        <v>10973</v>
      </c>
      <c r="BQ98" s="3">
        <v>11101</v>
      </c>
      <c r="BR98" s="3">
        <v>11230</v>
      </c>
      <c r="BS98" s="3">
        <v>11358</v>
      </c>
      <c r="BT98" s="3">
        <v>11476</v>
      </c>
      <c r="BU98" s="3">
        <v>11593</v>
      </c>
      <c r="BV98" s="3">
        <v>11700</v>
      </c>
      <c r="BW98" s="3">
        <v>11807</v>
      </c>
      <c r="BX98" s="3">
        <v>11903</v>
      </c>
      <c r="BY98" s="3">
        <v>11999</v>
      </c>
      <c r="BZ98" s="3">
        <v>12085</v>
      </c>
      <c r="CA98" s="3">
        <v>12160</v>
      </c>
      <c r="CB98" s="3">
        <v>12234</v>
      </c>
      <c r="CC98" s="3">
        <v>12309</v>
      </c>
      <c r="CD98" s="3">
        <v>12363</v>
      </c>
      <c r="CE98" s="3">
        <v>12427</v>
      </c>
      <c r="CF98" s="3">
        <v>12469</v>
      </c>
      <c r="CG98" s="3">
        <v>12491</v>
      </c>
      <c r="CH98" s="3">
        <v>12512</v>
      </c>
      <c r="CI98" s="3">
        <v>12534</v>
      </c>
      <c r="CJ98" s="3">
        <v>12555</v>
      </c>
      <c r="CK98" s="3">
        <v>12576</v>
      </c>
      <c r="CL98" s="3">
        <v>12598</v>
      </c>
      <c r="CM98" s="3">
        <v>12619</v>
      </c>
      <c r="CN98" s="3">
        <v>12641</v>
      </c>
      <c r="CO98" s="3">
        <v>12758</v>
      </c>
      <c r="CP98" s="3">
        <v>12876</v>
      </c>
      <c r="CQ98" s="3">
        <v>12993</v>
      </c>
      <c r="CR98" s="3">
        <v>13111</v>
      </c>
      <c r="CS98" s="3">
        <v>13239</v>
      </c>
      <c r="CT98" s="3">
        <v>13357</v>
      </c>
      <c r="CU98" s="3">
        <v>13474</v>
      </c>
      <c r="CV98" s="3">
        <v>13592</v>
      </c>
      <c r="CW98" s="3">
        <v>13720</v>
      </c>
      <c r="CX98" s="3">
        <v>13838</v>
      </c>
    </row>
    <row r="99" spans="1:102" ht="15.6" x14ac:dyDescent="0.25">
      <c r="A99" s="3">
        <v>97</v>
      </c>
      <c r="B99" s="2" t="s">
        <v>552</v>
      </c>
      <c r="C99" s="3">
        <v>1573</v>
      </c>
      <c r="D99" s="3">
        <v>1616</v>
      </c>
      <c r="E99" s="3">
        <v>1667</v>
      </c>
      <c r="F99" s="3">
        <v>1727</v>
      </c>
      <c r="G99" s="3">
        <v>1779</v>
      </c>
      <c r="H99" s="3">
        <v>1839</v>
      </c>
      <c r="I99" s="3">
        <v>1908</v>
      </c>
      <c r="J99" s="3">
        <v>1969</v>
      </c>
      <c r="K99" s="3">
        <v>2037</v>
      </c>
      <c r="L99" s="3">
        <v>2115</v>
      </c>
      <c r="M99" s="3">
        <v>2184</v>
      </c>
      <c r="N99" s="3">
        <v>2261</v>
      </c>
      <c r="O99" s="3">
        <v>2339</v>
      </c>
      <c r="P99" s="3">
        <v>2416</v>
      </c>
      <c r="Q99" s="3">
        <v>2502</v>
      </c>
      <c r="R99" s="3">
        <v>2589</v>
      </c>
      <c r="S99" s="3">
        <v>2675</v>
      </c>
      <c r="T99" s="3">
        <v>2769</v>
      </c>
      <c r="U99" s="3">
        <v>2856</v>
      </c>
      <c r="V99" s="3">
        <v>2950</v>
      </c>
      <c r="W99" s="3">
        <v>3054</v>
      </c>
      <c r="X99" s="3">
        <v>3148</v>
      </c>
      <c r="Y99" s="3">
        <v>3252</v>
      </c>
      <c r="Z99" s="3">
        <v>3355</v>
      </c>
      <c r="AA99" s="3">
        <v>3458</v>
      </c>
      <c r="AB99" s="3">
        <v>3562</v>
      </c>
      <c r="AC99" s="3">
        <v>3674</v>
      </c>
      <c r="AD99" s="3">
        <v>3777</v>
      </c>
      <c r="AE99" s="3">
        <v>3889</v>
      </c>
      <c r="AF99" s="3">
        <v>4001</v>
      </c>
      <c r="AG99" s="3">
        <v>4121</v>
      </c>
      <c r="AH99" s="3">
        <v>4233</v>
      </c>
      <c r="AI99" s="3">
        <v>4354</v>
      </c>
      <c r="AJ99" s="3">
        <v>4466</v>
      </c>
      <c r="AK99" s="3">
        <v>4586</v>
      </c>
      <c r="AL99" s="3">
        <v>4707</v>
      </c>
      <c r="AM99" s="3">
        <v>4827</v>
      </c>
      <c r="AN99" s="3">
        <v>4948</v>
      </c>
      <c r="AO99" s="3">
        <v>5069</v>
      </c>
      <c r="AP99" s="3">
        <v>5189</v>
      </c>
      <c r="AQ99" s="3">
        <v>5318</v>
      </c>
      <c r="AR99" s="3">
        <v>5439</v>
      </c>
      <c r="AS99" s="3">
        <v>5559</v>
      </c>
      <c r="AT99" s="3">
        <v>5689</v>
      </c>
      <c r="AU99" s="3">
        <v>5809</v>
      </c>
      <c r="AV99" s="3">
        <v>5938</v>
      </c>
      <c r="AW99" s="3">
        <v>6059</v>
      </c>
      <c r="AX99" s="3">
        <v>6188</v>
      </c>
      <c r="AY99" s="3">
        <v>6309</v>
      </c>
      <c r="AZ99" s="3">
        <v>6429</v>
      </c>
      <c r="BA99" s="3">
        <v>6558</v>
      </c>
      <c r="BB99" s="3">
        <v>6679</v>
      </c>
      <c r="BC99" s="3">
        <v>6799</v>
      </c>
      <c r="BD99" s="3">
        <v>6920</v>
      </c>
      <c r="BE99" s="3">
        <v>7040</v>
      </c>
      <c r="BF99" s="3">
        <v>7161</v>
      </c>
      <c r="BG99" s="3">
        <v>7282</v>
      </c>
      <c r="BH99" s="3">
        <v>7394</v>
      </c>
      <c r="BI99" s="3">
        <v>7514</v>
      </c>
      <c r="BJ99" s="3">
        <v>7626</v>
      </c>
      <c r="BK99" s="3">
        <v>7747</v>
      </c>
      <c r="BL99" s="3">
        <v>7859</v>
      </c>
      <c r="BM99" s="3">
        <v>7970</v>
      </c>
      <c r="BN99" s="3">
        <v>8074</v>
      </c>
      <c r="BO99" s="3">
        <v>8186</v>
      </c>
      <c r="BP99" s="3">
        <v>8289</v>
      </c>
      <c r="BQ99" s="3">
        <v>8392</v>
      </c>
      <c r="BR99" s="3">
        <v>8496</v>
      </c>
      <c r="BS99" s="3">
        <v>8599</v>
      </c>
      <c r="BT99" s="3">
        <v>8694</v>
      </c>
      <c r="BU99" s="3">
        <v>8797</v>
      </c>
      <c r="BV99" s="3">
        <v>8892</v>
      </c>
      <c r="BW99" s="3">
        <v>8978</v>
      </c>
      <c r="BX99" s="3">
        <v>9073</v>
      </c>
      <c r="BY99" s="3">
        <v>9159</v>
      </c>
      <c r="BZ99" s="3">
        <v>9245</v>
      </c>
      <c r="CA99" s="3">
        <v>9331</v>
      </c>
      <c r="CB99" s="3">
        <v>9409</v>
      </c>
      <c r="CC99" s="3">
        <v>9486</v>
      </c>
      <c r="CD99" s="3">
        <v>9564</v>
      </c>
      <c r="CE99" s="3">
        <v>9632</v>
      </c>
      <c r="CF99" s="3">
        <v>9710</v>
      </c>
      <c r="CG99" s="3">
        <v>9779</v>
      </c>
      <c r="CH99" s="3">
        <v>9839</v>
      </c>
      <c r="CI99" s="3">
        <v>9908</v>
      </c>
      <c r="CJ99" s="3">
        <v>9968</v>
      </c>
      <c r="CK99" s="3">
        <v>10020</v>
      </c>
      <c r="CL99" s="3">
        <v>10080</v>
      </c>
      <c r="CM99" s="3">
        <v>10132</v>
      </c>
      <c r="CN99" s="3">
        <v>10184</v>
      </c>
      <c r="CO99" s="3">
        <v>10278</v>
      </c>
      <c r="CP99" s="3">
        <v>10373</v>
      </c>
      <c r="CQ99" s="3">
        <v>10468</v>
      </c>
      <c r="CR99" s="3">
        <v>10562</v>
      </c>
      <c r="CS99" s="3">
        <v>10666</v>
      </c>
      <c r="CT99" s="3">
        <v>10760</v>
      </c>
      <c r="CU99" s="3">
        <v>10855</v>
      </c>
      <c r="CV99" s="3">
        <v>10950</v>
      </c>
      <c r="CW99" s="3">
        <v>11053</v>
      </c>
      <c r="CX99" s="3">
        <v>11148</v>
      </c>
    </row>
    <row r="100" spans="1:102" ht="15.6" x14ac:dyDescent="0.25">
      <c r="A100" s="3">
        <v>98</v>
      </c>
      <c r="B100" s="2" t="s">
        <v>553</v>
      </c>
      <c r="C100" s="3">
        <v>1979</v>
      </c>
      <c r="D100" s="3">
        <v>2163</v>
      </c>
      <c r="E100" s="3">
        <v>2357</v>
      </c>
      <c r="F100" s="3">
        <v>2541</v>
      </c>
      <c r="G100" s="3">
        <v>2736</v>
      </c>
      <c r="H100" s="3">
        <v>2920</v>
      </c>
      <c r="I100" s="3">
        <v>3115</v>
      </c>
      <c r="J100" s="3">
        <v>3299</v>
      </c>
      <c r="K100" s="3">
        <v>3483</v>
      </c>
      <c r="L100" s="3">
        <v>3667</v>
      </c>
      <c r="M100" s="3">
        <v>3841</v>
      </c>
      <c r="N100" s="3">
        <v>4025</v>
      </c>
      <c r="O100" s="3">
        <v>4198</v>
      </c>
      <c r="P100" s="3">
        <v>4371</v>
      </c>
      <c r="Q100" s="3">
        <v>4544</v>
      </c>
      <c r="R100" s="3">
        <v>4707</v>
      </c>
      <c r="S100" s="3">
        <v>4869</v>
      </c>
      <c r="T100" s="3">
        <v>5031</v>
      </c>
      <c r="U100" s="3">
        <v>5183</v>
      </c>
      <c r="V100" s="3">
        <v>5335</v>
      </c>
      <c r="W100" s="3">
        <v>5486</v>
      </c>
      <c r="X100" s="3">
        <v>5627</v>
      </c>
      <c r="Y100" s="3">
        <v>5768</v>
      </c>
      <c r="Z100" s="3">
        <v>5898</v>
      </c>
      <c r="AA100" s="3">
        <v>6027</v>
      </c>
      <c r="AB100" s="3">
        <v>6157</v>
      </c>
      <c r="AC100" s="3">
        <v>6276</v>
      </c>
      <c r="AD100" s="3">
        <v>6385</v>
      </c>
      <c r="AE100" s="3">
        <v>6493</v>
      </c>
      <c r="AF100" s="3">
        <v>6601</v>
      </c>
      <c r="AG100" s="3">
        <v>6688</v>
      </c>
      <c r="AH100" s="3">
        <v>6785</v>
      </c>
      <c r="AI100" s="3">
        <v>6872</v>
      </c>
      <c r="AJ100" s="3">
        <v>6948</v>
      </c>
      <c r="AK100" s="3">
        <v>7023</v>
      </c>
      <c r="AL100" s="3">
        <v>7088</v>
      </c>
      <c r="AM100" s="3">
        <v>7143</v>
      </c>
      <c r="AN100" s="3">
        <v>7197</v>
      </c>
      <c r="AO100" s="3">
        <v>7240</v>
      </c>
      <c r="AP100" s="3">
        <v>7283</v>
      </c>
      <c r="AQ100" s="3">
        <v>7316</v>
      </c>
      <c r="AR100" s="3">
        <v>7348</v>
      </c>
      <c r="AS100" s="3">
        <v>7370</v>
      </c>
      <c r="AT100" s="3">
        <v>7381</v>
      </c>
      <c r="AU100" s="3">
        <v>7392</v>
      </c>
      <c r="AV100" s="3">
        <v>7402</v>
      </c>
      <c r="AW100" s="3">
        <v>7413</v>
      </c>
      <c r="AX100" s="3">
        <v>7424</v>
      </c>
      <c r="AY100" s="3">
        <v>7435</v>
      </c>
      <c r="AZ100" s="3">
        <v>7456</v>
      </c>
      <c r="BA100" s="3">
        <v>7489</v>
      </c>
      <c r="BB100" s="3">
        <v>7532</v>
      </c>
      <c r="BC100" s="3">
        <v>7576</v>
      </c>
      <c r="BD100" s="3">
        <v>7630</v>
      </c>
      <c r="BE100" s="3">
        <v>7684</v>
      </c>
      <c r="BF100" s="3">
        <v>7749</v>
      </c>
      <c r="BG100" s="3">
        <v>7825</v>
      </c>
      <c r="BH100" s="3">
        <v>7900</v>
      </c>
      <c r="BI100" s="3">
        <v>7987</v>
      </c>
      <c r="BJ100" s="3">
        <v>8084</v>
      </c>
      <c r="BK100" s="3">
        <v>8171</v>
      </c>
      <c r="BL100" s="3">
        <v>8279</v>
      </c>
      <c r="BM100" s="3">
        <v>8387</v>
      </c>
      <c r="BN100" s="3">
        <v>8496</v>
      </c>
      <c r="BO100" s="3">
        <v>8615</v>
      </c>
      <c r="BP100" s="3">
        <v>8745</v>
      </c>
      <c r="BQ100" s="3">
        <v>8875</v>
      </c>
      <c r="BR100" s="3">
        <v>9005</v>
      </c>
      <c r="BS100" s="3">
        <v>9145</v>
      </c>
      <c r="BT100" s="3">
        <v>9286</v>
      </c>
      <c r="BU100" s="3">
        <v>9438</v>
      </c>
      <c r="BV100" s="3">
        <v>9589</v>
      </c>
      <c r="BW100" s="3">
        <v>9741</v>
      </c>
      <c r="BX100" s="3">
        <v>9903</v>
      </c>
      <c r="BY100" s="3">
        <v>10066</v>
      </c>
      <c r="BZ100" s="3">
        <v>10228</v>
      </c>
      <c r="CA100" s="3">
        <v>10401</v>
      </c>
      <c r="CB100" s="3">
        <v>10574</v>
      </c>
      <c r="CC100" s="3">
        <v>10748</v>
      </c>
      <c r="CD100" s="3">
        <v>10932</v>
      </c>
      <c r="CE100" s="3">
        <v>11105</v>
      </c>
      <c r="CF100" s="3">
        <v>11289</v>
      </c>
      <c r="CG100" s="3">
        <v>11473</v>
      </c>
      <c r="CH100" s="3">
        <v>11657</v>
      </c>
      <c r="CI100" s="3">
        <v>11852</v>
      </c>
      <c r="CJ100" s="3">
        <v>12036</v>
      </c>
      <c r="CK100" s="3">
        <v>12231</v>
      </c>
      <c r="CL100" s="3">
        <v>12415</v>
      </c>
      <c r="CM100" s="3">
        <v>12610</v>
      </c>
      <c r="CN100" s="3">
        <v>12805</v>
      </c>
      <c r="CO100" s="3">
        <v>12924</v>
      </c>
      <c r="CP100" s="3">
        <v>13043</v>
      </c>
      <c r="CQ100" s="3">
        <v>13162</v>
      </c>
      <c r="CR100" s="3">
        <v>13281</v>
      </c>
      <c r="CS100" s="3">
        <v>13411</v>
      </c>
      <c r="CT100" s="3">
        <v>13530</v>
      </c>
      <c r="CU100" s="3">
        <v>13649</v>
      </c>
      <c r="CV100" s="3">
        <v>13768</v>
      </c>
      <c r="CW100" s="3">
        <v>13898</v>
      </c>
      <c r="CX100" s="3">
        <v>14017</v>
      </c>
    </row>
    <row r="101" spans="1:102" ht="15.6" x14ac:dyDescent="0.25">
      <c r="A101" s="3">
        <v>99</v>
      </c>
      <c r="B101" s="2" t="s">
        <v>554</v>
      </c>
      <c r="C101" s="3">
        <v>1591</v>
      </c>
      <c r="D101" s="3">
        <v>1686</v>
      </c>
      <c r="E101" s="3">
        <v>1782</v>
      </c>
      <c r="F101" s="3">
        <v>1878</v>
      </c>
      <c r="G101" s="3">
        <v>1974</v>
      </c>
      <c r="H101" s="3">
        <v>2078</v>
      </c>
      <c r="I101" s="3">
        <v>2174</v>
      </c>
      <c r="J101" s="3">
        <v>2269</v>
      </c>
      <c r="K101" s="3">
        <v>2365</v>
      </c>
      <c r="L101" s="3">
        <v>2470</v>
      </c>
      <c r="M101" s="3">
        <v>2565</v>
      </c>
      <c r="N101" s="3">
        <v>2661</v>
      </c>
      <c r="O101" s="3">
        <v>2757</v>
      </c>
      <c r="P101" s="3">
        <v>2861</v>
      </c>
      <c r="Q101" s="3">
        <v>2957</v>
      </c>
      <c r="R101" s="3">
        <v>3053</v>
      </c>
      <c r="S101" s="3">
        <v>3149</v>
      </c>
      <c r="T101" s="3">
        <v>3253</v>
      </c>
      <c r="U101" s="3">
        <v>3349</v>
      </c>
      <c r="V101" s="3">
        <v>3445</v>
      </c>
      <c r="W101" s="3">
        <v>3540</v>
      </c>
      <c r="X101" s="3">
        <v>3636</v>
      </c>
      <c r="Y101" s="3">
        <v>3741</v>
      </c>
      <c r="Z101" s="3">
        <v>3836</v>
      </c>
      <c r="AA101" s="3">
        <v>3932</v>
      </c>
      <c r="AB101" s="3">
        <v>4028</v>
      </c>
      <c r="AC101" s="3">
        <v>4132</v>
      </c>
      <c r="AD101" s="3">
        <v>4228</v>
      </c>
      <c r="AE101" s="3">
        <v>4324</v>
      </c>
      <c r="AF101" s="3">
        <v>4420</v>
      </c>
      <c r="AG101" s="3">
        <v>4524</v>
      </c>
      <c r="AH101" s="3">
        <v>4620</v>
      </c>
      <c r="AI101" s="3">
        <v>4716</v>
      </c>
      <c r="AJ101" s="3">
        <v>4811</v>
      </c>
      <c r="AK101" s="3">
        <v>4916</v>
      </c>
      <c r="AL101" s="3">
        <v>5012</v>
      </c>
      <c r="AM101" s="3">
        <v>5107</v>
      </c>
      <c r="AN101" s="3">
        <v>5203</v>
      </c>
      <c r="AO101" s="3">
        <v>5299</v>
      </c>
      <c r="AP101" s="3">
        <v>5403</v>
      </c>
      <c r="AQ101" s="3">
        <v>5499</v>
      </c>
      <c r="AR101" s="3">
        <v>5595</v>
      </c>
      <c r="AS101" s="3">
        <v>5691</v>
      </c>
      <c r="AT101" s="3">
        <v>5795</v>
      </c>
      <c r="AU101" s="3">
        <v>5891</v>
      </c>
      <c r="AV101" s="3">
        <v>5987</v>
      </c>
      <c r="AW101" s="3">
        <v>6082</v>
      </c>
      <c r="AX101" s="3">
        <v>6187</v>
      </c>
      <c r="AY101" s="3">
        <v>6282</v>
      </c>
      <c r="AZ101" s="3">
        <v>6378</v>
      </c>
      <c r="BA101" s="3">
        <v>6474</v>
      </c>
      <c r="BB101" s="3">
        <v>6578</v>
      </c>
      <c r="BC101" s="3">
        <v>6674</v>
      </c>
      <c r="BD101" s="3">
        <v>6770</v>
      </c>
      <c r="BE101" s="3">
        <v>6866</v>
      </c>
      <c r="BF101" s="3">
        <v>6961</v>
      </c>
      <c r="BG101" s="3">
        <v>7066</v>
      </c>
      <c r="BH101" s="3">
        <v>7162</v>
      </c>
      <c r="BI101" s="3">
        <v>7257</v>
      </c>
      <c r="BJ101" s="3">
        <v>7353</v>
      </c>
      <c r="BK101" s="3">
        <v>7458</v>
      </c>
      <c r="BL101" s="3">
        <v>7553</v>
      </c>
      <c r="BM101" s="3">
        <v>7649</v>
      </c>
      <c r="BN101" s="3">
        <v>7745</v>
      </c>
      <c r="BO101" s="3">
        <v>7849</v>
      </c>
      <c r="BP101" s="3">
        <v>7945</v>
      </c>
      <c r="BQ101" s="3">
        <v>8041</v>
      </c>
      <c r="BR101" s="3">
        <v>8137</v>
      </c>
      <c r="BS101" s="3">
        <v>8241</v>
      </c>
      <c r="BT101" s="3">
        <v>8337</v>
      </c>
      <c r="BU101" s="3">
        <v>8433</v>
      </c>
      <c r="BV101" s="3">
        <v>8528</v>
      </c>
      <c r="BW101" s="3">
        <v>8624</v>
      </c>
      <c r="BX101" s="3">
        <v>8729</v>
      </c>
      <c r="BY101" s="3">
        <v>8824</v>
      </c>
      <c r="BZ101" s="3">
        <v>8920</v>
      </c>
      <c r="CA101" s="3">
        <v>9016</v>
      </c>
      <c r="CB101" s="3">
        <v>9120</v>
      </c>
      <c r="CC101" s="3">
        <v>9216</v>
      </c>
      <c r="CD101" s="3">
        <v>9312</v>
      </c>
      <c r="CE101" s="3">
        <v>9408</v>
      </c>
      <c r="CF101" s="3">
        <v>9512</v>
      </c>
      <c r="CG101" s="3">
        <v>9608</v>
      </c>
      <c r="CH101" s="3">
        <v>9704</v>
      </c>
      <c r="CI101" s="3">
        <v>9799</v>
      </c>
      <c r="CJ101" s="3">
        <v>9904</v>
      </c>
      <c r="CK101" s="3">
        <v>10000</v>
      </c>
      <c r="CL101" s="3">
        <v>10095</v>
      </c>
      <c r="CM101" s="3">
        <v>10191</v>
      </c>
      <c r="CN101" s="3">
        <v>10296</v>
      </c>
      <c r="CO101" s="3">
        <v>10391</v>
      </c>
      <c r="CP101" s="3">
        <v>10487</v>
      </c>
      <c r="CQ101" s="3">
        <v>10583</v>
      </c>
      <c r="CR101" s="3">
        <v>10679</v>
      </c>
      <c r="CS101" s="3">
        <v>10783</v>
      </c>
      <c r="CT101" s="3">
        <v>10879</v>
      </c>
      <c r="CU101" s="3">
        <v>10974</v>
      </c>
      <c r="CV101" s="3">
        <v>11070</v>
      </c>
      <c r="CW101" s="3">
        <v>11175</v>
      </c>
      <c r="CX101" s="3">
        <v>11270</v>
      </c>
    </row>
    <row r="102" spans="1:102" ht="15.6" x14ac:dyDescent="0.25">
      <c r="A102" s="3">
        <v>100</v>
      </c>
      <c r="B102" s="2" t="s">
        <v>555</v>
      </c>
      <c r="C102" s="3">
        <v>1438</v>
      </c>
      <c r="D102" s="3">
        <v>1524</v>
      </c>
      <c r="E102" s="3">
        <v>1617</v>
      </c>
      <c r="F102" s="3">
        <v>1704</v>
      </c>
      <c r="G102" s="3">
        <v>1797</v>
      </c>
      <c r="H102" s="3">
        <v>1891</v>
      </c>
      <c r="I102" s="3">
        <v>1977</v>
      </c>
      <c r="J102" s="3">
        <v>2070</v>
      </c>
      <c r="K102" s="3">
        <v>2164</v>
      </c>
      <c r="L102" s="3">
        <v>2250</v>
      </c>
      <c r="M102" s="3">
        <v>2344</v>
      </c>
      <c r="N102" s="3">
        <v>2437</v>
      </c>
      <c r="O102" s="3">
        <v>2523</v>
      </c>
      <c r="P102" s="3">
        <v>2617</v>
      </c>
      <c r="Q102" s="3">
        <v>2710</v>
      </c>
      <c r="R102" s="3">
        <v>2797</v>
      </c>
      <c r="S102" s="3">
        <v>2890</v>
      </c>
      <c r="T102" s="3">
        <v>2984</v>
      </c>
      <c r="U102" s="3">
        <v>3070</v>
      </c>
      <c r="V102" s="3">
        <v>3163</v>
      </c>
      <c r="W102" s="3">
        <v>3257</v>
      </c>
      <c r="X102" s="3">
        <v>3343</v>
      </c>
      <c r="Y102" s="3">
        <v>3437</v>
      </c>
      <c r="Z102" s="3">
        <v>3530</v>
      </c>
      <c r="AA102" s="3">
        <v>3616</v>
      </c>
      <c r="AB102" s="3">
        <v>3710</v>
      </c>
      <c r="AC102" s="3">
        <v>3803</v>
      </c>
      <c r="AD102" s="3">
        <v>3890</v>
      </c>
      <c r="AE102" s="3">
        <v>3983</v>
      </c>
      <c r="AF102" s="3">
        <v>4077</v>
      </c>
      <c r="AG102" s="3">
        <v>4163</v>
      </c>
      <c r="AH102" s="3">
        <v>4256</v>
      </c>
      <c r="AI102" s="3">
        <v>4350</v>
      </c>
      <c r="AJ102" s="3">
        <v>4436</v>
      </c>
      <c r="AK102" s="3">
        <v>4530</v>
      </c>
      <c r="AL102" s="3">
        <v>4623</v>
      </c>
      <c r="AM102" s="3">
        <v>4709</v>
      </c>
      <c r="AN102" s="3">
        <v>4803</v>
      </c>
      <c r="AO102" s="3">
        <v>4896</v>
      </c>
      <c r="AP102" s="3">
        <v>4983</v>
      </c>
      <c r="AQ102" s="3">
        <v>5076</v>
      </c>
      <c r="AR102" s="3">
        <v>5162</v>
      </c>
      <c r="AS102" s="3">
        <v>5256</v>
      </c>
      <c r="AT102" s="3">
        <v>5349</v>
      </c>
      <c r="AU102" s="3">
        <v>5436</v>
      </c>
      <c r="AV102" s="3">
        <v>5529</v>
      </c>
      <c r="AW102" s="3">
        <v>5623</v>
      </c>
      <c r="AX102" s="3">
        <v>5709</v>
      </c>
      <c r="AY102" s="3">
        <v>5802</v>
      </c>
      <c r="AZ102" s="3">
        <v>5896</v>
      </c>
      <c r="BA102" s="3">
        <v>5982</v>
      </c>
      <c r="BB102" s="3">
        <v>6076</v>
      </c>
      <c r="BC102" s="3">
        <v>6169</v>
      </c>
      <c r="BD102" s="3">
        <v>6255</v>
      </c>
      <c r="BE102" s="3">
        <v>6349</v>
      </c>
      <c r="BF102" s="3">
        <v>6442</v>
      </c>
      <c r="BG102" s="3">
        <v>6529</v>
      </c>
      <c r="BH102" s="3">
        <v>6622</v>
      </c>
      <c r="BI102" s="3">
        <v>6716</v>
      </c>
      <c r="BJ102" s="3">
        <v>6802</v>
      </c>
      <c r="BK102" s="3">
        <v>6895</v>
      </c>
      <c r="BL102" s="3">
        <v>6989</v>
      </c>
      <c r="BM102" s="3">
        <v>7075</v>
      </c>
      <c r="BN102" s="3">
        <v>7169</v>
      </c>
      <c r="BO102" s="3">
        <v>7262</v>
      </c>
      <c r="BP102" s="3">
        <v>7349</v>
      </c>
      <c r="BQ102" s="3">
        <v>7442</v>
      </c>
      <c r="BR102" s="3">
        <v>7535</v>
      </c>
      <c r="BS102" s="3">
        <v>7622</v>
      </c>
      <c r="BT102" s="3">
        <v>7715</v>
      </c>
      <c r="BU102" s="3">
        <v>7809</v>
      </c>
      <c r="BV102" s="3">
        <v>7895</v>
      </c>
      <c r="BW102" s="3">
        <v>7989</v>
      </c>
      <c r="BX102" s="3">
        <v>8082</v>
      </c>
      <c r="BY102" s="3">
        <v>8168</v>
      </c>
      <c r="BZ102" s="3">
        <v>8262</v>
      </c>
      <c r="CA102" s="3">
        <v>8355</v>
      </c>
      <c r="CB102" s="3">
        <v>8442</v>
      </c>
      <c r="CC102" s="3">
        <v>8535</v>
      </c>
      <c r="CD102" s="3">
        <v>8629</v>
      </c>
      <c r="CE102" s="3">
        <v>8715</v>
      </c>
      <c r="CF102" s="3">
        <v>8808</v>
      </c>
      <c r="CG102" s="3">
        <v>8895</v>
      </c>
      <c r="CH102" s="3">
        <v>8988</v>
      </c>
      <c r="CI102" s="3">
        <v>9082</v>
      </c>
      <c r="CJ102" s="3">
        <v>9168</v>
      </c>
      <c r="CK102" s="3">
        <v>9261</v>
      </c>
      <c r="CL102" s="3">
        <v>9355</v>
      </c>
      <c r="CM102" s="3">
        <v>9441</v>
      </c>
      <c r="CN102" s="3">
        <v>9535</v>
      </c>
      <c r="CO102" s="3">
        <v>9628</v>
      </c>
      <c r="CP102" s="3">
        <v>9714</v>
      </c>
      <c r="CQ102" s="3">
        <v>9808</v>
      </c>
      <c r="CR102" s="3">
        <v>9901</v>
      </c>
      <c r="CS102" s="3">
        <v>9988</v>
      </c>
      <c r="CT102" s="3">
        <v>10081</v>
      </c>
      <c r="CU102" s="3">
        <v>10175</v>
      </c>
      <c r="CV102" s="3">
        <v>10261</v>
      </c>
      <c r="CW102" s="3">
        <v>10354</v>
      </c>
      <c r="CX102" s="3">
        <v>10448</v>
      </c>
    </row>
    <row r="103" spans="1:102" ht="15.6" x14ac:dyDescent="0.25">
      <c r="A103" s="3">
        <v>101</v>
      </c>
      <c r="B103" s="2" t="s">
        <v>556</v>
      </c>
      <c r="C103" s="3">
        <v>1642</v>
      </c>
      <c r="D103" s="3">
        <v>1773</v>
      </c>
      <c r="E103" s="3">
        <v>1904</v>
      </c>
      <c r="F103" s="3">
        <v>2036</v>
      </c>
      <c r="G103" s="3">
        <v>2167</v>
      </c>
      <c r="H103" s="3">
        <v>2307</v>
      </c>
      <c r="I103" s="3">
        <v>2438</v>
      </c>
      <c r="J103" s="3">
        <v>2569</v>
      </c>
      <c r="K103" s="3">
        <v>2693</v>
      </c>
      <c r="L103" s="3">
        <v>2824</v>
      </c>
      <c r="M103" s="3">
        <v>2955</v>
      </c>
      <c r="N103" s="3">
        <v>3079</v>
      </c>
      <c r="O103" s="3">
        <v>3202</v>
      </c>
      <c r="P103" s="3">
        <v>3325</v>
      </c>
      <c r="Q103" s="3">
        <v>3448</v>
      </c>
      <c r="R103" s="3">
        <v>3571</v>
      </c>
      <c r="S103" s="3">
        <v>3686</v>
      </c>
      <c r="T103" s="3">
        <v>3809</v>
      </c>
      <c r="U103" s="3">
        <v>3916</v>
      </c>
      <c r="V103" s="3">
        <v>4031</v>
      </c>
      <c r="W103" s="3">
        <v>4146</v>
      </c>
      <c r="X103" s="3">
        <v>4253</v>
      </c>
      <c r="Y103" s="3">
        <v>4360</v>
      </c>
      <c r="Z103" s="3">
        <v>4458</v>
      </c>
      <c r="AA103" s="3">
        <v>4557</v>
      </c>
      <c r="AB103" s="3">
        <v>4655</v>
      </c>
      <c r="AC103" s="3">
        <v>4754</v>
      </c>
      <c r="AD103" s="3">
        <v>4844</v>
      </c>
      <c r="AE103" s="3">
        <v>4935</v>
      </c>
      <c r="AF103" s="3">
        <v>5025</v>
      </c>
      <c r="AG103" s="3">
        <v>5107</v>
      </c>
      <c r="AH103" s="3">
        <v>5189</v>
      </c>
      <c r="AI103" s="3">
        <v>5263</v>
      </c>
      <c r="AJ103" s="3">
        <v>5337</v>
      </c>
      <c r="AK103" s="3">
        <v>5411</v>
      </c>
      <c r="AL103" s="3">
        <v>5477</v>
      </c>
      <c r="AM103" s="3">
        <v>5542</v>
      </c>
      <c r="AN103" s="3">
        <v>5600</v>
      </c>
      <c r="AO103" s="3">
        <v>5665</v>
      </c>
      <c r="AP103" s="3">
        <v>5715</v>
      </c>
      <c r="AQ103" s="3">
        <v>5772</v>
      </c>
      <c r="AR103" s="3">
        <v>5821</v>
      </c>
      <c r="AS103" s="3">
        <v>5887</v>
      </c>
      <c r="AT103" s="3">
        <v>5945</v>
      </c>
      <c r="AU103" s="3">
        <v>6010</v>
      </c>
      <c r="AV103" s="3">
        <v>6076</v>
      </c>
      <c r="AW103" s="3">
        <v>6150</v>
      </c>
      <c r="AX103" s="3">
        <v>6224</v>
      </c>
      <c r="AY103" s="3">
        <v>6298</v>
      </c>
      <c r="AZ103" s="3">
        <v>6380</v>
      </c>
      <c r="BA103" s="3">
        <v>6462</v>
      </c>
      <c r="BB103" s="3">
        <v>6552</v>
      </c>
      <c r="BC103" s="3">
        <v>6643</v>
      </c>
      <c r="BD103" s="3">
        <v>6733</v>
      </c>
      <c r="BE103" s="3">
        <v>6831</v>
      </c>
      <c r="BF103" s="3">
        <v>6930</v>
      </c>
      <c r="BG103" s="3">
        <v>7029</v>
      </c>
      <c r="BH103" s="3">
        <v>7127</v>
      </c>
      <c r="BI103" s="3">
        <v>7234</v>
      </c>
      <c r="BJ103" s="3">
        <v>7341</v>
      </c>
      <c r="BK103" s="3">
        <v>7456</v>
      </c>
      <c r="BL103" s="3">
        <v>7571</v>
      </c>
      <c r="BM103" s="3">
        <v>7677</v>
      </c>
      <c r="BN103" s="3">
        <v>7801</v>
      </c>
      <c r="BO103" s="3">
        <v>7915</v>
      </c>
      <c r="BP103" s="3">
        <v>8039</v>
      </c>
      <c r="BQ103" s="3">
        <v>8162</v>
      </c>
      <c r="BR103" s="3">
        <v>8285</v>
      </c>
      <c r="BS103" s="3">
        <v>8408</v>
      </c>
      <c r="BT103" s="3">
        <v>8531</v>
      </c>
      <c r="BU103" s="3">
        <v>8663</v>
      </c>
      <c r="BV103" s="3">
        <v>8794</v>
      </c>
      <c r="BW103" s="3">
        <v>8917</v>
      </c>
      <c r="BX103" s="3">
        <v>9049</v>
      </c>
      <c r="BY103" s="3">
        <v>9180</v>
      </c>
      <c r="BZ103" s="3">
        <v>9320</v>
      </c>
      <c r="CA103" s="3">
        <v>9451</v>
      </c>
      <c r="CB103" s="3">
        <v>9583</v>
      </c>
      <c r="CC103" s="3">
        <v>9714</v>
      </c>
      <c r="CD103" s="3">
        <v>9854</v>
      </c>
      <c r="CE103" s="3">
        <v>9952</v>
      </c>
      <c r="CF103" s="3">
        <v>10059</v>
      </c>
      <c r="CG103" s="3">
        <v>10157</v>
      </c>
      <c r="CH103" s="3">
        <v>10264</v>
      </c>
      <c r="CI103" s="3">
        <v>10371</v>
      </c>
      <c r="CJ103" s="3">
        <v>10469</v>
      </c>
      <c r="CK103" s="3">
        <v>10576</v>
      </c>
      <c r="CL103" s="3">
        <v>10683</v>
      </c>
      <c r="CM103" s="3">
        <v>10781</v>
      </c>
      <c r="CN103" s="3">
        <v>10888</v>
      </c>
      <c r="CO103" s="3">
        <v>10995</v>
      </c>
      <c r="CP103" s="3">
        <v>11094</v>
      </c>
      <c r="CQ103" s="3">
        <v>11200</v>
      </c>
      <c r="CR103" s="3">
        <v>11307</v>
      </c>
      <c r="CS103" s="3">
        <v>11406</v>
      </c>
      <c r="CT103" s="3">
        <v>11512</v>
      </c>
      <c r="CU103" s="3">
        <v>11619</v>
      </c>
      <c r="CV103" s="3">
        <v>11718</v>
      </c>
      <c r="CW103" s="3">
        <v>11824</v>
      </c>
      <c r="CX103" s="3">
        <v>11931</v>
      </c>
    </row>
    <row r="104" spans="1:102" ht="15.6" x14ac:dyDescent="0.25">
      <c r="A104" s="3">
        <v>102</v>
      </c>
      <c r="B104" s="2" t="s">
        <v>557</v>
      </c>
      <c r="C104" s="3">
        <v>1608</v>
      </c>
      <c r="D104" s="3">
        <v>1616</v>
      </c>
      <c r="E104" s="3">
        <v>1632</v>
      </c>
      <c r="F104" s="3">
        <v>1656</v>
      </c>
      <c r="G104" s="3">
        <v>1680</v>
      </c>
      <c r="H104" s="3">
        <v>1720</v>
      </c>
      <c r="I104" s="3">
        <v>1760</v>
      </c>
      <c r="J104" s="3">
        <v>1809</v>
      </c>
      <c r="K104" s="3">
        <v>1857</v>
      </c>
      <c r="L104" s="3">
        <v>1921</v>
      </c>
      <c r="M104" s="3">
        <v>1986</v>
      </c>
      <c r="N104" s="3">
        <v>2050</v>
      </c>
      <c r="O104" s="3">
        <v>2130</v>
      </c>
      <c r="P104" s="3">
        <v>2211</v>
      </c>
      <c r="Q104" s="3">
        <v>2299</v>
      </c>
      <c r="R104" s="3">
        <v>2388</v>
      </c>
      <c r="S104" s="3">
        <v>2484</v>
      </c>
      <c r="T104" s="3">
        <v>2589</v>
      </c>
      <c r="U104" s="3">
        <v>2702</v>
      </c>
      <c r="V104" s="3">
        <v>2806</v>
      </c>
      <c r="W104" s="3">
        <v>2927</v>
      </c>
      <c r="X104" s="3">
        <v>3048</v>
      </c>
      <c r="Y104" s="3">
        <v>3168</v>
      </c>
      <c r="Z104" s="3">
        <v>3297</v>
      </c>
      <c r="AA104" s="3">
        <v>3434</v>
      </c>
      <c r="AB104" s="3">
        <v>3570</v>
      </c>
      <c r="AC104" s="3">
        <v>3707</v>
      </c>
      <c r="AD104" s="3">
        <v>3852</v>
      </c>
      <c r="AE104" s="3">
        <v>3997</v>
      </c>
      <c r="AF104" s="3">
        <v>4142</v>
      </c>
      <c r="AG104" s="3">
        <v>4295</v>
      </c>
      <c r="AH104" s="3">
        <v>4447</v>
      </c>
      <c r="AI104" s="3">
        <v>4600</v>
      </c>
      <c r="AJ104" s="3">
        <v>4753</v>
      </c>
      <c r="AK104" s="3">
        <v>4914</v>
      </c>
      <c r="AL104" s="3">
        <v>5067</v>
      </c>
      <c r="AM104" s="3">
        <v>5228</v>
      </c>
      <c r="AN104" s="3">
        <v>5389</v>
      </c>
      <c r="AO104" s="3">
        <v>5550</v>
      </c>
      <c r="AP104" s="3">
        <v>5702</v>
      </c>
      <c r="AQ104" s="3">
        <v>5863</v>
      </c>
      <c r="AR104" s="3">
        <v>6024</v>
      </c>
      <c r="AS104" s="3">
        <v>6185</v>
      </c>
      <c r="AT104" s="3">
        <v>6338</v>
      </c>
      <c r="AU104" s="3">
        <v>6499</v>
      </c>
      <c r="AV104" s="3">
        <v>6652</v>
      </c>
      <c r="AW104" s="3">
        <v>6805</v>
      </c>
      <c r="AX104" s="3">
        <v>6957</v>
      </c>
      <c r="AY104" s="3">
        <v>7110</v>
      </c>
      <c r="AZ104" s="3">
        <v>7255</v>
      </c>
      <c r="BA104" s="3">
        <v>7400</v>
      </c>
      <c r="BB104" s="3">
        <v>7545</v>
      </c>
      <c r="BC104" s="3">
        <v>7681</v>
      </c>
      <c r="BD104" s="3">
        <v>7818</v>
      </c>
      <c r="BE104" s="3">
        <v>7955</v>
      </c>
      <c r="BF104" s="3">
        <v>8084</v>
      </c>
      <c r="BG104" s="3">
        <v>8204</v>
      </c>
      <c r="BH104" s="3">
        <v>8325</v>
      </c>
      <c r="BI104" s="3">
        <v>8446</v>
      </c>
      <c r="BJ104" s="3">
        <v>8550</v>
      </c>
      <c r="BK104" s="3">
        <v>8663</v>
      </c>
      <c r="BL104" s="3">
        <v>8768</v>
      </c>
      <c r="BM104" s="3">
        <v>8864</v>
      </c>
      <c r="BN104" s="3">
        <v>8953</v>
      </c>
      <c r="BO104" s="3">
        <v>9041</v>
      </c>
      <c r="BP104" s="3">
        <v>9122</v>
      </c>
      <c r="BQ104" s="3">
        <v>9202</v>
      </c>
      <c r="BR104" s="3">
        <v>9266</v>
      </c>
      <c r="BS104" s="3">
        <v>9331</v>
      </c>
      <c r="BT104" s="3">
        <v>9395</v>
      </c>
      <c r="BU104" s="3">
        <v>9443</v>
      </c>
      <c r="BV104" s="3">
        <v>9492</v>
      </c>
      <c r="BW104" s="3">
        <v>9524</v>
      </c>
      <c r="BX104" s="3">
        <v>9548</v>
      </c>
      <c r="BY104" s="3">
        <v>9572</v>
      </c>
      <c r="BZ104" s="3">
        <v>9588</v>
      </c>
      <c r="CA104" s="3">
        <v>9604</v>
      </c>
      <c r="CB104" s="3">
        <v>9620</v>
      </c>
      <c r="CC104" s="3">
        <v>9636</v>
      </c>
      <c r="CD104" s="3">
        <v>9653</v>
      </c>
      <c r="CE104" s="3">
        <v>9749</v>
      </c>
      <c r="CF104" s="3">
        <v>9854</v>
      </c>
      <c r="CG104" s="3">
        <v>9950</v>
      </c>
      <c r="CH104" s="3">
        <v>10055</v>
      </c>
      <c r="CI104" s="3">
        <v>10159</v>
      </c>
      <c r="CJ104" s="3">
        <v>10256</v>
      </c>
      <c r="CK104" s="3">
        <v>10360</v>
      </c>
      <c r="CL104" s="3">
        <v>10465</v>
      </c>
      <c r="CM104" s="3">
        <v>10562</v>
      </c>
      <c r="CN104" s="3">
        <v>10666</v>
      </c>
      <c r="CO104" s="3">
        <v>10771</v>
      </c>
      <c r="CP104" s="3">
        <v>10867</v>
      </c>
      <c r="CQ104" s="3">
        <v>10972</v>
      </c>
      <c r="CR104" s="3">
        <v>11076</v>
      </c>
      <c r="CS104" s="3">
        <v>11173</v>
      </c>
      <c r="CT104" s="3">
        <v>11278</v>
      </c>
      <c r="CU104" s="3">
        <v>11382</v>
      </c>
      <c r="CV104" s="3">
        <v>11479</v>
      </c>
      <c r="CW104" s="3">
        <v>11583</v>
      </c>
      <c r="CX104" s="3">
        <v>11688</v>
      </c>
    </row>
    <row r="105" spans="1:102" ht="15.6" x14ac:dyDescent="0.25">
      <c r="A105" s="3">
        <v>103</v>
      </c>
      <c r="B105" s="2" t="s">
        <v>558</v>
      </c>
      <c r="C105" s="3">
        <v>1325</v>
      </c>
      <c r="D105" s="3">
        <v>1431</v>
      </c>
      <c r="E105" s="3">
        <v>1537</v>
      </c>
      <c r="F105" s="3">
        <v>1643</v>
      </c>
      <c r="G105" s="3">
        <v>1749</v>
      </c>
      <c r="H105" s="3">
        <v>1861</v>
      </c>
      <c r="I105" s="3">
        <v>1967</v>
      </c>
      <c r="J105" s="3">
        <v>2073</v>
      </c>
      <c r="K105" s="3">
        <v>2173</v>
      </c>
      <c r="L105" s="3">
        <v>2279</v>
      </c>
      <c r="M105" s="3">
        <v>2385</v>
      </c>
      <c r="N105" s="3">
        <v>2484</v>
      </c>
      <c r="O105" s="3">
        <v>2584</v>
      </c>
      <c r="P105" s="3">
        <v>2683</v>
      </c>
      <c r="Q105" s="3">
        <v>2782</v>
      </c>
      <c r="R105" s="3">
        <v>2882</v>
      </c>
      <c r="S105" s="3">
        <v>2975</v>
      </c>
      <c r="T105" s="3">
        <v>3074</v>
      </c>
      <c r="U105" s="3">
        <v>3160</v>
      </c>
      <c r="V105" s="3">
        <v>3253</v>
      </c>
      <c r="W105" s="3">
        <v>3346</v>
      </c>
      <c r="X105" s="3">
        <v>3432</v>
      </c>
      <c r="Y105" s="3">
        <v>3518</v>
      </c>
      <c r="Z105" s="3">
        <v>3598</v>
      </c>
      <c r="AA105" s="3">
        <v>3677</v>
      </c>
      <c r="AB105" s="3">
        <v>3757</v>
      </c>
      <c r="AC105" s="3">
        <v>3836</v>
      </c>
      <c r="AD105" s="3">
        <v>3909</v>
      </c>
      <c r="AE105" s="3">
        <v>3982</v>
      </c>
      <c r="AF105" s="3">
        <v>4055</v>
      </c>
      <c r="AG105" s="3">
        <v>4121</v>
      </c>
      <c r="AH105" s="3">
        <v>4187</v>
      </c>
      <c r="AI105" s="3">
        <v>4247</v>
      </c>
      <c r="AJ105" s="3">
        <v>4307</v>
      </c>
      <c r="AK105" s="3">
        <v>4366</v>
      </c>
      <c r="AL105" s="3">
        <v>4419</v>
      </c>
      <c r="AM105" s="3">
        <v>4472</v>
      </c>
      <c r="AN105" s="3">
        <v>4519</v>
      </c>
      <c r="AO105" s="3">
        <v>4572</v>
      </c>
      <c r="AP105" s="3">
        <v>4611</v>
      </c>
      <c r="AQ105" s="3">
        <v>4658</v>
      </c>
      <c r="AR105" s="3">
        <v>4698</v>
      </c>
      <c r="AS105" s="3">
        <v>4751</v>
      </c>
      <c r="AT105" s="3">
        <v>4797</v>
      </c>
      <c r="AU105" s="3">
        <v>4850</v>
      </c>
      <c r="AV105" s="3">
        <v>4903</v>
      </c>
      <c r="AW105" s="3">
        <v>4963</v>
      </c>
      <c r="AX105" s="3">
        <v>5022</v>
      </c>
      <c r="AY105" s="3">
        <v>5082</v>
      </c>
      <c r="AZ105" s="3">
        <v>5148</v>
      </c>
      <c r="BA105" s="3">
        <v>5215</v>
      </c>
      <c r="BB105" s="3">
        <v>5287</v>
      </c>
      <c r="BC105" s="3">
        <v>5360</v>
      </c>
      <c r="BD105" s="3">
        <v>5433</v>
      </c>
      <c r="BE105" s="3">
        <v>5513</v>
      </c>
      <c r="BF105" s="3">
        <v>5592</v>
      </c>
      <c r="BG105" s="3">
        <v>5672</v>
      </c>
      <c r="BH105" s="3">
        <v>5751</v>
      </c>
      <c r="BI105" s="3">
        <v>5837</v>
      </c>
      <c r="BJ105" s="3">
        <v>5924</v>
      </c>
      <c r="BK105" s="3">
        <v>6016</v>
      </c>
      <c r="BL105" s="3">
        <v>6109</v>
      </c>
      <c r="BM105" s="3">
        <v>6195</v>
      </c>
      <c r="BN105" s="3">
        <v>6295</v>
      </c>
      <c r="BO105" s="3">
        <v>6388</v>
      </c>
      <c r="BP105" s="3">
        <v>6487</v>
      </c>
      <c r="BQ105" s="3">
        <v>6586</v>
      </c>
      <c r="BR105" s="3">
        <v>6686</v>
      </c>
      <c r="BS105" s="3">
        <v>6785</v>
      </c>
      <c r="BT105" s="3">
        <v>6885</v>
      </c>
      <c r="BU105" s="3">
        <v>6991</v>
      </c>
      <c r="BV105" s="3">
        <v>7097</v>
      </c>
      <c r="BW105" s="3">
        <v>7196</v>
      </c>
      <c r="BX105" s="3">
        <v>7302</v>
      </c>
      <c r="BY105" s="3">
        <v>7408</v>
      </c>
      <c r="BZ105" s="3">
        <v>7521</v>
      </c>
      <c r="CA105" s="3">
        <v>7627</v>
      </c>
      <c r="CB105" s="3">
        <v>7733</v>
      </c>
      <c r="CC105" s="3">
        <v>7839</v>
      </c>
      <c r="CD105" s="3">
        <v>7952</v>
      </c>
      <c r="CE105" s="3">
        <v>8031</v>
      </c>
      <c r="CF105" s="3">
        <v>8117</v>
      </c>
      <c r="CG105" s="3">
        <v>8197</v>
      </c>
      <c r="CH105" s="3">
        <v>8283</v>
      </c>
      <c r="CI105" s="3">
        <v>8369</v>
      </c>
      <c r="CJ105" s="3">
        <v>8449</v>
      </c>
      <c r="CK105" s="3">
        <v>8535</v>
      </c>
      <c r="CL105" s="3">
        <v>8621</v>
      </c>
      <c r="CM105" s="3">
        <v>8700</v>
      </c>
      <c r="CN105" s="3">
        <v>8787</v>
      </c>
      <c r="CO105" s="3">
        <v>8873</v>
      </c>
      <c r="CP105" s="3">
        <v>8952</v>
      </c>
      <c r="CQ105" s="3">
        <v>9038</v>
      </c>
      <c r="CR105" s="3">
        <v>9124</v>
      </c>
      <c r="CS105" s="3">
        <v>9204</v>
      </c>
      <c r="CT105" s="3">
        <v>9290</v>
      </c>
      <c r="CU105" s="3">
        <v>9376</v>
      </c>
      <c r="CV105" s="3">
        <v>9456</v>
      </c>
      <c r="CW105" s="3">
        <v>9542</v>
      </c>
      <c r="CX105" s="3">
        <v>9628</v>
      </c>
    </row>
    <row r="106" spans="1:102" ht="15.6" x14ac:dyDescent="0.25">
      <c r="A106" s="3">
        <v>104</v>
      </c>
      <c r="B106" s="2" t="s">
        <v>559</v>
      </c>
      <c r="C106" s="3">
        <v>1273</v>
      </c>
      <c r="D106" s="3">
        <v>1351</v>
      </c>
      <c r="E106" s="3">
        <v>1429</v>
      </c>
      <c r="F106" s="3">
        <v>1513</v>
      </c>
      <c r="G106" s="3">
        <v>1591</v>
      </c>
      <c r="H106" s="3">
        <v>1675</v>
      </c>
      <c r="I106" s="3">
        <v>1753</v>
      </c>
      <c r="J106" s="3">
        <v>1836</v>
      </c>
      <c r="K106" s="3">
        <v>1915</v>
      </c>
      <c r="L106" s="3">
        <v>1998</v>
      </c>
      <c r="M106" s="3">
        <v>2077</v>
      </c>
      <c r="N106" s="3">
        <v>2160</v>
      </c>
      <c r="O106" s="3">
        <v>2239</v>
      </c>
      <c r="P106" s="3">
        <v>2322</v>
      </c>
      <c r="Q106" s="3">
        <v>2400</v>
      </c>
      <c r="R106" s="3">
        <v>2484</v>
      </c>
      <c r="S106" s="3">
        <v>2562</v>
      </c>
      <c r="T106" s="3">
        <v>2646</v>
      </c>
      <c r="U106" s="3">
        <v>2724</v>
      </c>
      <c r="V106" s="3">
        <v>2808</v>
      </c>
      <c r="W106" s="3">
        <v>2886</v>
      </c>
      <c r="X106" s="3">
        <v>2970</v>
      </c>
      <c r="Y106" s="3">
        <v>3048</v>
      </c>
      <c r="Z106" s="3">
        <v>3132</v>
      </c>
      <c r="AA106" s="3">
        <v>3210</v>
      </c>
      <c r="AB106" s="3">
        <v>3294</v>
      </c>
      <c r="AC106" s="3">
        <v>3372</v>
      </c>
      <c r="AD106" s="3">
        <v>3456</v>
      </c>
      <c r="AE106" s="3">
        <v>3534</v>
      </c>
      <c r="AF106" s="3">
        <v>3618</v>
      </c>
      <c r="AG106" s="3">
        <v>3696</v>
      </c>
      <c r="AH106" s="3">
        <v>3780</v>
      </c>
      <c r="AI106" s="3">
        <v>3858</v>
      </c>
      <c r="AJ106" s="3">
        <v>3942</v>
      </c>
      <c r="AK106" s="3">
        <v>4020</v>
      </c>
      <c r="AL106" s="3">
        <v>4104</v>
      </c>
      <c r="AM106" s="3">
        <v>4182</v>
      </c>
      <c r="AN106" s="3">
        <v>4266</v>
      </c>
      <c r="AO106" s="3">
        <v>4344</v>
      </c>
      <c r="AP106" s="3">
        <v>4427</v>
      </c>
      <c r="AQ106" s="3">
        <v>4506</v>
      </c>
      <c r="AR106" s="3">
        <v>4589</v>
      </c>
      <c r="AS106" s="3">
        <v>4668</v>
      </c>
      <c r="AT106" s="3">
        <v>4751</v>
      </c>
      <c r="AU106" s="3">
        <v>4830</v>
      </c>
      <c r="AV106" s="3">
        <v>4913</v>
      </c>
      <c r="AW106" s="3">
        <v>4991</v>
      </c>
      <c r="AX106" s="3">
        <v>5075</v>
      </c>
      <c r="AY106" s="3">
        <v>5153</v>
      </c>
      <c r="AZ106" s="3">
        <v>5237</v>
      </c>
      <c r="BA106" s="3">
        <v>5315</v>
      </c>
      <c r="BB106" s="3">
        <v>5399</v>
      </c>
      <c r="BC106" s="3">
        <v>5477</v>
      </c>
      <c r="BD106" s="3">
        <v>5561</v>
      </c>
      <c r="BE106" s="3">
        <v>5639</v>
      </c>
      <c r="BF106" s="3">
        <v>5723</v>
      </c>
      <c r="BG106" s="3">
        <v>5801</v>
      </c>
      <c r="BH106" s="3">
        <v>5885</v>
      </c>
      <c r="BI106" s="3">
        <v>5963</v>
      </c>
      <c r="BJ106" s="3">
        <v>6047</v>
      </c>
      <c r="BK106" s="3">
        <v>6125</v>
      </c>
      <c r="BL106" s="3">
        <v>6209</v>
      </c>
      <c r="BM106" s="3">
        <v>6287</v>
      </c>
      <c r="BN106" s="3">
        <v>6371</v>
      </c>
      <c r="BO106" s="3">
        <v>6449</v>
      </c>
      <c r="BP106" s="3">
        <v>6533</v>
      </c>
      <c r="BQ106" s="3">
        <v>6611</v>
      </c>
      <c r="BR106" s="3">
        <v>6695</v>
      </c>
      <c r="BS106" s="3">
        <v>6773</v>
      </c>
      <c r="BT106" s="3">
        <v>6857</v>
      </c>
      <c r="BU106" s="3">
        <v>6935</v>
      </c>
      <c r="BV106" s="3">
        <v>7013</v>
      </c>
      <c r="BW106" s="3">
        <v>7097</v>
      </c>
      <c r="BX106" s="3">
        <v>7175</v>
      </c>
      <c r="BY106" s="3">
        <v>7259</v>
      </c>
      <c r="BZ106" s="3">
        <v>7337</v>
      </c>
      <c r="CA106" s="3">
        <v>7420</v>
      </c>
      <c r="CB106" s="3">
        <v>7499</v>
      </c>
      <c r="CC106" s="3">
        <v>7582</v>
      </c>
      <c r="CD106" s="3">
        <v>7661</v>
      </c>
      <c r="CE106" s="3">
        <v>7744</v>
      </c>
      <c r="CF106" s="3">
        <v>7823</v>
      </c>
      <c r="CG106" s="3">
        <v>7906</v>
      </c>
      <c r="CH106" s="3">
        <v>7984</v>
      </c>
      <c r="CI106" s="3">
        <v>8068</v>
      </c>
      <c r="CJ106" s="3">
        <v>8146</v>
      </c>
      <c r="CK106" s="3">
        <v>8230</v>
      </c>
      <c r="CL106" s="3">
        <v>8308</v>
      </c>
      <c r="CM106" s="3">
        <v>8392</v>
      </c>
      <c r="CN106" s="3">
        <v>8470</v>
      </c>
      <c r="CO106" s="3">
        <v>8554</v>
      </c>
      <c r="CP106" s="3">
        <v>8632</v>
      </c>
      <c r="CQ106" s="3">
        <v>8716</v>
      </c>
      <c r="CR106" s="3">
        <v>8794</v>
      </c>
      <c r="CS106" s="3">
        <v>8878</v>
      </c>
      <c r="CT106" s="3">
        <v>8956</v>
      </c>
      <c r="CU106" s="3">
        <v>9040</v>
      </c>
      <c r="CV106" s="3">
        <v>9118</v>
      </c>
      <c r="CW106" s="3">
        <v>9202</v>
      </c>
      <c r="CX106" s="3">
        <v>9280</v>
      </c>
    </row>
    <row r="107" spans="1:102" ht="15.6" x14ac:dyDescent="0.25">
      <c r="A107" s="3">
        <v>105</v>
      </c>
      <c r="B107" s="2" t="s">
        <v>560</v>
      </c>
      <c r="C107" s="3">
        <v>1279</v>
      </c>
      <c r="D107" s="3">
        <v>1357</v>
      </c>
      <c r="E107" s="3">
        <v>1436</v>
      </c>
      <c r="F107" s="3">
        <v>1520</v>
      </c>
      <c r="G107" s="3">
        <v>1598</v>
      </c>
      <c r="H107" s="3">
        <v>1682</v>
      </c>
      <c r="I107" s="3">
        <v>1761</v>
      </c>
      <c r="J107" s="3">
        <v>1845</v>
      </c>
      <c r="K107" s="3">
        <v>1924</v>
      </c>
      <c r="L107" s="3">
        <v>2008</v>
      </c>
      <c r="M107" s="3">
        <v>2086</v>
      </c>
      <c r="N107" s="3">
        <v>2171</v>
      </c>
      <c r="O107" s="3">
        <v>2249</v>
      </c>
      <c r="P107" s="3">
        <v>2333</v>
      </c>
      <c r="Q107" s="3">
        <v>2412</v>
      </c>
      <c r="R107" s="3">
        <v>2496</v>
      </c>
      <c r="S107" s="3">
        <v>2575</v>
      </c>
      <c r="T107" s="3">
        <v>2659</v>
      </c>
      <c r="U107" s="3">
        <v>2737</v>
      </c>
      <c r="V107" s="3">
        <v>2822</v>
      </c>
      <c r="W107" s="3">
        <v>2900</v>
      </c>
      <c r="X107" s="3">
        <v>2984</v>
      </c>
      <c r="Y107" s="3">
        <v>3063</v>
      </c>
      <c r="Z107" s="3">
        <v>3147</v>
      </c>
      <c r="AA107" s="3">
        <v>3226</v>
      </c>
      <c r="AB107" s="3">
        <v>3310</v>
      </c>
      <c r="AC107" s="3">
        <v>3388</v>
      </c>
      <c r="AD107" s="3">
        <v>3472</v>
      </c>
      <c r="AE107" s="3">
        <v>3551</v>
      </c>
      <c r="AF107" s="3">
        <v>3635</v>
      </c>
      <c r="AG107" s="3">
        <v>3714</v>
      </c>
      <c r="AH107" s="3">
        <v>3798</v>
      </c>
      <c r="AI107" s="3">
        <v>3876</v>
      </c>
      <c r="AJ107" s="3">
        <v>3961</v>
      </c>
      <c r="AK107" s="3">
        <v>4039</v>
      </c>
      <c r="AL107" s="3">
        <v>4123</v>
      </c>
      <c r="AM107" s="3">
        <v>4202</v>
      </c>
      <c r="AN107" s="3">
        <v>4286</v>
      </c>
      <c r="AO107" s="3">
        <v>4365</v>
      </c>
      <c r="AP107" s="3">
        <v>4449</v>
      </c>
      <c r="AQ107" s="3">
        <v>4527</v>
      </c>
      <c r="AR107" s="3">
        <v>4611</v>
      </c>
      <c r="AS107" s="3">
        <v>4690</v>
      </c>
      <c r="AT107" s="3">
        <v>4774</v>
      </c>
      <c r="AU107" s="3">
        <v>4853</v>
      </c>
      <c r="AV107" s="3">
        <v>4937</v>
      </c>
      <c r="AW107" s="3">
        <v>5015</v>
      </c>
      <c r="AX107" s="3">
        <v>5100</v>
      </c>
      <c r="AY107" s="3">
        <v>5178</v>
      </c>
      <c r="AZ107" s="3">
        <v>5262</v>
      </c>
      <c r="BA107" s="3">
        <v>5341</v>
      </c>
      <c r="BB107" s="3">
        <v>5425</v>
      </c>
      <c r="BC107" s="3">
        <v>5504</v>
      </c>
      <c r="BD107" s="3">
        <v>5588</v>
      </c>
      <c r="BE107" s="3">
        <v>5666</v>
      </c>
      <c r="BF107" s="3">
        <v>5750</v>
      </c>
      <c r="BG107" s="3">
        <v>5829</v>
      </c>
      <c r="BH107" s="3">
        <v>5913</v>
      </c>
      <c r="BI107" s="3">
        <v>5992</v>
      </c>
      <c r="BJ107" s="3">
        <v>6076</v>
      </c>
      <c r="BK107" s="3">
        <v>6154</v>
      </c>
      <c r="BL107" s="3">
        <v>6239</v>
      </c>
      <c r="BM107" s="3">
        <v>6317</v>
      </c>
      <c r="BN107" s="3">
        <v>6401</v>
      </c>
      <c r="BO107" s="3">
        <v>6480</v>
      </c>
      <c r="BP107" s="3">
        <v>6564</v>
      </c>
      <c r="BQ107" s="3">
        <v>6643</v>
      </c>
      <c r="BR107" s="3">
        <v>6727</v>
      </c>
      <c r="BS107" s="3">
        <v>6805</v>
      </c>
      <c r="BT107" s="3">
        <v>6890</v>
      </c>
      <c r="BU107" s="3">
        <v>6968</v>
      </c>
      <c r="BV107" s="3">
        <v>7047</v>
      </c>
      <c r="BW107" s="3">
        <v>7131</v>
      </c>
      <c r="BX107" s="3">
        <v>7209</v>
      </c>
      <c r="BY107" s="3">
        <v>7293</v>
      </c>
      <c r="BZ107" s="3">
        <v>7372</v>
      </c>
      <c r="CA107" s="3">
        <v>7456</v>
      </c>
      <c r="CB107" s="3">
        <v>7535</v>
      </c>
      <c r="CC107" s="3">
        <v>7619</v>
      </c>
      <c r="CD107" s="3">
        <v>7697</v>
      </c>
      <c r="CE107" s="3">
        <v>7782</v>
      </c>
      <c r="CF107" s="3">
        <v>7860</v>
      </c>
      <c r="CG107" s="3">
        <v>7944</v>
      </c>
      <c r="CH107" s="3">
        <v>8023</v>
      </c>
      <c r="CI107" s="3">
        <v>8107</v>
      </c>
      <c r="CJ107" s="3">
        <v>8186</v>
      </c>
      <c r="CK107" s="3">
        <v>8270</v>
      </c>
      <c r="CL107" s="3">
        <v>8348</v>
      </c>
      <c r="CM107" s="3">
        <v>8433</v>
      </c>
      <c r="CN107" s="3">
        <v>8511</v>
      </c>
      <c r="CO107" s="3">
        <v>8595</v>
      </c>
      <c r="CP107" s="3">
        <v>8674</v>
      </c>
      <c r="CQ107" s="3">
        <v>8758</v>
      </c>
      <c r="CR107" s="3">
        <v>8837</v>
      </c>
      <c r="CS107" s="3">
        <v>8921</v>
      </c>
      <c r="CT107" s="3">
        <v>8999</v>
      </c>
      <c r="CU107" s="3">
        <v>9083</v>
      </c>
      <c r="CV107" s="3">
        <v>9162</v>
      </c>
      <c r="CW107" s="3">
        <v>9246</v>
      </c>
      <c r="CX107" s="3">
        <v>9325</v>
      </c>
    </row>
    <row r="108" spans="1:102" ht="15.6" x14ac:dyDescent="0.25">
      <c r="A108" s="3">
        <v>106</v>
      </c>
      <c r="B108" s="2" t="s">
        <v>561</v>
      </c>
      <c r="C108" s="3">
        <v>2046</v>
      </c>
      <c r="D108" s="3">
        <v>2057</v>
      </c>
      <c r="E108" s="3">
        <v>2068</v>
      </c>
      <c r="F108" s="3">
        <v>2090</v>
      </c>
      <c r="G108" s="3">
        <v>2124</v>
      </c>
      <c r="H108" s="3">
        <v>2169</v>
      </c>
      <c r="I108" s="3">
        <v>2213</v>
      </c>
      <c r="J108" s="3">
        <v>2258</v>
      </c>
      <c r="K108" s="3">
        <v>2325</v>
      </c>
      <c r="L108" s="3">
        <v>2381</v>
      </c>
      <c r="M108" s="3">
        <v>2460</v>
      </c>
      <c r="N108" s="3">
        <v>2538</v>
      </c>
      <c r="O108" s="3">
        <v>2617</v>
      </c>
      <c r="P108" s="3">
        <v>2706</v>
      </c>
      <c r="Q108" s="3">
        <v>2807</v>
      </c>
      <c r="R108" s="3">
        <v>2908</v>
      </c>
      <c r="S108" s="3">
        <v>3020</v>
      </c>
      <c r="T108" s="3">
        <v>3132</v>
      </c>
      <c r="U108" s="3">
        <v>3255</v>
      </c>
      <c r="V108" s="3">
        <v>3378</v>
      </c>
      <c r="W108" s="3">
        <v>3512</v>
      </c>
      <c r="X108" s="3">
        <v>3647</v>
      </c>
      <c r="Y108" s="3">
        <v>3781</v>
      </c>
      <c r="Z108" s="3">
        <v>3927</v>
      </c>
      <c r="AA108" s="3">
        <v>4084</v>
      </c>
      <c r="AB108" s="3">
        <v>4240</v>
      </c>
      <c r="AC108" s="3">
        <v>4397</v>
      </c>
      <c r="AD108" s="3">
        <v>4554</v>
      </c>
      <c r="AE108" s="3">
        <v>4722</v>
      </c>
      <c r="AF108" s="3">
        <v>4901</v>
      </c>
      <c r="AG108" s="3">
        <v>5069</v>
      </c>
      <c r="AH108" s="3">
        <v>5248</v>
      </c>
      <c r="AI108" s="3">
        <v>5427</v>
      </c>
      <c r="AJ108" s="3">
        <v>5606</v>
      </c>
      <c r="AK108" s="3">
        <v>5797</v>
      </c>
      <c r="AL108" s="3">
        <v>5987</v>
      </c>
      <c r="AM108" s="3">
        <v>6178</v>
      </c>
      <c r="AN108" s="3">
        <v>6368</v>
      </c>
      <c r="AO108" s="3">
        <v>6558</v>
      </c>
      <c r="AP108" s="3">
        <v>6749</v>
      </c>
      <c r="AQ108" s="3">
        <v>6950</v>
      </c>
      <c r="AR108" s="3">
        <v>7141</v>
      </c>
      <c r="AS108" s="3">
        <v>7342</v>
      </c>
      <c r="AT108" s="3">
        <v>7544</v>
      </c>
      <c r="AU108" s="3">
        <v>7734</v>
      </c>
      <c r="AV108" s="3">
        <v>7936</v>
      </c>
      <c r="AW108" s="3">
        <v>8137</v>
      </c>
      <c r="AX108" s="3">
        <v>8328</v>
      </c>
      <c r="AY108" s="3">
        <v>8529</v>
      </c>
      <c r="AZ108" s="3">
        <v>8720</v>
      </c>
      <c r="BA108" s="3">
        <v>8910</v>
      </c>
      <c r="BB108" s="3">
        <v>9100</v>
      </c>
      <c r="BC108" s="3">
        <v>9291</v>
      </c>
      <c r="BD108" s="3">
        <v>9481</v>
      </c>
      <c r="BE108" s="3">
        <v>9671</v>
      </c>
      <c r="BF108" s="3">
        <v>9851</v>
      </c>
      <c r="BG108" s="3">
        <v>10030</v>
      </c>
      <c r="BH108" s="3">
        <v>10209</v>
      </c>
      <c r="BI108" s="3">
        <v>10377</v>
      </c>
      <c r="BJ108" s="3">
        <v>10556</v>
      </c>
      <c r="BK108" s="3">
        <v>10724</v>
      </c>
      <c r="BL108" s="3">
        <v>10881</v>
      </c>
      <c r="BM108" s="3">
        <v>11037</v>
      </c>
      <c r="BN108" s="3">
        <v>11194</v>
      </c>
      <c r="BO108" s="3">
        <v>11351</v>
      </c>
      <c r="BP108" s="3">
        <v>11497</v>
      </c>
      <c r="BQ108" s="3">
        <v>11631</v>
      </c>
      <c r="BR108" s="3">
        <v>11765</v>
      </c>
      <c r="BS108" s="3">
        <v>11900</v>
      </c>
      <c r="BT108" s="3">
        <v>12023</v>
      </c>
      <c r="BU108" s="3">
        <v>12146</v>
      </c>
      <c r="BV108" s="3">
        <v>12258</v>
      </c>
      <c r="BW108" s="3">
        <v>12370</v>
      </c>
      <c r="BX108" s="3">
        <v>12471</v>
      </c>
      <c r="BY108" s="3">
        <v>12572</v>
      </c>
      <c r="BZ108" s="3">
        <v>12661</v>
      </c>
      <c r="CA108" s="3">
        <v>12740</v>
      </c>
      <c r="CB108" s="3">
        <v>12818</v>
      </c>
      <c r="CC108" s="3">
        <v>12896</v>
      </c>
      <c r="CD108" s="3">
        <v>12952</v>
      </c>
      <c r="CE108" s="3">
        <v>13020</v>
      </c>
      <c r="CF108" s="3">
        <v>13064</v>
      </c>
      <c r="CG108" s="3">
        <v>13087</v>
      </c>
      <c r="CH108" s="3">
        <v>13109</v>
      </c>
      <c r="CI108" s="3">
        <v>13132</v>
      </c>
      <c r="CJ108" s="3">
        <v>13154</v>
      </c>
      <c r="CK108" s="3">
        <v>13176</v>
      </c>
      <c r="CL108" s="3">
        <v>13199</v>
      </c>
      <c r="CM108" s="3">
        <v>13221</v>
      </c>
      <c r="CN108" s="3">
        <v>13244</v>
      </c>
      <c r="CO108" s="3">
        <v>13367</v>
      </c>
      <c r="CP108" s="3">
        <v>13490</v>
      </c>
      <c r="CQ108" s="3">
        <v>13613</v>
      </c>
      <c r="CR108" s="3">
        <v>13736</v>
      </c>
      <c r="CS108" s="3">
        <v>13871</v>
      </c>
      <c r="CT108" s="3">
        <v>13994</v>
      </c>
      <c r="CU108" s="3">
        <v>14117</v>
      </c>
      <c r="CV108" s="3">
        <v>14240</v>
      </c>
      <c r="CW108" s="3">
        <v>14374</v>
      </c>
      <c r="CX108" s="3">
        <v>14498</v>
      </c>
    </row>
    <row r="109" spans="1:102" ht="15.6" x14ac:dyDescent="0.25">
      <c r="A109" s="3">
        <v>107</v>
      </c>
      <c r="B109" s="2" t="s">
        <v>562</v>
      </c>
      <c r="C109" s="3">
        <v>1008</v>
      </c>
      <c r="D109" s="3">
        <v>1078</v>
      </c>
      <c r="E109" s="3">
        <v>1152</v>
      </c>
      <c r="F109" s="3">
        <v>1223</v>
      </c>
      <c r="G109" s="3">
        <v>1297</v>
      </c>
      <c r="H109" s="3">
        <v>1372</v>
      </c>
      <c r="I109" s="3">
        <v>1442</v>
      </c>
      <c r="J109" s="3">
        <v>1517</v>
      </c>
      <c r="K109" s="3">
        <v>1592</v>
      </c>
      <c r="L109" s="3">
        <v>1662</v>
      </c>
      <c r="M109" s="3">
        <v>1737</v>
      </c>
      <c r="N109" s="3">
        <v>1807</v>
      </c>
      <c r="O109" s="3">
        <v>1882</v>
      </c>
      <c r="P109" s="3">
        <v>1957</v>
      </c>
      <c r="Q109" s="3">
        <v>2027</v>
      </c>
      <c r="R109" s="3">
        <v>2101</v>
      </c>
      <c r="S109" s="3">
        <v>2176</v>
      </c>
      <c r="T109" s="3">
        <v>2246</v>
      </c>
      <c r="U109" s="3">
        <v>2321</v>
      </c>
      <c r="V109" s="3">
        <v>2391</v>
      </c>
      <c r="W109" s="3">
        <v>2466</v>
      </c>
      <c r="X109" s="3">
        <v>2541</v>
      </c>
      <c r="Y109" s="3">
        <v>2611</v>
      </c>
      <c r="Z109" s="3">
        <v>2686</v>
      </c>
      <c r="AA109" s="3">
        <v>2761</v>
      </c>
      <c r="AB109" s="3">
        <v>2831</v>
      </c>
      <c r="AC109" s="3">
        <v>2906</v>
      </c>
      <c r="AD109" s="3">
        <v>2976</v>
      </c>
      <c r="AE109" s="3">
        <v>3050</v>
      </c>
      <c r="AF109" s="3">
        <v>3125</v>
      </c>
      <c r="AG109" s="3">
        <v>3195</v>
      </c>
      <c r="AH109" s="3">
        <v>3270</v>
      </c>
      <c r="AI109" s="3">
        <v>3345</v>
      </c>
      <c r="AJ109" s="3">
        <v>3415</v>
      </c>
      <c r="AK109" s="3">
        <v>3490</v>
      </c>
      <c r="AL109" s="3">
        <v>3560</v>
      </c>
      <c r="AM109" s="3">
        <v>3635</v>
      </c>
      <c r="AN109" s="3">
        <v>3710</v>
      </c>
      <c r="AO109" s="3">
        <v>3780</v>
      </c>
      <c r="AP109" s="3">
        <v>3855</v>
      </c>
      <c r="AQ109" s="3">
        <v>3929</v>
      </c>
      <c r="AR109" s="3">
        <v>4000</v>
      </c>
      <c r="AS109" s="3">
        <v>4074</v>
      </c>
      <c r="AT109" s="3">
        <v>4144</v>
      </c>
      <c r="AU109" s="3">
        <v>4219</v>
      </c>
      <c r="AV109" s="3">
        <v>4294</v>
      </c>
      <c r="AW109" s="3">
        <v>4364</v>
      </c>
      <c r="AX109" s="3">
        <v>4439</v>
      </c>
      <c r="AY109" s="3">
        <v>4514</v>
      </c>
      <c r="AZ109" s="3">
        <v>4584</v>
      </c>
      <c r="BA109" s="3">
        <v>4659</v>
      </c>
      <c r="BB109" s="3">
        <v>4729</v>
      </c>
      <c r="BC109" s="3">
        <v>4804</v>
      </c>
      <c r="BD109" s="3">
        <v>4878</v>
      </c>
      <c r="BE109" s="3">
        <v>4949</v>
      </c>
      <c r="BF109" s="3">
        <v>5023</v>
      </c>
      <c r="BG109" s="3">
        <v>5098</v>
      </c>
      <c r="BH109" s="3">
        <v>5168</v>
      </c>
      <c r="BI109" s="3">
        <v>5243</v>
      </c>
      <c r="BJ109" s="3">
        <v>5313</v>
      </c>
      <c r="BK109" s="3">
        <v>5388</v>
      </c>
      <c r="BL109" s="3">
        <v>5463</v>
      </c>
      <c r="BM109" s="3">
        <v>5533</v>
      </c>
      <c r="BN109" s="3">
        <v>5608</v>
      </c>
      <c r="BO109" s="3">
        <v>5683</v>
      </c>
      <c r="BP109" s="3">
        <v>5753</v>
      </c>
      <c r="BQ109" s="3">
        <v>5827</v>
      </c>
      <c r="BR109" s="3">
        <v>5898</v>
      </c>
      <c r="BS109" s="3">
        <v>5972</v>
      </c>
      <c r="BT109" s="3">
        <v>6047</v>
      </c>
      <c r="BU109" s="3">
        <v>6117</v>
      </c>
      <c r="BV109" s="3">
        <v>6192</v>
      </c>
      <c r="BW109" s="3">
        <v>6267</v>
      </c>
      <c r="BX109" s="3">
        <v>6337</v>
      </c>
      <c r="BY109" s="3">
        <v>6412</v>
      </c>
      <c r="BZ109" s="3">
        <v>6482</v>
      </c>
      <c r="CA109" s="3">
        <v>6557</v>
      </c>
      <c r="CB109" s="3">
        <v>6632</v>
      </c>
      <c r="CC109" s="3">
        <v>6702</v>
      </c>
      <c r="CD109" s="3">
        <v>6776</v>
      </c>
      <c r="CE109" s="3">
        <v>6851</v>
      </c>
      <c r="CF109" s="3">
        <v>6921</v>
      </c>
      <c r="CG109" s="3">
        <v>6996</v>
      </c>
      <c r="CH109" s="3">
        <v>7066</v>
      </c>
      <c r="CI109" s="3">
        <v>7141</v>
      </c>
      <c r="CJ109" s="3">
        <v>7216</v>
      </c>
      <c r="CK109" s="3">
        <v>7286</v>
      </c>
      <c r="CL109" s="3">
        <v>7361</v>
      </c>
      <c r="CM109" s="3">
        <v>7436</v>
      </c>
      <c r="CN109" s="3">
        <v>7506</v>
      </c>
      <c r="CO109" s="3">
        <v>7581</v>
      </c>
      <c r="CP109" s="3">
        <v>7651</v>
      </c>
      <c r="CQ109" s="3">
        <v>7725</v>
      </c>
      <c r="CR109" s="3">
        <v>7800</v>
      </c>
      <c r="CS109" s="3">
        <v>7870</v>
      </c>
      <c r="CT109" s="3">
        <v>7945</v>
      </c>
      <c r="CU109" s="3">
        <v>8020</v>
      </c>
      <c r="CV109" s="3">
        <v>8090</v>
      </c>
      <c r="CW109" s="3">
        <v>8165</v>
      </c>
      <c r="CX109" s="3">
        <v>8235</v>
      </c>
    </row>
    <row r="110" spans="1:102" ht="15.6" x14ac:dyDescent="0.25">
      <c r="A110" s="3">
        <v>108</v>
      </c>
      <c r="B110" s="2" t="s">
        <v>563</v>
      </c>
      <c r="C110" s="3">
        <v>1786</v>
      </c>
      <c r="D110" s="3">
        <v>1952</v>
      </c>
      <c r="E110" s="3">
        <v>2128</v>
      </c>
      <c r="F110" s="3">
        <v>2294</v>
      </c>
      <c r="G110" s="3">
        <v>2470</v>
      </c>
      <c r="H110" s="3">
        <v>2636</v>
      </c>
      <c r="I110" s="3">
        <v>2812</v>
      </c>
      <c r="J110" s="3">
        <v>2978</v>
      </c>
      <c r="K110" s="3">
        <v>3144</v>
      </c>
      <c r="L110" s="3">
        <v>3310</v>
      </c>
      <c r="M110" s="3">
        <v>3467</v>
      </c>
      <c r="N110" s="3">
        <v>3633</v>
      </c>
      <c r="O110" s="3">
        <v>3789</v>
      </c>
      <c r="P110" s="3">
        <v>3946</v>
      </c>
      <c r="Q110" s="3">
        <v>4102</v>
      </c>
      <c r="R110" s="3">
        <v>4249</v>
      </c>
      <c r="S110" s="3">
        <v>4395</v>
      </c>
      <c r="T110" s="3">
        <v>4542</v>
      </c>
      <c r="U110" s="3">
        <v>4679</v>
      </c>
      <c r="V110" s="3">
        <v>4815</v>
      </c>
      <c r="W110" s="3">
        <v>4952</v>
      </c>
      <c r="X110" s="3">
        <v>5079</v>
      </c>
      <c r="Y110" s="3">
        <v>5206</v>
      </c>
      <c r="Z110" s="3">
        <v>5324</v>
      </c>
      <c r="AA110" s="3">
        <v>5441</v>
      </c>
      <c r="AB110" s="3">
        <v>5558</v>
      </c>
      <c r="AC110" s="3">
        <v>5666</v>
      </c>
      <c r="AD110" s="3">
        <v>5764</v>
      </c>
      <c r="AE110" s="3">
        <v>5861</v>
      </c>
      <c r="AF110" s="3">
        <v>5959</v>
      </c>
      <c r="AG110" s="3">
        <v>6037</v>
      </c>
      <c r="AH110" s="3">
        <v>6125</v>
      </c>
      <c r="AI110" s="3">
        <v>6203</v>
      </c>
      <c r="AJ110" s="3">
        <v>6272</v>
      </c>
      <c r="AK110" s="3">
        <v>6340</v>
      </c>
      <c r="AL110" s="3">
        <v>6399</v>
      </c>
      <c r="AM110" s="3">
        <v>6448</v>
      </c>
      <c r="AN110" s="3">
        <v>6497</v>
      </c>
      <c r="AO110" s="3">
        <v>6536</v>
      </c>
      <c r="AP110" s="3">
        <v>6575</v>
      </c>
      <c r="AQ110" s="3">
        <v>6604</v>
      </c>
      <c r="AR110" s="3">
        <v>6633</v>
      </c>
      <c r="AS110" s="3">
        <v>6653</v>
      </c>
      <c r="AT110" s="3">
        <v>6663</v>
      </c>
      <c r="AU110" s="3">
        <v>6673</v>
      </c>
      <c r="AV110" s="3">
        <v>6682</v>
      </c>
      <c r="AW110" s="3">
        <v>6692</v>
      </c>
      <c r="AX110" s="3">
        <v>6702</v>
      </c>
      <c r="AY110" s="3">
        <v>6712</v>
      </c>
      <c r="AZ110" s="3">
        <v>6731</v>
      </c>
      <c r="BA110" s="3">
        <v>6760</v>
      </c>
      <c r="BB110" s="3">
        <v>6800</v>
      </c>
      <c r="BC110" s="3">
        <v>6839</v>
      </c>
      <c r="BD110" s="3">
        <v>6888</v>
      </c>
      <c r="BE110" s="3">
        <v>6936</v>
      </c>
      <c r="BF110" s="3">
        <v>6995</v>
      </c>
      <c r="BG110" s="3">
        <v>7063</v>
      </c>
      <c r="BH110" s="3">
        <v>7132</v>
      </c>
      <c r="BI110" s="3">
        <v>7210</v>
      </c>
      <c r="BJ110" s="3">
        <v>7298</v>
      </c>
      <c r="BK110" s="3">
        <v>7376</v>
      </c>
      <c r="BL110" s="3">
        <v>7474</v>
      </c>
      <c r="BM110" s="3">
        <v>7572</v>
      </c>
      <c r="BN110" s="3">
        <v>7669</v>
      </c>
      <c r="BO110" s="3">
        <v>7777</v>
      </c>
      <c r="BP110" s="3">
        <v>7894</v>
      </c>
      <c r="BQ110" s="3">
        <v>8012</v>
      </c>
      <c r="BR110" s="3">
        <v>8129</v>
      </c>
      <c r="BS110" s="3">
        <v>8256</v>
      </c>
      <c r="BT110" s="3">
        <v>8383</v>
      </c>
      <c r="BU110" s="3">
        <v>8520</v>
      </c>
      <c r="BV110" s="3">
        <v>8657</v>
      </c>
      <c r="BW110" s="3">
        <v>8793</v>
      </c>
      <c r="BX110" s="3">
        <v>8940</v>
      </c>
      <c r="BY110" s="3">
        <v>9087</v>
      </c>
      <c r="BZ110" s="3">
        <v>9233</v>
      </c>
      <c r="CA110" s="3">
        <v>9390</v>
      </c>
      <c r="CB110" s="3">
        <v>9546</v>
      </c>
      <c r="CC110" s="3">
        <v>9702</v>
      </c>
      <c r="CD110" s="3">
        <v>9869</v>
      </c>
      <c r="CE110" s="3">
        <v>10025</v>
      </c>
      <c r="CF110" s="3">
        <v>10191</v>
      </c>
      <c r="CG110" s="3">
        <v>10357</v>
      </c>
      <c r="CH110" s="3">
        <v>10523</v>
      </c>
      <c r="CI110" s="3">
        <v>10699</v>
      </c>
      <c r="CJ110" s="3">
        <v>10866</v>
      </c>
      <c r="CK110" s="3">
        <v>11041</v>
      </c>
      <c r="CL110" s="3">
        <v>11208</v>
      </c>
      <c r="CM110" s="3">
        <v>11384</v>
      </c>
      <c r="CN110" s="3">
        <v>11560</v>
      </c>
      <c r="CO110" s="3">
        <v>11667</v>
      </c>
      <c r="CP110" s="3">
        <v>11775</v>
      </c>
      <c r="CQ110" s="3">
        <v>11882</v>
      </c>
      <c r="CR110" s="3">
        <v>11990</v>
      </c>
      <c r="CS110" s="3">
        <v>12107</v>
      </c>
      <c r="CT110" s="3">
        <v>12214</v>
      </c>
      <c r="CU110" s="3">
        <v>12322</v>
      </c>
      <c r="CV110" s="3">
        <v>12429</v>
      </c>
      <c r="CW110" s="3">
        <v>12547</v>
      </c>
      <c r="CX110" s="3">
        <v>12654</v>
      </c>
    </row>
    <row r="111" spans="1:102" ht="15.6" x14ac:dyDescent="0.25">
      <c r="A111" s="3">
        <v>109</v>
      </c>
      <c r="B111" s="2" t="s">
        <v>564</v>
      </c>
      <c r="C111" s="3">
        <v>1493</v>
      </c>
      <c r="D111" s="3">
        <v>1612</v>
      </c>
      <c r="E111" s="3">
        <v>1731</v>
      </c>
      <c r="F111" s="3">
        <v>1851</v>
      </c>
      <c r="G111" s="3">
        <v>1970</v>
      </c>
      <c r="H111" s="3">
        <v>2097</v>
      </c>
      <c r="I111" s="3">
        <v>2217</v>
      </c>
      <c r="J111" s="3">
        <v>2336</v>
      </c>
      <c r="K111" s="3">
        <v>2448</v>
      </c>
      <c r="L111" s="3">
        <v>2567</v>
      </c>
      <c r="M111" s="3">
        <v>2687</v>
      </c>
      <c r="N111" s="3">
        <v>2799</v>
      </c>
      <c r="O111" s="3">
        <v>2911</v>
      </c>
      <c r="P111" s="3">
        <v>3023</v>
      </c>
      <c r="Q111" s="3">
        <v>3135</v>
      </c>
      <c r="R111" s="3">
        <v>3247</v>
      </c>
      <c r="S111" s="3">
        <v>3351</v>
      </c>
      <c r="T111" s="3">
        <v>3463</v>
      </c>
      <c r="U111" s="3">
        <v>3560</v>
      </c>
      <c r="V111" s="3">
        <v>3665</v>
      </c>
      <c r="W111" s="3">
        <v>3769</v>
      </c>
      <c r="X111" s="3">
        <v>3866</v>
      </c>
      <c r="Y111" s="3">
        <v>3963</v>
      </c>
      <c r="Z111" s="3">
        <v>4053</v>
      </c>
      <c r="AA111" s="3">
        <v>4143</v>
      </c>
      <c r="AB111" s="3">
        <v>4232</v>
      </c>
      <c r="AC111" s="3">
        <v>4322</v>
      </c>
      <c r="AD111" s="3">
        <v>4404</v>
      </c>
      <c r="AE111" s="3">
        <v>4486</v>
      </c>
      <c r="AF111" s="3">
        <v>4568</v>
      </c>
      <c r="AG111" s="3">
        <v>4643</v>
      </c>
      <c r="AH111" s="3">
        <v>4717</v>
      </c>
      <c r="AI111" s="3">
        <v>4785</v>
      </c>
      <c r="AJ111" s="3">
        <v>4852</v>
      </c>
      <c r="AK111" s="3">
        <v>4919</v>
      </c>
      <c r="AL111" s="3">
        <v>4979</v>
      </c>
      <c r="AM111" s="3">
        <v>5038</v>
      </c>
      <c r="AN111" s="3">
        <v>5091</v>
      </c>
      <c r="AO111" s="3">
        <v>5150</v>
      </c>
      <c r="AP111" s="3">
        <v>5195</v>
      </c>
      <c r="AQ111" s="3">
        <v>5247</v>
      </c>
      <c r="AR111" s="3">
        <v>5292</v>
      </c>
      <c r="AS111" s="3">
        <v>5352</v>
      </c>
      <c r="AT111" s="3">
        <v>5404</v>
      </c>
      <c r="AU111" s="3">
        <v>5464</v>
      </c>
      <c r="AV111" s="3">
        <v>5524</v>
      </c>
      <c r="AW111" s="3">
        <v>5591</v>
      </c>
      <c r="AX111" s="3">
        <v>5658</v>
      </c>
      <c r="AY111" s="3">
        <v>5725</v>
      </c>
      <c r="AZ111" s="3">
        <v>5800</v>
      </c>
      <c r="BA111" s="3">
        <v>5874</v>
      </c>
      <c r="BB111" s="3">
        <v>5957</v>
      </c>
      <c r="BC111" s="3">
        <v>6039</v>
      </c>
      <c r="BD111" s="3">
        <v>6121</v>
      </c>
      <c r="BE111" s="3">
        <v>6210</v>
      </c>
      <c r="BF111" s="3">
        <v>6300</v>
      </c>
      <c r="BG111" s="3">
        <v>6390</v>
      </c>
      <c r="BH111" s="3">
        <v>6479</v>
      </c>
      <c r="BI111" s="3">
        <v>6576</v>
      </c>
      <c r="BJ111" s="3">
        <v>6673</v>
      </c>
      <c r="BK111" s="3">
        <v>6778</v>
      </c>
      <c r="BL111" s="3">
        <v>6882</v>
      </c>
      <c r="BM111" s="3">
        <v>6979</v>
      </c>
      <c r="BN111" s="3">
        <v>7091</v>
      </c>
      <c r="BO111" s="3">
        <v>7196</v>
      </c>
      <c r="BP111" s="3">
        <v>7308</v>
      </c>
      <c r="BQ111" s="3">
        <v>7420</v>
      </c>
      <c r="BR111" s="3">
        <v>7532</v>
      </c>
      <c r="BS111" s="3">
        <v>7644</v>
      </c>
      <c r="BT111" s="3">
        <v>7756</v>
      </c>
      <c r="BU111" s="3">
        <v>7875</v>
      </c>
      <c r="BV111" s="3">
        <v>7995</v>
      </c>
      <c r="BW111" s="3">
        <v>8106</v>
      </c>
      <c r="BX111" s="3">
        <v>8226</v>
      </c>
      <c r="BY111" s="3">
        <v>8345</v>
      </c>
      <c r="BZ111" s="3">
        <v>8472</v>
      </c>
      <c r="CA111" s="3">
        <v>8592</v>
      </c>
      <c r="CB111" s="3">
        <v>8711</v>
      </c>
      <c r="CC111" s="3">
        <v>8831</v>
      </c>
      <c r="CD111" s="3">
        <v>8958</v>
      </c>
      <c r="CE111" s="3">
        <v>9047</v>
      </c>
      <c r="CF111" s="3">
        <v>9144</v>
      </c>
      <c r="CG111" s="3">
        <v>9234</v>
      </c>
      <c r="CH111" s="3">
        <v>9331</v>
      </c>
      <c r="CI111" s="3">
        <v>9428</v>
      </c>
      <c r="CJ111" s="3">
        <v>9517</v>
      </c>
      <c r="CK111" s="3">
        <v>9614</v>
      </c>
      <c r="CL111" s="3">
        <v>9711</v>
      </c>
      <c r="CM111" s="3">
        <v>9801</v>
      </c>
      <c r="CN111" s="3">
        <v>9898</v>
      </c>
      <c r="CO111" s="3">
        <v>9995</v>
      </c>
      <c r="CP111" s="3">
        <v>10085</v>
      </c>
      <c r="CQ111" s="3">
        <v>10182</v>
      </c>
      <c r="CR111" s="3">
        <v>10279</v>
      </c>
      <c r="CS111" s="3">
        <v>10368</v>
      </c>
      <c r="CT111" s="3">
        <v>10465</v>
      </c>
      <c r="CU111" s="3">
        <v>10562</v>
      </c>
      <c r="CV111" s="3">
        <v>10652</v>
      </c>
      <c r="CW111" s="3">
        <v>10749</v>
      </c>
      <c r="CX111" s="3">
        <v>10846</v>
      </c>
    </row>
    <row r="112" spans="1:102" ht="15.6" x14ac:dyDescent="0.25">
      <c r="A112" s="3">
        <v>110</v>
      </c>
      <c r="B112" s="2" t="s">
        <v>565</v>
      </c>
      <c r="C112" s="3">
        <v>1241</v>
      </c>
      <c r="D112" s="3">
        <v>1279</v>
      </c>
      <c r="E112" s="3">
        <v>1322</v>
      </c>
      <c r="F112" s="3">
        <v>1371</v>
      </c>
      <c r="G112" s="3">
        <v>1420</v>
      </c>
      <c r="H112" s="3">
        <v>1469</v>
      </c>
      <c r="I112" s="3">
        <v>1524</v>
      </c>
      <c r="J112" s="3">
        <v>1584</v>
      </c>
      <c r="K112" s="3">
        <v>1643</v>
      </c>
      <c r="L112" s="3">
        <v>1703</v>
      </c>
      <c r="M112" s="3">
        <v>1769</v>
      </c>
      <c r="N112" s="3">
        <v>1839</v>
      </c>
      <c r="O112" s="3">
        <v>1910</v>
      </c>
      <c r="P112" s="3">
        <v>1981</v>
      </c>
      <c r="Q112" s="3">
        <v>2057</v>
      </c>
      <c r="R112" s="3">
        <v>2133</v>
      </c>
      <c r="S112" s="3">
        <v>2215</v>
      </c>
      <c r="T112" s="3">
        <v>2297</v>
      </c>
      <c r="U112" s="3">
        <v>2379</v>
      </c>
      <c r="V112" s="3">
        <v>2466</v>
      </c>
      <c r="W112" s="3">
        <v>2553</v>
      </c>
      <c r="X112" s="3">
        <v>2645</v>
      </c>
      <c r="Y112" s="3">
        <v>2732</v>
      </c>
      <c r="Z112" s="3">
        <v>2825</v>
      </c>
      <c r="AA112" s="3">
        <v>2918</v>
      </c>
      <c r="AB112" s="3">
        <v>3016</v>
      </c>
      <c r="AC112" s="3">
        <v>3114</v>
      </c>
      <c r="AD112" s="3">
        <v>3206</v>
      </c>
      <c r="AE112" s="3">
        <v>3304</v>
      </c>
      <c r="AF112" s="3">
        <v>3408</v>
      </c>
      <c r="AG112" s="3">
        <v>3506</v>
      </c>
      <c r="AH112" s="3">
        <v>3604</v>
      </c>
      <c r="AI112" s="3">
        <v>3707</v>
      </c>
      <c r="AJ112" s="3">
        <v>3811</v>
      </c>
      <c r="AK112" s="3">
        <v>3909</v>
      </c>
      <c r="AL112" s="3">
        <v>4012</v>
      </c>
      <c r="AM112" s="3">
        <v>4110</v>
      </c>
      <c r="AN112" s="3">
        <v>4213</v>
      </c>
      <c r="AO112" s="3">
        <v>4317</v>
      </c>
      <c r="AP112" s="3">
        <v>4415</v>
      </c>
      <c r="AQ112" s="3">
        <v>4513</v>
      </c>
      <c r="AR112" s="3">
        <v>4616</v>
      </c>
      <c r="AS112" s="3">
        <v>4714</v>
      </c>
      <c r="AT112" s="3">
        <v>4807</v>
      </c>
      <c r="AU112" s="3">
        <v>4905</v>
      </c>
      <c r="AV112" s="3">
        <v>5003</v>
      </c>
      <c r="AW112" s="3">
        <v>5096</v>
      </c>
      <c r="AX112" s="3">
        <v>5188</v>
      </c>
      <c r="AY112" s="3">
        <v>5275</v>
      </c>
      <c r="AZ112" s="3">
        <v>5368</v>
      </c>
      <c r="BA112" s="3">
        <v>5455</v>
      </c>
      <c r="BB112" s="3">
        <v>5542</v>
      </c>
      <c r="BC112" s="3">
        <v>5624</v>
      </c>
      <c r="BD112" s="3">
        <v>5705</v>
      </c>
      <c r="BE112" s="3">
        <v>5787</v>
      </c>
      <c r="BF112" s="3">
        <v>5863</v>
      </c>
      <c r="BG112" s="3">
        <v>5940</v>
      </c>
      <c r="BH112" s="3">
        <v>6010</v>
      </c>
      <c r="BI112" s="3">
        <v>6081</v>
      </c>
      <c r="BJ112" s="3">
        <v>6152</v>
      </c>
      <c r="BK112" s="3">
        <v>6217</v>
      </c>
      <c r="BL112" s="3">
        <v>6277</v>
      </c>
      <c r="BM112" s="3">
        <v>6337</v>
      </c>
      <c r="BN112" s="3">
        <v>6397</v>
      </c>
      <c r="BO112" s="3">
        <v>6451</v>
      </c>
      <c r="BP112" s="3">
        <v>6500</v>
      </c>
      <c r="BQ112" s="3">
        <v>6549</v>
      </c>
      <c r="BR112" s="3">
        <v>6598</v>
      </c>
      <c r="BS112" s="3">
        <v>6642</v>
      </c>
      <c r="BT112" s="3">
        <v>6686</v>
      </c>
      <c r="BU112" s="3">
        <v>6762</v>
      </c>
      <c r="BV112" s="3">
        <v>6838</v>
      </c>
      <c r="BW112" s="3">
        <v>6920</v>
      </c>
      <c r="BX112" s="3">
        <v>6996</v>
      </c>
      <c r="BY112" s="3">
        <v>7078</v>
      </c>
      <c r="BZ112" s="3">
        <v>7154</v>
      </c>
      <c r="CA112" s="3">
        <v>7235</v>
      </c>
      <c r="CB112" s="3">
        <v>7312</v>
      </c>
      <c r="CC112" s="3">
        <v>7393</v>
      </c>
      <c r="CD112" s="3">
        <v>7470</v>
      </c>
      <c r="CE112" s="3">
        <v>7551</v>
      </c>
      <c r="CF112" s="3">
        <v>7627</v>
      </c>
      <c r="CG112" s="3">
        <v>7709</v>
      </c>
      <c r="CH112" s="3">
        <v>7785</v>
      </c>
      <c r="CI112" s="3">
        <v>7867</v>
      </c>
      <c r="CJ112" s="3">
        <v>7943</v>
      </c>
      <c r="CK112" s="3">
        <v>8025</v>
      </c>
      <c r="CL112" s="3">
        <v>8101</v>
      </c>
      <c r="CM112" s="3">
        <v>8183</v>
      </c>
      <c r="CN112" s="3">
        <v>8259</v>
      </c>
      <c r="CO112" s="3">
        <v>8341</v>
      </c>
      <c r="CP112" s="3">
        <v>8417</v>
      </c>
      <c r="CQ112" s="3">
        <v>8499</v>
      </c>
      <c r="CR112" s="3">
        <v>8575</v>
      </c>
      <c r="CS112" s="3">
        <v>8657</v>
      </c>
      <c r="CT112" s="3">
        <v>8733</v>
      </c>
      <c r="CU112" s="3">
        <v>8814</v>
      </c>
      <c r="CV112" s="3">
        <v>8891</v>
      </c>
      <c r="CW112" s="3">
        <v>8972</v>
      </c>
      <c r="CX112" s="3">
        <v>9049</v>
      </c>
    </row>
    <row r="113" spans="1:102" ht="15.6" x14ac:dyDescent="0.25">
      <c r="A113" s="3">
        <v>111</v>
      </c>
      <c r="B113" s="2" t="s">
        <v>566</v>
      </c>
      <c r="C113" s="3">
        <v>1372</v>
      </c>
      <c r="D113" s="3">
        <v>1481</v>
      </c>
      <c r="E113" s="3">
        <v>1591</v>
      </c>
      <c r="F113" s="3">
        <v>1701</v>
      </c>
      <c r="G113" s="3">
        <v>1811</v>
      </c>
      <c r="H113" s="3">
        <v>1928</v>
      </c>
      <c r="I113" s="3">
        <v>2037</v>
      </c>
      <c r="J113" s="3">
        <v>2147</v>
      </c>
      <c r="K113" s="3">
        <v>2250</v>
      </c>
      <c r="L113" s="3">
        <v>2360</v>
      </c>
      <c r="M113" s="3">
        <v>2470</v>
      </c>
      <c r="N113" s="3">
        <v>2573</v>
      </c>
      <c r="O113" s="3">
        <v>2676</v>
      </c>
      <c r="P113" s="3">
        <v>2779</v>
      </c>
      <c r="Q113" s="3">
        <v>2882</v>
      </c>
      <c r="R113" s="3">
        <v>2985</v>
      </c>
      <c r="S113" s="3">
        <v>3081</v>
      </c>
      <c r="T113" s="3">
        <v>3184</v>
      </c>
      <c r="U113" s="3">
        <v>3273</v>
      </c>
      <c r="V113" s="3">
        <v>3369</v>
      </c>
      <c r="W113" s="3">
        <v>3465</v>
      </c>
      <c r="X113" s="3">
        <v>3555</v>
      </c>
      <c r="Y113" s="3">
        <v>3644</v>
      </c>
      <c r="Z113" s="3">
        <v>3726</v>
      </c>
      <c r="AA113" s="3">
        <v>3809</v>
      </c>
      <c r="AB113" s="3">
        <v>3891</v>
      </c>
      <c r="AC113" s="3">
        <v>3973</v>
      </c>
      <c r="AD113" s="3">
        <v>4049</v>
      </c>
      <c r="AE113" s="3">
        <v>4124</v>
      </c>
      <c r="AF113" s="3">
        <v>4200</v>
      </c>
      <c r="AG113" s="3">
        <v>4269</v>
      </c>
      <c r="AH113" s="3">
        <v>4337</v>
      </c>
      <c r="AI113" s="3">
        <v>4399</v>
      </c>
      <c r="AJ113" s="3">
        <v>4461</v>
      </c>
      <c r="AK113" s="3">
        <v>4523</v>
      </c>
      <c r="AL113" s="3">
        <v>4577</v>
      </c>
      <c r="AM113" s="3">
        <v>4632</v>
      </c>
      <c r="AN113" s="3">
        <v>4680</v>
      </c>
      <c r="AO113" s="3">
        <v>4735</v>
      </c>
      <c r="AP113" s="3">
        <v>4777</v>
      </c>
      <c r="AQ113" s="3">
        <v>4825</v>
      </c>
      <c r="AR113" s="3">
        <v>4866</v>
      </c>
      <c r="AS113" s="3">
        <v>4921</v>
      </c>
      <c r="AT113" s="3">
        <v>4969</v>
      </c>
      <c r="AU113" s="3">
        <v>5024</v>
      </c>
      <c r="AV113" s="3">
        <v>5079</v>
      </c>
      <c r="AW113" s="3">
        <v>5140</v>
      </c>
      <c r="AX113" s="3">
        <v>5202</v>
      </c>
      <c r="AY113" s="3">
        <v>5264</v>
      </c>
      <c r="AZ113" s="3">
        <v>5333</v>
      </c>
      <c r="BA113" s="3">
        <v>5401</v>
      </c>
      <c r="BB113" s="3">
        <v>5477</v>
      </c>
      <c r="BC113" s="3">
        <v>5552</v>
      </c>
      <c r="BD113" s="3">
        <v>5628</v>
      </c>
      <c r="BE113" s="3">
        <v>5710</v>
      </c>
      <c r="BF113" s="3">
        <v>5793</v>
      </c>
      <c r="BG113" s="3">
        <v>5875</v>
      </c>
      <c r="BH113" s="3">
        <v>5957</v>
      </c>
      <c r="BI113" s="3">
        <v>6047</v>
      </c>
      <c r="BJ113" s="3">
        <v>6136</v>
      </c>
      <c r="BK113" s="3">
        <v>6232</v>
      </c>
      <c r="BL113" s="3">
        <v>6328</v>
      </c>
      <c r="BM113" s="3">
        <v>6417</v>
      </c>
      <c r="BN113" s="3">
        <v>6520</v>
      </c>
      <c r="BO113" s="3">
        <v>6616</v>
      </c>
      <c r="BP113" s="3">
        <v>6719</v>
      </c>
      <c r="BQ113" s="3">
        <v>6822</v>
      </c>
      <c r="BR113" s="3">
        <v>6925</v>
      </c>
      <c r="BS113" s="3">
        <v>7028</v>
      </c>
      <c r="BT113" s="3">
        <v>7131</v>
      </c>
      <c r="BU113" s="3">
        <v>7241</v>
      </c>
      <c r="BV113" s="3">
        <v>7351</v>
      </c>
      <c r="BW113" s="3">
        <v>7454</v>
      </c>
      <c r="BX113" s="3">
        <v>7564</v>
      </c>
      <c r="BY113" s="3">
        <v>7674</v>
      </c>
      <c r="BZ113" s="3">
        <v>7790</v>
      </c>
      <c r="CA113" s="3">
        <v>7900</v>
      </c>
      <c r="CB113" s="3">
        <v>8010</v>
      </c>
      <c r="CC113" s="3">
        <v>8120</v>
      </c>
      <c r="CD113" s="3">
        <v>8237</v>
      </c>
      <c r="CE113" s="3">
        <v>8319</v>
      </c>
      <c r="CF113" s="3">
        <v>8408</v>
      </c>
      <c r="CG113" s="3">
        <v>8491</v>
      </c>
      <c r="CH113" s="3">
        <v>8580</v>
      </c>
      <c r="CI113" s="3">
        <v>8669</v>
      </c>
      <c r="CJ113" s="3">
        <v>8751</v>
      </c>
      <c r="CK113" s="3">
        <v>8841</v>
      </c>
      <c r="CL113" s="3">
        <v>8930</v>
      </c>
      <c r="CM113" s="3">
        <v>9012</v>
      </c>
      <c r="CN113" s="3">
        <v>9101</v>
      </c>
      <c r="CO113" s="3">
        <v>9191</v>
      </c>
      <c r="CP113" s="3">
        <v>9273</v>
      </c>
      <c r="CQ113" s="3">
        <v>9362</v>
      </c>
      <c r="CR113" s="3">
        <v>9452</v>
      </c>
      <c r="CS113" s="3">
        <v>9534</v>
      </c>
      <c r="CT113" s="3">
        <v>9623</v>
      </c>
      <c r="CU113" s="3">
        <v>9712</v>
      </c>
      <c r="CV113" s="3">
        <v>9795</v>
      </c>
      <c r="CW113" s="3">
        <v>9884</v>
      </c>
      <c r="CX113" s="3">
        <v>9973</v>
      </c>
    </row>
    <row r="114" spans="1:102" ht="15.6" x14ac:dyDescent="0.25">
      <c r="A114" s="3">
        <v>112</v>
      </c>
      <c r="B114" s="2" t="s">
        <v>567</v>
      </c>
      <c r="C114" s="3">
        <v>1853</v>
      </c>
      <c r="D114" s="3">
        <v>1994</v>
      </c>
      <c r="E114" s="3">
        <v>2136</v>
      </c>
      <c r="F114" s="3">
        <v>2289</v>
      </c>
      <c r="G114" s="3">
        <v>2430</v>
      </c>
      <c r="H114" s="3">
        <v>2572</v>
      </c>
      <c r="I114" s="3">
        <v>2725</v>
      </c>
      <c r="J114" s="3">
        <v>2867</v>
      </c>
      <c r="K114" s="3">
        <v>3008</v>
      </c>
      <c r="L114" s="3">
        <v>3150</v>
      </c>
      <c r="M114" s="3">
        <v>3292</v>
      </c>
      <c r="N114" s="3">
        <v>3434</v>
      </c>
      <c r="O114" s="3">
        <v>3576</v>
      </c>
      <c r="P114" s="3">
        <v>3708</v>
      </c>
      <c r="Q114" s="3">
        <v>3850</v>
      </c>
      <c r="R114" s="3">
        <v>3982</v>
      </c>
      <c r="S114" s="3">
        <v>4114</v>
      </c>
      <c r="T114" s="3">
        <v>4246</v>
      </c>
      <c r="U114" s="3">
        <v>4377</v>
      </c>
      <c r="V114" s="3">
        <v>4509</v>
      </c>
      <c r="W114" s="3">
        <v>4631</v>
      </c>
      <c r="X114" s="3">
        <v>4753</v>
      </c>
      <c r="Y114" s="3">
        <v>4874</v>
      </c>
      <c r="Z114" s="3">
        <v>4996</v>
      </c>
      <c r="AA114" s="3">
        <v>5118</v>
      </c>
      <c r="AB114" s="3">
        <v>5229</v>
      </c>
      <c r="AC114" s="3">
        <v>5341</v>
      </c>
      <c r="AD114" s="3">
        <v>5452</v>
      </c>
      <c r="AE114" s="3">
        <v>5564</v>
      </c>
      <c r="AF114" s="3">
        <v>5665</v>
      </c>
      <c r="AG114" s="3">
        <v>5767</v>
      </c>
      <c r="AH114" s="3">
        <v>5868</v>
      </c>
      <c r="AI114" s="3">
        <v>5959</v>
      </c>
      <c r="AJ114" s="3">
        <v>6061</v>
      </c>
      <c r="AK114" s="3">
        <v>6152</v>
      </c>
      <c r="AL114" s="3">
        <v>6233</v>
      </c>
      <c r="AM114" s="3">
        <v>6324</v>
      </c>
      <c r="AN114" s="3">
        <v>6405</v>
      </c>
      <c r="AO114" s="3">
        <v>6476</v>
      </c>
      <c r="AP114" s="3">
        <v>6557</v>
      </c>
      <c r="AQ114" s="3">
        <v>6628</v>
      </c>
      <c r="AR114" s="3">
        <v>6699</v>
      </c>
      <c r="AS114" s="3">
        <v>6760</v>
      </c>
      <c r="AT114" s="3">
        <v>6831</v>
      </c>
      <c r="AU114" s="3">
        <v>6892</v>
      </c>
      <c r="AV114" s="3">
        <v>6943</v>
      </c>
      <c r="AW114" s="3">
        <v>7004</v>
      </c>
      <c r="AX114" s="3">
        <v>7075</v>
      </c>
      <c r="AY114" s="3">
        <v>7135</v>
      </c>
      <c r="AZ114" s="3">
        <v>7206</v>
      </c>
      <c r="BA114" s="3">
        <v>7277</v>
      </c>
      <c r="BB114" s="3">
        <v>7359</v>
      </c>
      <c r="BC114" s="3">
        <v>7430</v>
      </c>
      <c r="BD114" s="3">
        <v>7511</v>
      </c>
      <c r="BE114" s="3">
        <v>7602</v>
      </c>
      <c r="BF114" s="3">
        <v>7683</v>
      </c>
      <c r="BG114" s="3">
        <v>7774</v>
      </c>
      <c r="BH114" s="3">
        <v>7876</v>
      </c>
      <c r="BI114" s="3">
        <v>7967</v>
      </c>
      <c r="BJ114" s="3">
        <v>8068</v>
      </c>
      <c r="BK114" s="3">
        <v>8170</v>
      </c>
      <c r="BL114" s="3">
        <v>8271</v>
      </c>
      <c r="BM114" s="3">
        <v>8383</v>
      </c>
      <c r="BN114" s="3">
        <v>8494</v>
      </c>
      <c r="BO114" s="3">
        <v>8606</v>
      </c>
      <c r="BP114" s="3">
        <v>8717</v>
      </c>
      <c r="BQ114" s="3">
        <v>8839</v>
      </c>
      <c r="BR114" s="3">
        <v>8961</v>
      </c>
      <c r="BS114" s="3">
        <v>9082</v>
      </c>
      <c r="BT114" s="3">
        <v>9204</v>
      </c>
      <c r="BU114" s="3">
        <v>9326</v>
      </c>
      <c r="BV114" s="3">
        <v>9458</v>
      </c>
      <c r="BW114" s="3">
        <v>9589</v>
      </c>
      <c r="BX114" s="3">
        <v>9721</v>
      </c>
      <c r="BY114" s="3">
        <v>9853</v>
      </c>
      <c r="BZ114" s="3">
        <v>9985</v>
      </c>
      <c r="CA114" s="3">
        <v>10127</v>
      </c>
      <c r="CB114" s="3">
        <v>10259</v>
      </c>
      <c r="CC114" s="3">
        <v>10401</v>
      </c>
      <c r="CD114" s="3">
        <v>10542</v>
      </c>
      <c r="CE114" s="3">
        <v>10684</v>
      </c>
      <c r="CF114" s="3">
        <v>10826</v>
      </c>
      <c r="CG114" s="3">
        <v>10968</v>
      </c>
      <c r="CH114" s="3">
        <v>11110</v>
      </c>
      <c r="CI114" s="3">
        <v>11262</v>
      </c>
      <c r="CJ114" s="3">
        <v>11404</v>
      </c>
      <c r="CK114" s="3">
        <v>11546</v>
      </c>
      <c r="CL114" s="3">
        <v>11698</v>
      </c>
      <c r="CM114" s="3">
        <v>11840</v>
      </c>
      <c r="CN114" s="3">
        <v>11993</v>
      </c>
      <c r="CO114" s="3">
        <v>12104</v>
      </c>
      <c r="CP114" s="3">
        <v>12216</v>
      </c>
      <c r="CQ114" s="3">
        <v>12327</v>
      </c>
      <c r="CR114" s="3">
        <v>12439</v>
      </c>
      <c r="CS114" s="3">
        <v>12560</v>
      </c>
      <c r="CT114" s="3">
        <v>12672</v>
      </c>
      <c r="CU114" s="3">
        <v>12783</v>
      </c>
      <c r="CV114" s="3">
        <v>12895</v>
      </c>
      <c r="CW114" s="3">
        <v>13017</v>
      </c>
      <c r="CX114" s="3">
        <v>13128</v>
      </c>
    </row>
    <row r="115" spans="1:102" ht="15.6" x14ac:dyDescent="0.25">
      <c r="A115" s="3">
        <v>113</v>
      </c>
      <c r="B115" s="2" t="s">
        <v>568</v>
      </c>
      <c r="C115" s="3">
        <v>1801</v>
      </c>
      <c r="D115" s="3">
        <v>1810</v>
      </c>
      <c r="E115" s="3">
        <v>1820</v>
      </c>
      <c r="F115" s="3">
        <v>1840</v>
      </c>
      <c r="G115" s="3">
        <v>1869</v>
      </c>
      <c r="H115" s="3">
        <v>1909</v>
      </c>
      <c r="I115" s="3">
        <v>1948</v>
      </c>
      <c r="J115" s="3">
        <v>1988</v>
      </c>
      <c r="K115" s="3">
        <v>2047</v>
      </c>
      <c r="L115" s="3">
        <v>2096</v>
      </c>
      <c r="M115" s="3">
        <v>2165</v>
      </c>
      <c r="N115" s="3">
        <v>2234</v>
      </c>
      <c r="O115" s="3">
        <v>2303</v>
      </c>
      <c r="P115" s="3">
        <v>2382</v>
      </c>
      <c r="Q115" s="3">
        <v>2471</v>
      </c>
      <c r="R115" s="3">
        <v>2559</v>
      </c>
      <c r="S115" s="3">
        <v>2658</v>
      </c>
      <c r="T115" s="3">
        <v>2757</v>
      </c>
      <c r="U115" s="3">
        <v>2865</v>
      </c>
      <c r="V115" s="3">
        <v>2973</v>
      </c>
      <c r="W115" s="3">
        <v>3092</v>
      </c>
      <c r="X115" s="3">
        <v>3210</v>
      </c>
      <c r="Y115" s="3">
        <v>3328</v>
      </c>
      <c r="Z115" s="3">
        <v>3456</v>
      </c>
      <c r="AA115" s="3">
        <v>3594</v>
      </c>
      <c r="AB115" s="3">
        <v>3732</v>
      </c>
      <c r="AC115" s="3">
        <v>3870</v>
      </c>
      <c r="AD115" s="3">
        <v>4008</v>
      </c>
      <c r="AE115" s="3">
        <v>4156</v>
      </c>
      <c r="AF115" s="3">
        <v>4314</v>
      </c>
      <c r="AG115" s="3">
        <v>4462</v>
      </c>
      <c r="AH115" s="3">
        <v>4620</v>
      </c>
      <c r="AI115" s="3">
        <v>4777</v>
      </c>
      <c r="AJ115" s="3">
        <v>4935</v>
      </c>
      <c r="AK115" s="3">
        <v>5103</v>
      </c>
      <c r="AL115" s="3">
        <v>5270</v>
      </c>
      <c r="AM115" s="3">
        <v>5438</v>
      </c>
      <c r="AN115" s="3">
        <v>5605</v>
      </c>
      <c r="AO115" s="3">
        <v>5773</v>
      </c>
      <c r="AP115" s="3">
        <v>5940</v>
      </c>
      <c r="AQ115" s="3">
        <v>6118</v>
      </c>
      <c r="AR115" s="3">
        <v>6285</v>
      </c>
      <c r="AS115" s="3">
        <v>6463</v>
      </c>
      <c r="AT115" s="3">
        <v>6640</v>
      </c>
      <c r="AU115" s="3">
        <v>6808</v>
      </c>
      <c r="AV115" s="3">
        <v>6985</v>
      </c>
      <c r="AW115" s="3">
        <v>7163</v>
      </c>
      <c r="AX115" s="3">
        <v>7330</v>
      </c>
      <c r="AY115" s="3">
        <v>7508</v>
      </c>
      <c r="AZ115" s="3">
        <v>7675</v>
      </c>
      <c r="BA115" s="3">
        <v>7843</v>
      </c>
      <c r="BB115" s="3">
        <v>8010</v>
      </c>
      <c r="BC115" s="3">
        <v>8178</v>
      </c>
      <c r="BD115" s="3">
        <v>8346</v>
      </c>
      <c r="BE115" s="3">
        <v>8513</v>
      </c>
      <c r="BF115" s="3">
        <v>8671</v>
      </c>
      <c r="BG115" s="3">
        <v>8829</v>
      </c>
      <c r="BH115" s="3">
        <v>8986</v>
      </c>
      <c r="BI115" s="3">
        <v>9134</v>
      </c>
      <c r="BJ115" s="3">
        <v>9292</v>
      </c>
      <c r="BK115" s="3">
        <v>9440</v>
      </c>
      <c r="BL115" s="3">
        <v>9578</v>
      </c>
      <c r="BM115" s="3">
        <v>9716</v>
      </c>
      <c r="BN115" s="3">
        <v>9854</v>
      </c>
      <c r="BO115" s="3">
        <v>9992</v>
      </c>
      <c r="BP115" s="3">
        <v>10120</v>
      </c>
      <c r="BQ115" s="3">
        <v>10238</v>
      </c>
      <c r="BR115" s="3">
        <v>10356</v>
      </c>
      <c r="BS115" s="3">
        <v>10475</v>
      </c>
      <c r="BT115" s="3">
        <v>10583</v>
      </c>
      <c r="BU115" s="3">
        <v>10692</v>
      </c>
      <c r="BV115" s="3">
        <v>10790</v>
      </c>
      <c r="BW115" s="3">
        <v>10889</v>
      </c>
      <c r="BX115" s="3">
        <v>10977</v>
      </c>
      <c r="BY115" s="3">
        <v>11066</v>
      </c>
      <c r="BZ115" s="3">
        <v>11145</v>
      </c>
      <c r="CA115" s="3">
        <v>11214</v>
      </c>
      <c r="CB115" s="3">
        <v>11283</v>
      </c>
      <c r="CC115" s="3">
        <v>11352</v>
      </c>
      <c r="CD115" s="3">
        <v>11401</v>
      </c>
      <c r="CE115" s="3">
        <v>11460</v>
      </c>
      <c r="CF115" s="3">
        <v>11500</v>
      </c>
      <c r="CG115" s="3">
        <v>11520</v>
      </c>
      <c r="CH115" s="3">
        <v>11539</v>
      </c>
      <c r="CI115" s="3">
        <v>11559</v>
      </c>
      <c r="CJ115" s="3">
        <v>11579</v>
      </c>
      <c r="CK115" s="3">
        <v>11598</v>
      </c>
      <c r="CL115" s="3">
        <v>11618</v>
      </c>
      <c r="CM115" s="3">
        <v>11638</v>
      </c>
      <c r="CN115" s="3">
        <v>11658</v>
      </c>
      <c r="CO115" s="3">
        <v>11766</v>
      </c>
      <c r="CP115" s="3">
        <v>11874</v>
      </c>
      <c r="CQ115" s="3">
        <v>11983</v>
      </c>
      <c r="CR115" s="3">
        <v>12091</v>
      </c>
      <c r="CS115" s="3">
        <v>12209</v>
      </c>
      <c r="CT115" s="3">
        <v>12318</v>
      </c>
      <c r="CU115" s="3">
        <v>12426</v>
      </c>
      <c r="CV115" s="3">
        <v>12535</v>
      </c>
      <c r="CW115" s="3">
        <v>12653</v>
      </c>
      <c r="CX115" s="3">
        <v>12761</v>
      </c>
    </row>
    <row r="116" spans="1:102" ht="15.6" x14ac:dyDescent="0.25">
      <c r="A116" s="3">
        <v>114</v>
      </c>
      <c r="B116" s="2" t="s">
        <v>569</v>
      </c>
      <c r="C116" s="3">
        <v>1786</v>
      </c>
      <c r="D116" s="3">
        <v>1834</v>
      </c>
      <c r="E116" s="3">
        <v>1893</v>
      </c>
      <c r="F116" s="3">
        <v>1961</v>
      </c>
      <c r="G116" s="3">
        <v>2020</v>
      </c>
      <c r="H116" s="3">
        <v>2088</v>
      </c>
      <c r="I116" s="3">
        <v>2167</v>
      </c>
      <c r="J116" s="3">
        <v>2235</v>
      </c>
      <c r="K116" s="3">
        <v>2313</v>
      </c>
      <c r="L116" s="3">
        <v>2401</v>
      </c>
      <c r="M116" s="3">
        <v>2479</v>
      </c>
      <c r="N116" s="3">
        <v>2567</v>
      </c>
      <c r="O116" s="3">
        <v>2655</v>
      </c>
      <c r="P116" s="3">
        <v>2743</v>
      </c>
      <c r="Q116" s="3">
        <v>2841</v>
      </c>
      <c r="R116" s="3">
        <v>2938</v>
      </c>
      <c r="S116" s="3">
        <v>3036</v>
      </c>
      <c r="T116" s="3">
        <v>3144</v>
      </c>
      <c r="U116" s="3">
        <v>3241</v>
      </c>
      <c r="V116" s="3">
        <v>3349</v>
      </c>
      <c r="W116" s="3">
        <v>3466</v>
      </c>
      <c r="X116" s="3">
        <v>3573</v>
      </c>
      <c r="Y116" s="3">
        <v>3691</v>
      </c>
      <c r="Z116" s="3">
        <v>3808</v>
      </c>
      <c r="AA116" s="3">
        <v>3925</v>
      </c>
      <c r="AB116" s="3">
        <v>4042</v>
      </c>
      <c r="AC116" s="3">
        <v>4169</v>
      </c>
      <c r="AD116" s="3">
        <v>4287</v>
      </c>
      <c r="AE116" s="3">
        <v>4414</v>
      </c>
      <c r="AF116" s="3">
        <v>4541</v>
      </c>
      <c r="AG116" s="3">
        <v>4677</v>
      </c>
      <c r="AH116" s="3">
        <v>4804</v>
      </c>
      <c r="AI116" s="3">
        <v>4941</v>
      </c>
      <c r="AJ116" s="3">
        <v>5068</v>
      </c>
      <c r="AK116" s="3">
        <v>5205</v>
      </c>
      <c r="AL116" s="3">
        <v>5342</v>
      </c>
      <c r="AM116" s="3">
        <v>5479</v>
      </c>
      <c r="AN116" s="3">
        <v>5615</v>
      </c>
      <c r="AO116" s="3">
        <v>5752</v>
      </c>
      <c r="AP116" s="3">
        <v>5889</v>
      </c>
      <c r="AQ116" s="3">
        <v>6035</v>
      </c>
      <c r="AR116" s="3">
        <v>6172</v>
      </c>
      <c r="AS116" s="3">
        <v>6309</v>
      </c>
      <c r="AT116" s="3">
        <v>6456</v>
      </c>
      <c r="AU116" s="3">
        <v>6592</v>
      </c>
      <c r="AV116" s="3">
        <v>6739</v>
      </c>
      <c r="AW116" s="3">
        <v>6876</v>
      </c>
      <c r="AX116" s="3">
        <v>7022</v>
      </c>
      <c r="AY116" s="3">
        <v>7159</v>
      </c>
      <c r="AZ116" s="3">
        <v>7296</v>
      </c>
      <c r="BA116" s="3">
        <v>7442</v>
      </c>
      <c r="BB116" s="3">
        <v>7579</v>
      </c>
      <c r="BC116" s="3">
        <v>7716</v>
      </c>
      <c r="BD116" s="3">
        <v>7853</v>
      </c>
      <c r="BE116" s="3">
        <v>7989</v>
      </c>
      <c r="BF116" s="3">
        <v>8126</v>
      </c>
      <c r="BG116" s="3">
        <v>8263</v>
      </c>
      <c r="BH116" s="3">
        <v>8390</v>
      </c>
      <c r="BI116" s="3">
        <v>8527</v>
      </c>
      <c r="BJ116" s="3">
        <v>8654</v>
      </c>
      <c r="BK116" s="3">
        <v>8791</v>
      </c>
      <c r="BL116" s="3">
        <v>8918</v>
      </c>
      <c r="BM116" s="3">
        <v>9045</v>
      </c>
      <c r="BN116" s="3">
        <v>9162</v>
      </c>
      <c r="BO116" s="3">
        <v>9289</v>
      </c>
      <c r="BP116" s="3">
        <v>9406</v>
      </c>
      <c r="BQ116" s="3">
        <v>9523</v>
      </c>
      <c r="BR116" s="3">
        <v>9641</v>
      </c>
      <c r="BS116" s="3">
        <v>9758</v>
      </c>
      <c r="BT116" s="3">
        <v>9865</v>
      </c>
      <c r="BU116" s="3">
        <v>9983</v>
      </c>
      <c r="BV116" s="3">
        <v>10090</v>
      </c>
      <c r="BW116" s="3">
        <v>10188</v>
      </c>
      <c r="BX116" s="3">
        <v>10295</v>
      </c>
      <c r="BY116" s="3">
        <v>10393</v>
      </c>
      <c r="BZ116" s="3">
        <v>10491</v>
      </c>
      <c r="CA116" s="3">
        <v>10588</v>
      </c>
      <c r="CB116" s="3">
        <v>10676</v>
      </c>
      <c r="CC116" s="3">
        <v>10764</v>
      </c>
      <c r="CD116" s="3">
        <v>10852</v>
      </c>
      <c r="CE116" s="3">
        <v>10930</v>
      </c>
      <c r="CF116" s="3">
        <v>11018</v>
      </c>
      <c r="CG116" s="3">
        <v>11096</v>
      </c>
      <c r="CH116" s="3">
        <v>11165</v>
      </c>
      <c r="CI116" s="3">
        <v>11243</v>
      </c>
      <c r="CJ116" s="3">
        <v>11311</v>
      </c>
      <c r="CK116" s="3">
        <v>11370</v>
      </c>
      <c r="CL116" s="3">
        <v>11438</v>
      </c>
      <c r="CM116" s="3">
        <v>11497</v>
      </c>
      <c r="CN116" s="3">
        <v>11556</v>
      </c>
      <c r="CO116" s="3">
        <v>11663</v>
      </c>
      <c r="CP116" s="3">
        <v>11770</v>
      </c>
      <c r="CQ116" s="3">
        <v>11878</v>
      </c>
      <c r="CR116" s="3">
        <v>11985</v>
      </c>
      <c r="CS116" s="3">
        <v>12103</v>
      </c>
      <c r="CT116" s="3">
        <v>12210</v>
      </c>
      <c r="CU116" s="3">
        <v>12318</v>
      </c>
      <c r="CV116" s="3">
        <v>12425</v>
      </c>
      <c r="CW116" s="3">
        <v>12542</v>
      </c>
      <c r="CX116" s="3">
        <v>12650</v>
      </c>
    </row>
    <row r="117" spans="1:102" ht="15.6" x14ac:dyDescent="0.25">
      <c r="A117" s="3">
        <v>115</v>
      </c>
      <c r="B117" s="2" t="s">
        <v>570</v>
      </c>
      <c r="C117" s="3">
        <v>1636</v>
      </c>
      <c r="D117" s="3">
        <v>1791</v>
      </c>
      <c r="E117" s="3">
        <v>1955</v>
      </c>
      <c r="F117" s="3">
        <v>2118</v>
      </c>
      <c r="G117" s="3">
        <v>2282</v>
      </c>
      <c r="H117" s="3">
        <v>2437</v>
      </c>
      <c r="I117" s="3">
        <v>2601</v>
      </c>
      <c r="J117" s="3">
        <v>2757</v>
      </c>
      <c r="K117" s="3">
        <v>2912</v>
      </c>
      <c r="L117" s="3">
        <v>3068</v>
      </c>
      <c r="M117" s="3">
        <v>3215</v>
      </c>
      <c r="N117" s="3">
        <v>3362</v>
      </c>
      <c r="O117" s="3">
        <v>3509</v>
      </c>
      <c r="P117" s="3">
        <v>3657</v>
      </c>
      <c r="Q117" s="3">
        <v>3796</v>
      </c>
      <c r="R117" s="3">
        <v>3927</v>
      </c>
      <c r="S117" s="3">
        <v>4066</v>
      </c>
      <c r="T117" s="3">
        <v>4189</v>
      </c>
      <c r="U117" s="3">
        <v>4320</v>
      </c>
      <c r="V117" s="3">
        <v>4434</v>
      </c>
      <c r="W117" s="3">
        <v>4557</v>
      </c>
      <c r="X117" s="3">
        <v>4663</v>
      </c>
      <c r="Y117" s="3">
        <v>4770</v>
      </c>
      <c r="Z117" s="3">
        <v>4876</v>
      </c>
      <c r="AA117" s="3">
        <v>4966</v>
      </c>
      <c r="AB117" s="3">
        <v>5064</v>
      </c>
      <c r="AC117" s="3">
        <v>5146</v>
      </c>
      <c r="AD117" s="3">
        <v>5228</v>
      </c>
      <c r="AE117" s="3">
        <v>5301</v>
      </c>
      <c r="AF117" s="3">
        <v>5375</v>
      </c>
      <c r="AG117" s="3">
        <v>5432</v>
      </c>
      <c r="AH117" s="3">
        <v>5490</v>
      </c>
      <c r="AI117" s="3">
        <v>5539</v>
      </c>
      <c r="AJ117" s="3">
        <v>5588</v>
      </c>
      <c r="AK117" s="3">
        <v>5629</v>
      </c>
      <c r="AL117" s="3">
        <v>5662</v>
      </c>
      <c r="AM117" s="3">
        <v>5686</v>
      </c>
      <c r="AN117" s="3">
        <v>5702</v>
      </c>
      <c r="AO117" s="3">
        <v>5719</v>
      </c>
      <c r="AP117" s="3">
        <v>5727</v>
      </c>
      <c r="AQ117" s="3">
        <v>5735</v>
      </c>
      <c r="AR117" s="3">
        <v>5743</v>
      </c>
      <c r="AS117" s="3">
        <v>5752</v>
      </c>
      <c r="AT117" s="3">
        <v>5760</v>
      </c>
      <c r="AU117" s="3">
        <v>5784</v>
      </c>
      <c r="AV117" s="3">
        <v>5817</v>
      </c>
      <c r="AW117" s="3">
        <v>5858</v>
      </c>
      <c r="AX117" s="3">
        <v>5907</v>
      </c>
      <c r="AY117" s="3">
        <v>5956</v>
      </c>
      <c r="AZ117" s="3">
        <v>6013</v>
      </c>
      <c r="BA117" s="3">
        <v>6071</v>
      </c>
      <c r="BB117" s="3">
        <v>6144</v>
      </c>
      <c r="BC117" s="3">
        <v>6218</v>
      </c>
      <c r="BD117" s="3">
        <v>6300</v>
      </c>
      <c r="BE117" s="3">
        <v>6382</v>
      </c>
      <c r="BF117" s="3">
        <v>6480</v>
      </c>
      <c r="BG117" s="3">
        <v>6570</v>
      </c>
      <c r="BH117" s="3">
        <v>6676</v>
      </c>
      <c r="BI117" s="3">
        <v>6783</v>
      </c>
      <c r="BJ117" s="3">
        <v>6889</v>
      </c>
      <c r="BK117" s="3">
        <v>7012</v>
      </c>
      <c r="BL117" s="3">
        <v>7126</v>
      </c>
      <c r="BM117" s="3">
        <v>7257</v>
      </c>
      <c r="BN117" s="3">
        <v>7380</v>
      </c>
      <c r="BO117" s="3">
        <v>7519</v>
      </c>
      <c r="BP117" s="3">
        <v>7650</v>
      </c>
      <c r="BQ117" s="3">
        <v>7789</v>
      </c>
      <c r="BR117" s="3">
        <v>7936</v>
      </c>
      <c r="BS117" s="3">
        <v>8084</v>
      </c>
      <c r="BT117" s="3">
        <v>8231</v>
      </c>
      <c r="BU117" s="3">
        <v>8378</v>
      </c>
      <c r="BV117" s="3">
        <v>8534</v>
      </c>
      <c r="BW117" s="3">
        <v>8689</v>
      </c>
      <c r="BX117" s="3">
        <v>8845</v>
      </c>
      <c r="BY117" s="3">
        <v>9008</v>
      </c>
      <c r="BZ117" s="3">
        <v>9164</v>
      </c>
      <c r="CA117" s="3">
        <v>9328</v>
      </c>
      <c r="CB117" s="3">
        <v>9491</v>
      </c>
      <c r="CC117" s="3">
        <v>9655</v>
      </c>
      <c r="CD117" s="3">
        <v>9819</v>
      </c>
      <c r="CE117" s="3">
        <v>9917</v>
      </c>
      <c r="CF117" s="3">
        <v>10023</v>
      </c>
      <c r="CG117" s="3">
        <v>10121</v>
      </c>
      <c r="CH117" s="3">
        <v>10228</v>
      </c>
      <c r="CI117" s="3">
        <v>10334</v>
      </c>
      <c r="CJ117" s="3">
        <v>10432</v>
      </c>
      <c r="CK117" s="3">
        <v>10539</v>
      </c>
      <c r="CL117" s="3">
        <v>10645</v>
      </c>
      <c r="CM117" s="3">
        <v>10743</v>
      </c>
      <c r="CN117" s="3">
        <v>10850</v>
      </c>
      <c r="CO117" s="3">
        <v>10956</v>
      </c>
      <c r="CP117" s="3">
        <v>11054</v>
      </c>
      <c r="CQ117" s="3">
        <v>11161</v>
      </c>
      <c r="CR117" s="3">
        <v>11267</v>
      </c>
      <c r="CS117" s="3">
        <v>11365</v>
      </c>
      <c r="CT117" s="3">
        <v>11471</v>
      </c>
      <c r="CU117" s="3">
        <v>11578</v>
      </c>
      <c r="CV117" s="3">
        <v>11676</v>
      </c>
      <c r="CW117" s="3">
        <v>11782</v>
      </c>
      <c r="CX117" s="3">
        <v>11889</v>
      </c>
    </row>
    <row r="118" spans="1:102" ht="15.6" x14ac:dyDescent="0.25">
      <c r="A118" s="3">
        <v>116</v>
      </c>
      <c r="B118" s="2" t="s">
        <v>571</v>
      </c>
      <c r="C118" s="3">
        <v>1606</v>
      </c>
      <c r="D118" s="3">
        <v>1654</v>
      </c>
      <c r="E118" s="3">
        <v>1710</v>
      </c>
      <c r="F118" s="3">
        <v>1766</v>
      </c>
      <c r="G118" s="3">
        <v>1830</v>
      </c>
      <c r="H118" s="3">
        <v>1895</v>
      </c>
      <c r="I118" s="3">
        <v>1967</v>
      </c>
      <c r="J118" s="3">
        <v>2031</v>
      </c>
      <c r="K118" s="3">
        <v>2111</v>
      </c>
      <c r="L118" s="3">
        <v>2184</v>
      </c>
      <c r="M118" s="3">
        <v>2264</v>
      </c>
      <c r="N118" s="3">
        <v>2352</v>
      </c>
      <c r="O118" s="3">
        <v>2433</v>
      </c>
      <c r="P118" s="3">
        <v>2521</v>
      </c>
      <c r="Q118" s="3">
        <v>2617</v>
      </c>
      <c r="R118" s="3">
        <v>2714</v>
      </c>
      <c r="S118" s="3">
        <v>2810</v>
      </c>
      <c r="T118" s="3">
        <v>2906</v>
      </c>
      <c r="U118" s="3">
        <v>3011</v>
      </c>
      <c r="V118" s="3">
        <v>3115</v>
      </c>
      <c r="W118" s="3">
        <v>3220</v>
      </c>
      <c r="X118" s="3">
        <v>3332</v>
      </c>
      <c r="Y118" s="3">
        <v>3436</v>
      </c>
      <c r="Z118" s="3">
        <v>3557</v>
      </c>
      <c r="AA118" s="3">
        <v>3669</v>
      </c>
      <c r="AB118" s="3">
        <v>3782</v>
      </c>
      <c r="AC118" s="3">
        <v>3902</v>
      </c>
      <c r="AD118" s="3">
        <v>4023</v>
      </c>
      <c r="AE118" s="3">
        <v>4143</v>
      </c>
      <c r="AF118" s="3">
        <v>4271</v>
      </c>
      <c r="AG118" s="3">
        <v>4392</v>
      </c>
      <c r="AH118" s="3">
        <v>4520</v>
      </c>
      <c r="AI118" s="3">
        <v>4649</v>
      </c>
      <c r="AJ118" s="3">
        <v>4769</v>
      </c>
      <c r="AK118" s="3">
        <v>4898</v>
      </c>
      <c r="AL118" s="3">
        <v>5034</v>
      </c>
      <c r="AM118" s="3">
        <v>5163</v>
      </c>
      <c r="AN118" s="3">
        <v>5291</v>
      </c>
      <c r="AO118" s="3">
        <v>5420</v>
      </c>
      <c r="AP118" s="3">
        <v>5548</v>
      </c>
      <c r="AQ118" s="3">
        <v>5685</v>
      </c>
      <c r="AR118" s="3">
        <v>5813</v>
      </c>
      <c r="AS118" s="3">
        <v>5942</v>
      </c>
      <c r="AT118" s="3">
        <v>6070</v>
      </c>
      <c r="AU118" s="3">
        <v>6199</v>
      </c>
      <c r="AV118" s="3">
        <v>6335</v>
      </c>
      <c r="AW118" s="3">
        <v>6464</v>
      </c>
      <c r="AX118" s="3">
        <v>6584</v>
      </c>
      <c r="AY118" s="3">
        <v>6713</v>
      </c>
      <c r="AZ118" s="3">
        <v>6841</v>
      </c>
      <c r="BA118" s="3">
        <v>6962</v>
      </c>
      <c r="BB118" s="3">
        <v>7090</v>
      </c>
      <c r="BC118" s="3">
        <v>7210</v>
      </c>
      <c r="BD118" s="3">
        <v>7331</v>
      </c>
      <c r="BE118" s="3">
        <v>7451</v>
      </c>
      <c r="BF118" s="3">
        <v>7564</v>
      </c>
      <c r="BG118" s="3">
        <v>7676</v>
      </c>
      <c r="BH118" s="3">
        <v>7797</v>
      </c>
      <c r="BI118" s="3">
        <v>7901</v>
      </c>
      <c r="BJ118" s="3">
        <v>8013</v>
      </c>
      <c r="BK118" s="3">
        <v>8118</v>
      </c>
      <c r="BL118" s="3">
        <v>8222</v>
      </c>
      <c r="BM118" s="3">
        <v>8327</v>
      </c>
      <c r="BN118" s="3">
        <v>8423</v>
      </c>
      <c r="BO118" s="3">
        <v>8519</v>
      </c>
      <c r="BP118" s="3">
        <v>8616</v>
      </c>
      <c r="BQ118" s="3">
        <v>8712</v>
      </c>
      <c r="BR118" s="3">
        <v>8800</v>
      </c>
      <c r="BS118" s="3">
        <v>8881</v>
      </c>
      <c r="BT118" s="3">
        <v>8969</v>
      </c>
      <c r="BU118" s="3">
        <v>9049</v>
      </c>
      <c r="BV118" s="3">
        <v>9122</v>
      </c>
      <c r="BW118" s="3">
        <v>9202</v>
      </c>
      <c r="BX118" s="3">
        <v>9266</v>
      </c>
      <c r="BY118" s="3">
        <v>9338</v>
      </c>
      <c r="BZ118" s="3">
        <v>9403</v>
      </c>
      <c r="CA118" s="3">
        <v>9467</v>
      </c>
      <c r="CB118" s="3">
        <v>9523</v>
      </c>
      <c r="CC118" s="3">
        <v>9579</v>
      </c>
      <c r="CD118" s="3">
        <v>9636</v>
      </c>
      <c r="CE118" s="3">
        <v>9732</v>
      </c>
      <c r="CF118" s="3">
        <v>9836</v>
      </c>
      <c r="CG118" s="3">
        <v>9933</v>
      </c>
      <c r="CH118" s="3">
        <v>10037</v>
      </c>
      <c r="CI118" s="3">
        <v>10141</v>
      </c>
      <c r="CJ118" s="3">
        <v>10238</v>
      </c>
      <c r="CK118" s="3">
        <v>10342</v>
      </c>
      <c r="CL118" s="3">
        <v>10447</v>
      </c>
      <c r="CM118" s="3">
        <v>10543</v>
      </c>
      <c r="CN118" s="3">
        <v>10647</v>
      </c>
      <c r="CO118" s="3">
        <v>10752</v>
      </c>
      <c r="CP118" s="3">
        <v>10848</v>
      </c>
      <c r="CQ118" s="3">
        <v>10952</v>
      </c>
      <c r="CR118" s="3">
        <v>11057</v>
      </c>
      <c r="CS118" s="3">
        <v>11153</v>
      </c>
      <c r="CT118" s="3">
        <v>11258</v>
      </c>
      <c r="CU118" s="3">
        <v>11362</v>
      </c>
      <c r="CV118" s="3">
        <v>11458</v>
      </c>
      <c r="CW118" s="3">
        <v>11563</v>
      </c>
      <c r="CX118" s="3">
        <v>11667</v>
      </c>
    </row>
    <row r="119" spans="1:102" ht="15.6" x14ac:dyDescent="0.25">
      <c r="A119" s="3">
        <v>117</v>
      </c>
      <c r="B119" s="2" t="s">
        <v>572</v>
      </c>
      <c r="C119" s="3">
        <v>1316</v>
      </c>
      <c r="D119" s="3">
        <v>1443</v>
      </c>
      <c r="E119" s="3">
        <v>1575</v>
      </c>
      <c r="F119" s="3">
        <v>1708</v>
      </c>
      <c r="G119" s="3">
        <v>1835</v>
      </c>
      <c r="H119" s="3">
        <v>1962</v>
      </c>
      <c r="I119" s="3">
        <v>2089</v>
      </c>
      <c r="J119" s="3">
        <v>2216</v>
      </c>
      <c r="K119" s="3">
        <v>2343</v>
      </c>
      <c r="L119" s="3">
        <v>2465</v>
      </c>
      <c r="M119" s="3">
        <v>2580</v>
      </c>
      <c r="N119" s="3">
        <v>2702</v>
      </c>
      <c r="O119" s="3">
        <v>2811</v>
      </c>
      <c r="P119" s="3">
        <v>2921</v>
      </c>
      <c r="Q119" s="3">
        <v>3031</v>
      </c>
      <c r="R119" s="3">
        <v>3135</v>
      </c>
      <c r="S119" s="3">
        <v>3233</v>
      </c>
      <c r="T119" s="3">
        <v>3331</v>
      </c>
      <c r="U119" s="3">
        <v>3423</v>
      </c>
      <c r="V119" s="3">
        <v>3510</v>
      </c>
      <c r="W119" s="3">
        <v>3591</v>
      </c>
      <c r="X119" s="3">
        <v>3672</v>
      </c>
      <c r="Y119" s="3">
        <v>3747</v>
      </c>
      <c r="Z119" s="3">
        <v>3816</v>
      </c>
      <c r="AA119" s="3">
        <v>3874</v>
      </c>
      <c r="AB119" s="3">
        <v>3932</v>
      </c>
      <c r="AC119" s="3">
        <v>3989</v>
      </c>
      <c r="AD119" s="3">
        <v>4036</v>
      </c>
      <c r="AE119" s="3">
        <v>4076</v>
      </c>
      <c r="AF119" s="3">
        <v>4111</v>
      </c>
      <c r="AG119" s="3">
        <v>4139</v>
      </c>
      <c r="AH119" s="3">
        <v>4163</v>
      </c>
      <c r="AI119" s="3">
        <v>4180</v>
      </c>
      <c r="AJ119" s="3">
        <v>4191</v>
      </c>
      <c r="AK119" s="3">
        <v>4197</v>
      </c>
      <c r="AL119" s="3">
        <v>4203</v>
      </c>
      <c r="AM119" s="3">
        <v>4209</v>
      </c>
      <c r="AN119" s="3">
        <v>4220</v>
      </c>
      <c r="AO119" s="3">
        <v>4238</v>
      </c>
      <c r="AP119" s="3">
        <v>4261</v>
      </c>
      <c r="AQ119" s="3">
        <v>4290</v>
      </c>
      <c r="AR119" s="3">
        <v>4324</v>
      </c>
      <c r="AS119" s="3">
        <v>4365</v>
      </c>
      <c r="AT119" s="3">
        <v>4411</v>
      </c>
      <c r="AU119" s="3">
        <v>4469</v>
      </c>
      <c r="AV119" s="3">
        <v>4526</v>
      </c>
      <c r="AW119" s="3">
        <v>4584</v>
      </c>
      <c r="AX119" s="3">
        <v>4653</v>
      </c>
      <c r="AY119" s="3">
        <v>4729</v>
      </c>
      <c r="AZ119" s="3">
        <v>4809</v>
      </c>
      <c r="BA119" s="3">
        <v>4890</v>
      </c>
      <c r="BB119" s="3">
        <v>4977</v>
      </c>
      <c r="BC119" s="3">
        <v>5069</v>
      </c>
      <c r="BD119" s="3">
        <v>5167</v>
      </c>
      <c r="BE119" s="3">
        <v>5266</v>
      </c>
      <c r="BF119" s="3">
        <v>5370</v>
      </c>
      <c r="BG119" s="3">
        <v>5479</v>
      </c>
      <c r="BH119" s="3">
        <v>5589</v>
      </c>
      <c r="BI119" s="3">
        <v>5699</v>
      </c>
      <c r="BJ119" s="3">
        <v>5820</v>
      </c>
      <c r="BK119" s="3">
        <v>5936</v>
      </c>
      <c r="BL119" s="3">
        <v>6057</v>
      </c>
      <c r="BM119" s="3">
        <v>6184</v>
      </c>
      <c r="BN119" s="3">
        <v>6311</v>
      </c>
      <c r="BO119" s="3">
        <v>6438</v>
      </c>
      <c r="BP119" s="3">
        <v>6565</v>
      </c>
      <c r="BQ119" s="3">
        <v>6692</v>
      </c>
      <c r="BR119" s="3">
        <v>6825</v>
      </c>
      <c r="BS119" s="3">
        <v>6958</v>
      </c>
      <c r="BT119" s="3">
        <v>7091</v>
      </c>
      <c r="BU119" s="3">
        <v>7171</v>
      </c>
      <c r="BV119" s="3">
        <v>7252</v>
      </c>
      <c r="BW119" s="3">
        <v>7339</v>
      </c>
      <c r="BX119" s="3">
        <v>7420</v>
      </c>
      <c r="BY119" s="3">
        <v>7506</v>
      </c>
      <c r="BZ119" s="3">
        <v>7587</v>
      </c>
      <c r="CA119" s="3">
        <v>7674</v>
      </c>
      <c r="CB119" s="3">
        <v>7755</v>
      </c>
      <c r="CC119" s="3">
        <v>7841</v>
      </c>
      <c r="CD119" s="3">
        <v>7922</v>
      </c>
      <c r="CE119" s="3">
        <v>8009</v>
      </c>
      <c r="CF119" s="3">
        <v>8090</v>
      </c>
      <c r="CG119" s="3">
        <v>8176</v>
      </c>
      <c r="CH119" s="3">
        <v>8257</v>
      </c>
      <c r="CI119" s="3">
        <v>8344</v>
      </c>
      <c r="CJ119" s="3">
        <v>8425</v>
      </c>
      <c r="CK119" s="3">
        <v>8511</v>
      </c>
      <c r="CL119" s="3">
        <v>8592</v>
      </c>
      <c r="CM119" s="3">
        <v>8679</v>
      </c>
      <c r="CN119" s="3">
        <v>8759</v>
      </c>
      <c r="CO119" s="3">
        <v>8846</v>
      </c>
      <c r="CP119" s="3">
        <v>8927</v>
      </c>
      <c r="CQ119" s="3">
        <v>9014</v>
      </c>
      <c r="CR119" s="3">
        <v>9094</v>
      </c>
      <c r="CS119" s="3">
        <v>9181</v>
      </c>
      <c r="CT119" s="3">
        <v>9262</v>
      </c>
      <c r="CU119" s="3">
        <v>9349</v>
      </c>
      <c r="CV119" s="3">
        <v>9429</v>
      </c>
      <c r="CW119" s="3">
        <v>9516</v>
      </c>
      <c r="CX119" s="3">
        <v>9597</v>
      </c>
    </row>
    <row r="120" spans="1:102" ht="15.6" x14ac:dyDescent="0.25">
      <c r="A120" s="3">
        <v>118</v>
      </c>
      <c r="B120" s="2" t="s">
        <v>573</v>
      </c>
      <c r="C120" s="3">
        <v>1850</v>
      </c>
      <c r="D120" s="3">
        <v>1961</v>
      </c>
      <c r="E120" s="3">
        <v>2072</v>
      </c>
      <c r="F120" s="3">
        <v>2183</v>
      </c>
      <c r="G120" s="3">
        <v>2295</v>
      </c>
      <c r="H120" s="3">
        <v>2416</v>
      </c>
      <c r="I120" s="3">
        <v>2528</v>
      </c>
      <c r="J120" s="3">
        <v>2639</v>
      </c>
      <c r="K120" s="3">
        <v>2750</v>
      </c>
      <c r="L120" s="3">
        <v>2872</v>
      </c>
      <c r="M120" s="3">
        <v>2983</v>
      </c>
      <c r="N120" s="3">
        <v>3094</v>
      </c>
      <c r="O120" s="3">
        <v>3206</v>
      </c>
      <c r="P120" s="3">
        <v>3327</v>
      </c>
      <c r="Q120" s="3">
        <v>3438</v>
      </c>
      <c r="R120" s="3">
        <v>3550</v>
      </c>
      <c r="S120" s="3">
        <v>3661</v>
      </c>
      <c r="T120" s="3">
        <v>3783</v>
      </c>
      <c r="U120" s="3">
        <v>3894</v>
      </c>
      <c r="V120" s="3">
        <v>4005</v>
      </c>
      <c r="W120" s="3">
        <v>4117</v>
      </c>
      <c r="X120" s="3">
        <v>4228</v>
      </c>
      <c r="Y120" s="3">
        <v>4349</v>
      </c>
      <c r="Z120" s="3">
        <v>4461</v>
      </c>
      <c r="AA120" s="3">
        <v>4572</v>
      </c>
      <c r="AB120" s="3">
        <v>4683</v>
      </c>
      <c r="AC120" s="3">
        <v>4805</v>
      </c>
      <c r="AD120" s="3">
        <v>4916</v>
      </c>
      <c r="AE120" s="3">
        <v>5027</v>
      </c>
      <c r="AF120" s="3">
        <v>5139</v>
      </c>
      <c r="AG120" s="3">
        <v>5260</v>
      </c>
      <c r="AH120" s="3">
        <v>5372</v>
      </c>
      <c r="AI120" s="3">
        <v>5483</v>
      </c>
      <c r="AJ120" s="3">
        <v>5594</v>
      </c>
      <c r="AK120" s="3">
        <v>5716</v>
      </c>
      <c r="AL120" s="3">
        <v>5827</v>
      </c>
      <c r="AM120" s="3">
        <v>5938</v>
      </c>
      <c r="AN120" s="3">
        <v>6050</v>
      </c>
      <c r="AO120" s="3">
        <v>6161</v>
      </c>
      <c r="AP120" s="3">
        <v>6282</v>
      </c>
      <c r="AQ120" s="3">
        <v>6394</v>
      </c>
      <c r="AR120" s="3">
        <v>6505</v>
      </c>
      <c r="AS120" s="3">
        <v>6616</v>
      </c>
      <c r="AT120" s="3">
        <v>6738</v>
      </c>
      <c r="AU120" s="3">
        <v>6849</v>
      </c>
      <c r="AV120" s="3">
        <v>6961</v>
      </c>
      <c r="AW120" s="3">
        <v>7072</v>
      </c>
      <c r="AX120" s="3">
        <v>7193</v>
      </c>
      <c r="AY120" s="3">
        <v>7305</v>
      </c>
      <c r="AZ120" s="3">
        <v>7416</v>
      </c>
      <c r="BA120" s="3">
        <v>7527</v>
      </c>
      <c r="BB120" s="3">
        <v>7649</v>
      </c>
      <c r="BC120" s="3">
        <v>7760</v>
      </c>
      <c r="BD120" s="3">
        <v>7871</v>
      </c>
      <c r="BE120" s="3">
        <v>7983</v>
      </c>
      <c r="BF120" s="3">
        <v>8094</v>
      </c>
      <c r="BG120" s="3">
        <v>8216</v>
      </c>
      <c r="BH120" s="3">
        <v>8327</v>
      </c>
      <c r="BI120" s="3">
        <v>8438</v>
      </c>
      <c r="BJ120" s="3">
        <v>8550</v>
      </c>
      <c r="BK120" s="3">
        <v>8671</v>
      </c>
      <c r="BL120" s="3">
        <v>8782</v>
      </c>
      <c r="BM120" s="3">
        <v>8894</v>
      </c>
      <c r="BN120" s="3">
        <v>9005</v>
      </c>
      <c r="BO120" s="3">
        <v>9126</v>
      </c>
      <c r="BP120" s="3">
        <v>9238</v>
      </c>
      <c r="BQ120" s="3">
        <v>9349</v>
      </c>
      <c r="BR120" s="3">
        <v>9460</v>
      </c>
      <c r="BS120" s="3">
        <v>9582</v>
      </c>
      <c r="BT120" s="3">
        <v>9693</v>
      </c>
      <c r="BU120" s="3">
        <v>9805</v>
      </c>
      <c r="BV120" s="3">
        <v>9916</v>
      </c>
      <c r="BW120" s="3">
        <v>10027</v>
      </c>
      <c r="BX120" s="3">
        <v>10149</v>
      </c>
      <c r="BY120" s="3">
        <v>10260</v>
      </c>
      <c r="BZ120" s="3">
        <v>10371</v>
      </c>
      <c r="CA120" s="3">
        <v>10483</v>
      </c>
      <c r="CB120" s="3">
        <v>10604</v>
      </c>
      <c r="CC120" s="3">
        <v>10715</v>
      </c>
      <c r="CD120" s="3">
        <v>10827</v>
      </c>
      <c r="CE120" s="3">
        <v>10938</v>
      </c>
      <c r="CF120" s="3">
        <v>11060</v>
      </c>
      <c r="CG120" s="3">
        <v>11171</v>
      </c>
      <c r="CH120" s="3">
        <v>11282</v>
      </c>
      <c r="CI120" s="3">
        <v>11394</v>
      </c>
      <c r="CJ120" s="3">
        <v>11515</v>
      </c>
      <c r="CK120" s="3">
        <v>11626</v>
      </c>
      <c r="CL120" s="3">
        <v>11738</v>
      </c>
      <c r="CM120" s="3">
        <v>11849</v>
      </c>
      <c r="CN120" s="3">
        <v>11971</v>
      </c>
      <c r="CO120" s="3">
        <v>12082</v>
      </c>
      <c r="CP120" s="3">
        <v>12193</v>
      </c>
      <c r="CQ120" s="3">
        <v>12304</v>
      </c>
      <c r="CR120" s="3">
        <v>12416</v>
      </c>
      <c r="CS120" s="3">
        <v>12537</v>
      </c>
      <c r="CT120" s="3">
        <v>12649</v>
      </c>
      <c r="CU120" s="3">
        <v>12760</v>
      </c>
      <c r="CV120" s="3">
        <v>12871</v>
      </c>
      <c r="CW120" s="3">
        <v>12993</v>
      </c>
      <c r="CX120" s="3">
        <v>13104</v>
      </c>
    </row>
    <row r="121" spans="1:102" ht="15.6" x14ac:dyDescent="0.25">
      <c r="A121" s="3">
        <v>119</v>
      </c>
      <c r="B121" s="2" t="s">
        <v>574</v>
      </c>
      <c r="C121" s="3">
        <v>1699</v>
      </c>
      <c r="D121" s="3">
        <v>1801</v>
      </c>
      <c r="E121" s="3">
        <v>1903</v>
      </c>
      <c r="F121" s="3">
        <v>2005</v>
      </c>
      <c r="G121" s="3">
        <v>2108</v>
      </c>
      <c r="H121" s="3">
        <v>2219</v>
      </c>
      <c r="I121" s="3">
        <v>2321</v>
      </c>
      <c r="J121" s="3">
        <v>2424</v>
      </c>
      <c r="K121" s="3">
        <v>2526</v>
      </c>
      <c r="L121" s="3">
        <v>2637</v>
      </c>
      <c r="M121" s="3">
        <v>2740</v>
      </c>
      <c r="N121" s="3">
        <v>2842</v>
      </c>
      <c r="O121" s="3">
        <v>2944</v>
      </c>
      <c r="P121" s="3">
        <v>3056</v>
      </c>
      <c r="Q121" s="3">
        <v>3158</v>
      </c>
      <c r="R121" s="3">
        <v>3260</v>
      </c>
      <c r="S121" s="3">
        <v>3362</v>
      </c>
      <c r="T121" s="3">
        <v>3474</v>
      </c>
      <c r="U121" s="3">
        <v>3576</v>
      </c>
      <c r="V121" s="3">
        <v>3679</v>
      </c>
      <c r="W121" s="3">
        <v>3781</v>
      </c>
      <c r="X121" s="3">
        <v>3883</v>
      </c>
      <c r="Y121" s="3">
        <v>3995</v>
      </c>
      <c r="Z121" s="3">
        <v>4097</v>
      </c>
      <c r="AA121" s="3">
        <v>4199</v>
      </c>
      <c r="AB121" s="3">
        <v>4301</v>
      </c>
      <c r="AC121" s="3">
        <v>4413</v>
      </c>
      <c r="AD121" s="3">
        <v>4515</v>
      </c>
      <c r="AE121" s="3">
        <v>4617</v>
      </c>
      <c r="AF121" s="3">
        <v>4720</v>
      </c>
      <c r="AG121" s="3">
        <v>4831</v>
      </c>
      <c r="AH121" s="3">
        <v>4934</v>
      </c>
      <c r="AI121" s="3">
        <v>5036</v>
      </c>
      <c r="AJ121" s="3">
        <v>5138</v>
      </c>
      <c r="AK121" s="3">
        <v>5250</v>
      </c>
      <c r="AL121" s="3">
        <v>5352</v>
      </c>
      <c r="AM121" s="3">
        <v>5454</v>
      </c>
      <c r="AN121" s="3">
        <v>5556</v>
      </c>
      <c r="AO121" s="3">
        <v>5659</v>
      </c>
      <c r="AP121" s="3">
        <v>5770</v>
      </c>
      <c r="AQ121" s="3">
        <v>5872</v>
      </c>
      <c r="AR121" s="3">
        <v>5975</v>
      </c>
      <c r="AS121" s="3">
        <v>6077</v>
      </c>
      <c r="AT121" s="3">
        <v>6188</v>
      </c>
      <c r="AU121" s="3">
        <v>6291</v>
      </c>
      <c r="AV121" s="3">
        <v>6393</v>
      </c>
      <c r="AW121" s="3">
        <v>6495</v>
      </c>
      <c r="AX121" s="3">
        <v>6607</v>
      </c>
      <c r="AY121" s="3">
        <v>6709</v>
      </c>
      <c r="AZ121" s="3">
        <v>6811</v>
      </c>
      <c r="BA121" s="3">
        <v>6914</v>
      </c>
      <c r="BB121" s="3">
        <v>7025</v>
      </c>
      <c r="BC121" s="3">
        <v>7127</v>
      </c>
      <c r="BD121" s="3">
        <v>7230</v>
      </c>
      <c r="BE121" s="3">
        <v>7332</v>
      </c>
      <c r="BF121" s="3">
        <v>7434</v>
      </c>
      <c r="BG121" s="3">
        <v>7546</v>
      </c>
      <c r="BH121" s="3">
        <v>7648</v>
      </c>
      <c r="BI121" s="3">
        <v>7750</v>
      </c>
      <c r="BJ121" s="3">
        <v>7852</v>
      </c>
      <c r="BK121" s="3">
        <v>7964</v>
      </c>
      <c r="BL121" s="3">
        <v>8066</v>
      </c>
      <c r="BM121" s="3">
        <v>8169</v>
      </c>
      <c r="BN121" s="3">
        <v>8271</v>
      </c>
      <c r="BO121" s="3">
        <v>8382</v>
      </c>
      <c r="BP121" s="3">
        <v>8485</v>
      </c>
      <c r="BQ121" s="3">
        <v>8587</v>
      </c>
      <c r="BR121" s="3">
        <v>8689</v>
      </c>
      <c r="BS121" s="3">
        <v>8801</v>
      </c>
      <c r="BT121" s="3">
        <v>8903</v>
      </c>
      <c r="BU121" s="3">
        <v>9005</v>
      </c>
      <c r="BV121" s="3">
        <v>9107</v>
      </c>
      <c r="BW121" s="3">
        <v>9210</v>
      </c>
      <c r="BX121" s="3">
        <v>9321</v>
      </c>
      <c r="BY121" s="3">
        <v>9423</v>
      </c>
      <c r="BZ121" s="3">
        <v>9526</v>
      </c>
      <c r="CA121" s="3">
        <v>9628</v>
      </c>
      <c r="CB121" s="3">
        <v>9740</v>
      </c>
      <c r="CC121" s="3">
        <v>9842</v>
      </c>
      <c r="CD121" s="3">
        <v>9944</v>
      </c>
      <c r="CE121" s="3">
        <v>10046</v>
      </c>
      <c r="CF121" s="3">
        <v>10158</v>
      </c>
      <c r="CG121" s="3">
        <v>10260</v>
      </c>
      <c r="CH121" s="3">
        <v>10362</v>
      </c>
      <c r="CI121" s="3">
        <v>10465</v>
      </c>
      <c r="CJ121" s="3">
        <v>10576</v>
      </c>
      <c r="CK121" s="3">
        <v>10678</v>
      </c>
      <c r="CL121" s="3">
        <v>10781</v>
      </c>
      <c r="CM121" s="3">
        <v>10883</v>
      </c>
      <c r="CN121" s="3">
        <v>10995</v>
      </c>
      <c r="CO121" s="3">
        <v>11097</v>
      </c>
      <c r="CP121" s="3">
        <v>11199</v>
      </c>
      <c r="CQ121" s="3">
        <v>11301</v>
      </c>
      <c r="CR121" s="3">
        <v>11404</v>
      </c>
      <c r="CS121" s="3">
        <v>11515</v>
      </c>
      <c r="CT121" s="3">
        <v>11617</v>
      </c>
      <c r="CU121" s="3">
        <v>11720</v>
      </c>
      <c r="CV121" s="3">
        <v>11822</v>
      </c>
      <c r="CW121" s="3">
        <v>11933</v>
      </c>
      <c r="CX121" s="3">
        <v>12036</v>
      </c>
    </row>
    <row r="122" spans="1:102" ht="15.6" x14ac:dyDescent="0.25">
      <c r="A122" s="3">
        <v>120</v>
      </c>
      <c r="B122" s="2" t="s">
        <v>575</v>
      </c>
      <c r="C122" s="3">
        <v>1510</v>
      </c>
      <c r="D122" s="3">
        <v>1653</v>
      </c>
      <c r="E122" s="3">
        <v>1804</v>
      </c>
      <c r="F122" s="3">
        <v>1955</v>
      </c>
      <c r="G122" s="3">
        <v>2106</v>
      </c>
      <c r="H122" s="3">
        <v>2249</v>
      </c>
      <c r="I122" s="3">
        <v>2400</v>
      </c>
      <c r="J122" s="3">
        <v>2544</v>
      </c>
      <c r="K122" s="3">
        <v>2687</v>
      </c>
      <c r="L122" s="3">
        <v>2831</v>
      </c>
      <c r="M122" s="3">
        <v>2967</v>
      </c>
      <c r="N122" s="3">
        <v>3103</v>
      </c>
      <c r="O122" s="3">
        <v>3238</v>
      </c>
      <c r="P122" s="3">
        <v>3374</v>
      </c>
      <c r="Q122" s="3">
        <v>3503</v>
      </c>
      <c r="R122" s="3">
        <v>3624</v>
      </c>
      <c r="S122" s="3">
        <v>3752</v>
      </c>
      <c r="T122" s="3">
        <v>3865</v>
      </c>
      <c r="U122" s="3">
        <v>3986</v>
      </c>
      <c r="V122" s="3">
        <v>4092</v>
      </c>
      <c r="W122" s="3">
        <v>4205</v>
      </c>
      <c r="X122" s="3">
        <v>4303</v>
      </c>
      <c r="Y122" s="3">
        <v>4401</v>
      </c>
      <c r="Z122" s="3">
        <v>4499</v>
      </c>
      <c r="AA122" s="3">
        <v>4582</v>
      </c>
      <c r="AB122" s="3">
        <v>4673</v>
      </c>
      <c r="AC122" s="3">
        <v>4748</v>
      </c>
      <c r="AD122" s="3">
        <v>4824</v>
      </c>
      <c r="AE122" s="3">
        <v>4892</v>
      </c>
      <c r="AF122" s="3">
        <v>4960</v>
      </c>
      <c r="AG122" s="3">
        <v>5013</v>
      </c>
      <c r="AH122" s="3">
        <v>5066</v>
      </c>
      <c r="AI122" s="3">
        <v>5111</v>
      </c>
      <c r="AJ122" s="3">
        <v>5156</v>
      </c>
      <c r="AK122" s="3">
        <v>5194</v>
      </c>
      <c r="AL122" s="3">
        <v>5224</v>
      </c>
      <c r="AM122" s="3">
        <v>5247</v>
      </c>
      <c r="AN122" s="3">
        <v>5262</v>
      </c>
      <c r="AO122" s="3">
        <v>5277</v>
      </c>
      <c r="AP122" s="3">
        <v>5285</v>
      </c>
      <c r="AQ122" s="3">
        <v>5292</v>
      </c>
      <c r="AR122" s="3">
        <v>5300</v>
      </c>
      <c r="AS122" s="3">
        <v>5307</v>
      </c>
      <c r="AT122" s="3">
        <v>5315</v>
      </c>
      <c r="AU122" s="3">
        <v>5337</v>
      </c>
      <c r="AV122" s="3">
        <v>5368</v>
      </c>
      <c r="AW122" s="3">
        <v>5405</v>
      </c>
      <c r="AX122" s="3">
        <v>5451</v>
      </c>
      <c r="AY122" s="3">
        <v>5496</v>
      </c>
      <c r="AZ122" s="3">
        <v>5549</v>
      </c>
      <c r="BA122" s="3">
        <v>5602</v>
      </c>
      <c r="BB122" s="3">
        <v>5670</v>
      </c>
      <c r="BC122" s="3">
        <v>5738</v>
      </c>
      <c r="BD122" s="3">
        <v>5813</v>
      </c>
      <c r="BE122" s="3">
        <v>5889</v>
      </c>
      <c r="BF122" s="3">
        <v>5979</v>
      </c>
      <c r="BG122" s="3">
        <v>6062</v>
      </c>
      <c r="BH122" s="3">
        <v>6160</v>
      </c>
      <c r="BI122" s="3">
        <v>6258</v>
      </c>
      <c r="BJ122" s="3">
        <v>6357</v>
      </c>
      <c r="BK122" s="3">
        <v>6470</v>
      </c>
      <c r="BL122" s="3">
        <v>6576</v>
      </c>
      <c r="BM122" s="3">
        <v>6696</v>
      </c>
      <c r="BN122" s="3">
        <v>6810</v>
      </c>
      <c r="BO122" s="3">
        <v>6938</v>
      </c>
      <c r="BP122" s="3">
        <v>7059</v>
      </c>
      <c r="BQ122" s="3">
        <v>7187</v>
      </c>
      <c r="BR122" s="3">
        <v>7323</v>
      </c>
      <c r="BS122" s="3">
        <v>7459</v>
      </c>
      <c r="BT122" s="3">
        <v>7595</v>
      </c>
      <c r="BU122" s="3">
        <v>7731</v>
      </c>
      <c r="BV122" s="3">
        <v>7874</v>
      </c>
      <c r="BW122" s="3">
        <v>8018</v>
      </c>
      <c r="BX122" s="3">
        <v>8161</v>
      </c>
      <c r="BY122" s="3">
        <v>8312</v>
      </c>
      <c r="BZ122" s="3">
        <v>8456</v>
      </c>
      <c r="CA122" s="3">
        <v>8607</v>
      </c>
      <c r="CB122" s="3">
        <v>8758</v>
      </c>
      <c r="CC122" s="3">
        <v>8909</v>
      </c>
      <c r="CD122" s="3">
        <v>9060</v>
      </c>
      <c r="CE122" s="3">
        <v>9150</v>
      </c>
      <c r="CF122" s="3">
        <v>9248</v>
      </c>
      <c r="CG122" s="3">
        <v>9339</v>
      </c>
      <c r="CH122" s="3">
        <v>9437</v>
      </c>
      <c r="CI122" s="3">
        <v>9535</v>
      </c>
      <c r="CJ122" s="3">
        <v>9626</v>
      </c>
      <c r="CK122" s="3">
        <v>9724</v>
      </c>
      <c r="CL122" s="3">
        <v>9822</v>
      </c>
      <c r="CM122" s="3">
        <v>9913</v>
      </c>
      <c r="CN122" s="3">
        <v>10011</v>
      </c>
      <c r="CO122" s="3">
        <v>10109</v>
      </c>
      <c r="CP122" s="3">
        <v>10200</v>
      </c>
      <c r="CQ122" s="3">
        <v>10298</v>
      </c>
      <c r="CR122" s="3">
        <v>10396</v>
      </c>
      <c r="CS122" s="3">
        <v>10486</v>
      </c>
      <c r="CT122" s="3">
        <v>10585</v>
      </c>
      <c r="CU122" s="3">
        <v>10683</v>
      </c>
      <c r="CV122" s="3">
        <v>10773</v>
      </c>
      <c r="CW122" s="3">
        <v>10872</v>
      </c>
      <c r="CX122" s="3">
        <v>10970</v>
      </c>
    </row>
    <row r="123" spans="1:102" ht="15.6" x14ac:dyDescent="0.25">
      <c r="A123" s="3">
        <v>121</v>
      </c>
      <c r="B123" s="2" t="s">
        <v>576</v>
      </c>
      <c r="C123" s="3">
        <v>1658</v>
      </c>
      <c r="D123" s="3">
        <v>1666</v>
      </c>
      <c r="E123" s="3">
        <v>1682</v>
      </c>
      <c r="F123" s="3">
        <v>1707</v>
      </c>
      <c r="G123" s="3">
        <v>1732</v>
      </c>
      <c r="H123" s="3">
        <v>1774</v>
      </c>
      <c r="I123" s="3">
        <v>1815</v>
      </c>
      <c r="J123" s="3">
        <v>1865</v>
      </c>
      <c r="K123" s="3">
        <v>1915</v>
      </c>
      <c r="L123" s="3">
        <v>1981</v>
      </c>
      <c r="M123" s="3">
        <v>2047</v>
      </c>
      <c r="N123" s="3">
        <v>2114</v>
      </c>
      <c r="O123" s="3">
        <v>2196</v>
      </c>
      <c r="P123" s="3">
        <v>2279</v>
      </c>
      <c r="Q123" s="3">
        <v>2371</v>
      </c>
      <c r="R123" s="3">
        <v>2462</v>
      </c>
      <c r="S123" s="3">
        <v>2561</v>
      </c>
      <c r="T123" s="3">
        <v>2669</v>
      </c>
      <c r="U123" s="3">
        <v>2785</v>
      </c>
      <c r="V123" s="3">
        <v>2893</v>
      </c>
      <c r="W123" s="3">
        <v>3017</v>
      </c>
      <c r="X123" s="3">
        <v>3142</v>
      </c>
      <c r="Y123" s="3">
        <v>3266</v>
      </c>
      <c r="Z123" s="3">
        <v>3399</v>
      </c>
      <c r="AA123" s="3">
        <v>3540</v>
      </c>
      <c r="AB123" s="3">
        <v>3681</v>
      </c>
      <c r="AC123" s="3">
        <v>3821</v>
      </c>
      <c r="AD123" s="3">
        <v>3971</v>
      </c>
      <c r="AE123" s="3">
        <v>4120</v>
      </c>
      <c r="AF123" s="3">
        <v>4269</v>
      </c>
      <c r="AG123" s="3">
        <v>4427</v>
      </c>
      <c r="AH123" s="3">
        <v>4584</v>
      </c>
      <c r="AI123" s="3">
        <v>4742</v>
      </c>
      <c r="AJ123" s="3">
        <v>4899</v>
      </c>
      <c r="AK123" s="3">
        <v>5065</v>
      </c>
      <c r="AL123" s="3">
        <v>5223</v>
      </c>
      <c r="AM123" s="3">
        <v>5388</v>
      </c>
      <c r="AN123" s="3">
        <v>5554</v>
      </c>
      <c r="AO123" s="3">
        <v>5720</v>
      </c>
      <c r="AP123" s="3">
        <v>5878</v>
      </c>
      <c r="AQ123" s="3">
        <v>6043</v>
      </c>
      <c r="AR123" s="3">
        <v>6209</v>
      </c>
      <c r="AS123" s="3">
        <v>6375</v>
      </c>
      <c r="AT123" s="3">
        <v>6533</v>
      </c>
      <c r="AU123" s="3">
        <v>6698</v>
      </c>
      <c r="AV123" s="3">
        <v>6856</v>
      </c>
      <c r="AW123" s="3">
        <v>7013</v>
      </c>
      <c r="AX123" s="3">
        <v>7171</v>
      </c>
      <c r="AY123" s="3">
        <v>7329</v>
      </c>
      <c r="AZ123" s="3">
        <v>7478</v>
      </c>
      <c r="BA123" s="3">
        <v>7627</v>
      </c>
      <c r="BB123" s="3">
        <v>7776</v>
      </c>
      <c r="BC123" s="3">
        <v>7917</v>
      </c>
      <c r="BD123" s="3">
        <v>8058</v>
      </c>
      <c r="BE123" s="3">
        <v>8199</v>
      </c>
      <c r="BF123" s="3">
        <v>8332</v>
      </c>
      <c r="BG123" s="3">
        <v>8456</v>
      </c>
      <c r="BH123" s="3">
        <v>8580</v>
      </c>
      <c r="BI123" s="3">
        <v>8705</v>
      </c>
      <c r="BJ123" s="3">
        <v>8813</v>
      </c>
      <c r="BK123" s="3">
        <v>8929</v>
      </c>
      <c r="BL123" s="3">
        <v>9036</v>
      </c>
      <c r="BM123" s="3">
        <v>9136</v>
      </c>
      <c r="BN123" s="3">
        <v>9227</v>
      </c>
      <c r="BO123" s="3">
        <v>9318</v>
      </c>
      <c r="BP123" s="3">
        <v>9401</v>
      </c>
      <c r="BQ123" s="3">
        <v>9484</v>
      </c>
      <c r="BR123" s="3">
        <v>9551</v>
      </c>
      <c r="BS123" s="3">
        <v>9617</v>
      </c>
      <c r="BT123" s="3">
        <v>9683</v>
      </c>
      <c r="BU123" s="3">
        <v>9733</v>
      </c>
      <c r="BV123" s="3">
        <v>9783</v>
      </c>
      <c r="BW123" s="3">
        <v>9816</v>
      </c>
      <c r="BX123" s="3">
        <v>9841</v>
      </c>
      <c r="BY123" s="3">
        <v>9866</v>
      </c>
      <c r="BZ123" s="3">
        <v>9882</v>
      </c>
      <c r="CA123" s="3">
        <v>9899</v>
      </c>
      <c r="CB123" s="3">
        <v>9915</v>
      </c>
      <c r="CC123" s="3">
        <v>9932</v>
      </c>
      <c r="CD123" s="3">
        <v>9949</v>
      </c>
      <c r="CE123" s="3">
        <v>10048</v>
      </c>
      <c r="CF123" s="3">
        <v>10156</v>
      </c>
      <c r="CG123" s="3">
        <v>10255</v>
      </c>
      <c r="CH123" s="3">
        <v>10363</v>
      </c>
      <c r="CI123" s="3">
        <v>10471</v>
      </c>
      <c r="CJ123" s="3">
        <v>10570</v>
      </c>
      <c r="CK123" s="3">
        <v>10678</v>
      </c>
      <c r="CL123" s="3">
        <v>10786</v>
      </c>
      <c r="CM123" s="3">
        <v>10885</v>
      </c>
      <c r="CN123" s="3">
        <v>10993</v>
      </c>
      <c r="CO123" s="3">
        <v>11101</v>
      </c>
      <c r="CP123" s="3">
        <v>11200</v>
      </c>
      <c r="CQ123" s="3">
        <v>11308</v>
      </c>
      <c r="CR123" s="3">
        <v>11416</v>
      </c>
      <c r="CS123" s="3">
        <v>11515</v>
      </c>
      <c r="CT123" s="3">
        <v>11623</v>
      </c>
      <c r="CU123" s="3">
        <v>11731</v>
      </c>
      <c r="CV123" s="3">
        <v>11831</v>
      </c>
      <c r="CW123" s="3">
        <v>11938</v>
      </c>
      <c r="CX123" s="3">
        <v>12046</v>
      </c>
    </row>
    <row r="124" spans="1:102" ht="15.6" x14ac:dyDescent="0.25">
      <c r="A124" s="3">
        <v>122</v>
      </c>
      <c r="B124" s="2" t="s">
        <v>577</v>
      </c>
      <c r="C124" s="3">
        <v>1622</v>
      </c>
      <c r="D124" s="3">
        <v>1630</v>
      </c>
      <c r="E124" s="3">
        <v>1646</v>
      </c>
      <c r="F124" s="3">
        <v>1670</v>
      </c>
      <c r="G124" s="3">
        <v>1695</v>
      </c>
      <c r="H124" s="3">
        <v>1735</v>
      </c>
      <c r="I124" s="3">
        <v>1776</v>
      </c>
      <c r="J124" s="3">
        <v>1824</v>
      </c>
      <c r="K124" s="3">
        <v>1873</v>
      </c>
      <c r="L124" s="3">
        <v>1938</v>
      </c>
      <c r="M124" s="3">
        <v>2003</v>
      </c>
      <c r="N124" s="3">
        <v>2068</v>
      </c>
      <c r="O124" s="3">
        <v>2149</v>
      </c>
      <c r="P124" s="3">
        <v>2230</v>
      </c>
      <c r="Q124" s="3">
        <v>2319</v>
      </c>
      <c r="R124" s="3">
        <v>2408</v>
      </c>
      <c r="S124" s="3">
        <v>2506</v>
      </c>
      <c r="T124" s="3">
        <v>2611</v>
      </c>
      <c r="U124" s="3">
        <v>2725</v>
      </c>
      <c r="V124" s="3">
        <v>2830</v>
      </c>
      <c r="W124" s="3">
        <v>2952</v>
      </c>
      <c r="X124" s="3">
        <v>3074</v>
      </c>
      <c r="Y124" s="3">
        <v>3195</v>
      </c>
      <c r="Z124" s="3">
        <v>3325</v>
      </c>
      <c r="AA124" s="3">
        <v>3463</v>
      </c>
      <c r="AB124" s="3">
        <v>3601</v>
      </c>
      <c r="AC124" s="3">
        <v>3739</v>
      </c>
      <c r="AD124" s="3">
        <v>3885</v>
      </c>
      <c r="AE124" s="3">
        <v>4031</v>
      </c>
      <c r="AF124" s="3">
        <v>4177</v>
      </c>
      <c r="AG124" s="3">
        <v>4331</v>
      </c>
      <c r="AH124" s="3">
        <v>4485</v>
      </c>
      <c r="AI124" s="3">
        <v>4640</v>
      </c>
      <c r="AJ124" s="3">
        <v>4794</v>
      </c>
      <c r="AK124" s="3">
        <v>4956</v>
      </c>
      <c r="AL124" s="3">
        <v>5110</v>
      </c>
      <c r="AM124" s="3">
        <v>5272</v>
      </c>
      <c r="AN124" s="3">
        <v>5435</v>
      </c>
      <c r="AO124" s="3">
        <v>5597</v>
      </c>
      <c r="AP124" s="3">
        <v>5751</v>
      </c>
      <c r="AQ124" s="3">
        <v>5913</v>
      </c>
      <c r="AR124" s="3">
        <v>6076</v>
      </c>
      <c r="AS124" s="3">
        <v>6238</v>
      </c>
      <c r="AT124" s="3">
        <v>6392</v>
      </c>
      <c r="AU124" s="3">
        <v>6554</v>
      </c>
      <c r="AV124" s="3">
        <v>6708</v>
      </c>
      <c r="AW124" s="3">
        <v>6862</v>
      </c>
      <c r="AX124" s="3">
        <v>7017</v>
      </c>
      <c r="AY124" s="3">
        <v>7171</v>
      </c>
      <c r="AZ124" s="3">
        <v>7317</v>
      </c>
      <c r="BA124" s="3">
        <v>7463</v>
      </c>
      <c r="BB124" s="3">
        <v>7609</v>
      </c>
      <c r="BC124" s="3">
        <v>7747</v>
      </c>
      <c r="BD124" s="3">
        <v>7885</v>
      </c>
      <c r="BE124" s="3">
        <v>8023</v>
      </c>
      <c r="BF124" s="3">
        <v>8152</v>
      </c>
      <c r="BG124" s="3">
        <v>8274</v>
      </c>
      <c r="BH124" s="3">
        <v>8396</v>
      </c>
      <c r="BI124" s="3">
        <v>8518</v>
      </c>
      <c r="BJ124" s="3">
        <v>8623</v>
      </c>
      <c r="BK124" s="3">
        <v>8737</v>
      </c>
      <c r="BL124" s="3">
        <v>8842</v>
      </c>
      <c r="BM124" s="3">
        <v>8939</v>
      </c>
      <c r="BN124" s="3">
        <v>9029</v>
      </c>
      <c r="BO124" s="3">
        <v>9118</v>
      </c>
      <c r="BP124" s="3">
        <v>9199</v>
      </c>
      <c r="BQ124" s="3">
        <v>9280</v>
      </c>
      <c r="BR124" s="3">
        <v>9345</v>
      </c>
      <c r="BS124" s="3">
        <v>9410</v>
      </c>
      <c r="BT124" s="3">
        <v>9475</v>
      </c>
      <c r="BU124" s="3">
        <v>9524</v>
      </c>
      <c r="BV124" s="3">
        <v>9572</v>
      </c>
      <c r="BW124" s="3">
        <v>9605</v>
      </c>
      <c r="BX124" s="3">
        <v>9629</v>
      </c>
      <c r="BY124" s="3">
        <v>9653</v>
      </c>
      <c r="BZ124" s="3">
        <v>9670</v>
      </c>
      <c r="CA124" s="3">
        <v>9686</v>
      </c>
      <c r="CB124" s="3">
        <v>9702</v>
      </c>
      <c r="CC124" s="3">
        <v>9718</v>
      </c>
      <c r="CD124" s="3">
        <v>9735</v>
      </c>
      <c r="CE124" s="3">
        <v>9832</v>
      </c>
      <c r="CF124" s="3">
        <v>9937</v>
      </c>
      <c r="CG124" s="3">
        <v>10035</v>
      </c>
      <c r="CH124" s="3">
        <v>10140</v>
      </c>
      <c r="CI124" s="3">
        <v>10246</v>
      </c>
      <c r="CJ124" s="3">
        <v>10343</v>
      </c>
      <c r="CK124" s="3">
        <v>10448</v>
      </c>
      <c r="CL124" s="3">
        <v>10554</v>
      </c>
      <c r="CM124" s="3">
        <v>10651</v>
      </c>
      <c r="CN124" s="3">
        <v>10757</v>
      </c>
      <c r="CO124" s="3">
        <v>10862</v>
      </c>
      <c r="CP124" s="3">
        <v>10960</v>
      </c>
      <c r="CQ124" s="3">
        <v>11065</v>
      </c>
      <c r="CR124" s="3">
        <v>11171</v>
      </c>
      <c r="CS124" s="3">
        <v>11268</v>
      </c>
      <c r="CT124" s="3">
        <v>11373</v>
      </c>
      <c r="CU124" s="3">
        <v>11479</v>
      </c>
      <c r="CV124" s="3">
        <v>11576</v>
      </c>
      <c r="CW124" s="3">
        <v>11682</v>
      </c>
      <c r="CX124" s="3">
        <v>11787</v>
      </c>
    </row>
    <row r="125" spans="1:102" ht="15.6" x14ac:dyDescent="0.25">
      <c r="A125" s="3">
        <v>123</v>
      </c>
      <c r="B125" s="2" t="s">
        <v>578</v>
      </c>
      <c r="C125" s="3">
        <v>1695</v>
      </c>
      <c r="D125" s="3">
        <v>1796</v>
      </c>
      <c r="E125" s="3">
        <v>1906</v>
      </c>
      <c r="F125" s="3">
        <v>2008</v>
      </c>
      <c r="G125" s="3">
        <v>2118</v>
      </c>
      <c r="H125" s="3">
        <v>2229</v>
      </c>
      <c r="I125" s="3">
        <v>2330</v>
      </c>
      <c r="J125" s="3">
        <v>2441</v>
      </c>
      <c r="K125" s="3">
        <v>2551</v>
      </c>
      <c r="L125" s="3">
        <v>2653</v>
      </c>
      <c r="M125" s="3">
        <v>2763</v>
      </c>
      <c r="N125" s="3">
        <v>2873</v>
      </c>
      <c r="O125" s="3">
        <v>2975</v>
      </c>
      <c r="P125" s="3">
        <v>3085</v>
      </c>
      <c r="Q125" s="3">
        <v>3195</v>
      </c>
      <c r="R125" s="3">
        <v>3297</v>
      </c>
      <c r="S125" s="3">
        <v>3407</v>
      </c>
      <c r="T125" s="3">
        <v>3517</v>
      </c>
      <c r="U125" s="3">
        <v>3619</v>
      </c>
      <c r="V125" s="3">
        <v>3729</v>
      </c>
      <c r="W125" s="3">
        <v>3839</v>
      </c>
      <c r="X125" s="3">
        <v>3941</v>
      </c>
      <c r="Y125" s="3">
        <v>4051</v>
      </c>
      <c r="Z125" s="3">
        <v>4162</v>
      </c>
      <c r="AA125" s="3">
        <v>4263</v>
      </c>
      <c r="AB125" s="3">
        <v>4374</v>
      </c>
      <c r="AC125" s="3">
        <v>4484</v>
      </c>
      <c r="AD125" s="3">
        <v>4585</v>
      </c>
      <c r="AE125" s="3">
        <v>4696</v>
      </c>
      <c r="AF125" s="3">
        <v>4806</v>
      </c>
      <c r="AG125" s="3">
        <v>4908</v>
      </c>
      <c r="AH125" s="3">
        <v>5018</v>
      </c>
      <c r="AI125" s="3">
        <v>5128</v>
      </c>
      <c r="AJ125" s="3">
        <v>5230</v>
      </c>
      <c r="AK125" s="3">
        <v>5340</v>
      </c>
      <c r="AL125" s="3">
        <v>5450</v>
      </c>
      <c r="AM125" s="3">
        <v>5552</v>
      </c>
      <c r="AN125" s="3">
        <v>5662</v>
      </c>
      <c r="AO125" s="3">
        <v>5772</v>
      </c>
      <c r="AP125" s="3">
        <v>5874</v>
      </c>
      <c r="AQ125" s="3">
        <v>5984</v>
      </c>
      <c r="AR125" s="3">
        <v>6086</v>
      </c>
      <c r="AS125" s="3">
        <v>6196</v>
      </c>
      <c r="AT125" s="3">
        <v>6307</v>
      </c>
      <c r="AU125" s="3">
        <v>6408</v>
      </c>
      <c r="AV125" s="3">
        <v>6518</v>
      </c>
      <c r="AW125" s="3">
        <v>6629</v>
      </c>
      <c r="AX125" s="3">
        <v>6730</v>
      </c>
      <c r="AY125" s="3">
        <v>6841</v>
      </c>
      <c r="AZ125" s="3">
        <v>6951</v>
      </c>
      <c r="BA125" s="3">
        <v>7053</v>
      </c>
      <c r="BB125" s="3">
        <v>7163</v>
      </c>
      <c r="BC125" s="3">
        <v>7273</v>
      </c>
      <c r="BD125" s="3">
        <v>7375</v>
      </c>
      <c r="BE125" s="3">
        <v>7485</v>
      </c>
      <c r="BF125" s="3">
        <v>7595</v>
      </c>
      <c r="BG125" s="3">
        <v>7697</v>
      </c>
      <c r="BH125" s="3">
        <v>7807</v>
      </c>
      <c r="BI125" s="3">
        <v>7917</v>
      </c>
      <c r="BJ125" s="3">
        <v>8019</v>
      </c>
      <c r="BK125" s="3">
        <v>8129</v>
      </c>
      <c r="BL125" s="3">
        <v>8240</v>
      </c>
      <c r="BM125" s="3">
        <v>8341</v>
      </c>
      <c r="BN125" s="3">
        <v>8451</v>
      </c>
      <c r="BO125" s="3">
        <v>8562</v>
      </c>
      <c r="BP125" s="3">
        <v>8663</v>
      </c>
      <c r="BQ125" s="3">
        <v>8774</v>
      </c>
      <c r="BR125" s="3">
        <v>8884</v>
      </c>
      <c r="BS125" s="3">
        <v>8986</v>
      </c>
      <c r="BT125" s="3">
        <v>9096</v>
      </c>
      <c r="BU125" s="3">
        <v>9206</v>
      </c>
      <c r="BV125" s="3">
        <v>9308</v>
      </c>
      <c r="BW125" s="3">
        <v>9418</v>
      </c>
      <c r="BX125" s="3">
        <v>9528</v>
      </c>
      <c r="BY125" s="3">
        <v>9630</v>
      </c>
      <c r="BZ125" s="3">
        <v>9740</v>
      </c>
      <c r="CA125" s="3">
        <v>9850</v>
      </c>
      <c r="CB125" s="3">
        <v>9952</v>
      </c>
      <c r="CC125" s="3">
        <v>10062</v>
      </c>
      <c r="CD125" s="3">
        <v>10173</v>
      </c>
      <c r="CE125" s="3">
        <v>10274</v>
      </c>
      <c r="CF125" s="3">
        <v>10384</v>
      </c>
      <c r="CG125" s="3">
        <v>10486</v>
      </c>
      <c r="CH125" s="3">
        <v>10596</v>
      </c>
      <c r="CI125" s="3">
        <v>10707</v>
      </c>
      <c r="CJ125" s="3">
        <v>10808</v>
      </c>
      <c r="CK125" s="3">
        <v>10919</v>
      </c>
      <c r="CL125" s="3">
        <v>11029</v>
      </c>
      <c r="CM125" s="3">
        <v>11131</v>
      </c>
      <c r="CN125" s="3">
        <v>11241</v>
      </c>
      <c r="CO125" s="3">
        <v>11351</v>
      </c>
      <c r="CP125" s="3">
        <v>11453</v>
      </c>
      <c r="CQ125" s="3">
        <v>11563</v>
      </c>
      <c r="CR125" s="3">
        <v>11673</v>
      </c>
      <c r="CS125" s="3">
        <v>11775</v>
      </c>
      <c r="CT125" s="3">
        <v>11885</v>
      </c>
      <c r="CU125" s="3">
        <v>11995</v>
      </c>
      <c r="CV125" s="3">
        <v>12097</v>
      </c>
      <c r="CW125" s="3">
        <v>12207</v>
      </c>
      <c r="CX125" s="3">
        <v>12317</v>
      </c>
    </row>
    <row r="126" spans="1:102" ht="15.6" x14ac:dyDescent="0.25">
      <c r="A126" s="3">
        <v>124</v>
      </c>
      <c r="B126" s="2" t="s">
        <v>579</v>
      </c>
      <c r="C126" s="3">
        <v>1232</v>
      </c>
      <c r="D126" s="3">
        <v>1329</v>
      </c>
      <c r="E126" s="3">
        <v>1431</v>
      </c>
      <c r="F126" s="3">
        <v>1529</v>
      </c>
      <c r="G126" s="3">
        <v>1631</v>
      </c>
      <c r="H126" s="3">
        <v>1729</v>
      </c>
      <c r="I126" s="3">
        <v>1826</v>
      </c>
      <c r="J126" s="3">
        <v>1929</v>
      </c>
      <c r="K126" s="3">
        <v>2026</v>
      </c>
      <c r="L126" s="3">
        <v>2118</v>
      </c>
      <c r="M126" s="3">
        <v>2215</v>
      </c>
      <c r="N126" s="3">
        <v>2307</v>
      </c>
      <c r="O126" s="3">
        <v>2399</v>
      </c>
      <c r="P126" s="3">
        <v>2491</v>
      </c>
      <c r="Q126" s="3">
        <v>2583</v>
      </c>
      <c r="R126" s="3">
        <v>2669</v>
      </c>
      <c r="S126" s="3">
        <v>2755</v>
      </c>
      <c r="T126" s="3">
        <v>2836</v>
      </c>
      <c r="U126" s="3">
        <v>2923</v>
      </c>
      <c r="V126" s="3">
        <v>2999</v>
      </c>
      <c r="W126" s="3">
        <v>3080</v>
      </c>
      <c r="X126" s="3">
        <v>3155</v>
      </c>
      <c r="Y126" s="3">
        <v>3231</v>
      </c>
      <c r="Z126" s="3">
        <v>3301</v>
      </c>
      <c r="AA126" s="3">
        <v>3366</v>
      </c>
      <c r="AB126" s="3">
        <v>3436</v>
      </c>
      <c r="AC126" s="3">
        <v>3496</v>
      </c>
      <c r="AD126" s="3">
        <v>3561</v>
      </c>
      <c r="AE126" s="3">
        <v>3620</v>
      </c>
      <c r="AF126" s="3">
        <v>3674</v>
      </c>
      <c r="AG126" s="3">
        <v>3728</v>
      </c>
      <c r="AH126" s="3">
        <v>3777</v>
      </c>
      <c r="AI126" s="3">
        <v>3825</v>
      </c>
      <c r="AJ126" s="3">
        <v>3869</v>
      </c>
      <c r="AK126" s="3">
        <v>3912</v>
      </c>
      <c r="AL126" s="3">
        <v>3950</v>
      </c>
      <c r="AM126" s="3">
        <v>3993</v>
      </c>
      <c r="AN126" s="3">
        <v>4036</v>
      </c>
      <c r="AO126" s="3">
        <v>4085</v>
      </c>
      <c r="AP126" s="3">
        <v>4133</v>
      </c>
      <c r="AQ126" s="3">
        <v>4187</v>
      </c>
      <c r="AR126" s="3">
        <v>4242</v>
      </c>
      <c r="AS126" s="3">
        <v>4301</v>
      </c>
      <c r="AT126" s="3">
        <v>4366</v>
      </c>
      <c r="AU126" s="3">
        <v>4425</v>
      </c>
      <c r="AV126" s="3">
        <v>4496</v>
      </c>
      <c r="AW126" s="3">
        <v>4560</v>
      </c>
      <c r="AX126" s="3">
        <v>4631</v>
      </c>
      <c r="AY126" s="3">
        <v>4706</v>
      </c>
      <c r="AZ126" s="3">
        <v>4782</v>
      </c>
      <c r="BA126" s="3">
        <v>4863</v>
      </c>
      <c r="BB126" s="3">
        <v>4939</v>
      </c>
      <c r="BC126" s="3">
        <v>5025</v>
      </c>
      <c r="BD126" s="3">
        <v>5106</v>
      </c>
      <c r="BE126" s="3">
        <v>5193</v>
      </c>
      <c r="BF126" s="3">
        <v>5279</v>
      </c>
      <c r="BG126" s="3">
        <v>5371</v>
      </c>
      <c r="BH126" s="3">
        <v>5463</v>
      </c>
      <c r="BI126" s="3">
        <v>5555</v>
      </c>
      <c r="BJ126" s="3">
        <v>5647</v>
      </c>
      <c r="BK126" s="3">
        <v>5744</v>
      </c>
      <c r="BL126" s="3">
        <v>5836</v>
      </c>
      <c r="BM126" s="3">
        <v>5933</v>
      </c>
      <c r="BN126" s="3">
        <v>6036</v>
      </c>
      <c r="BO126" s="3">
        <v>6133</v>
      </c>
      <c r="BP126" s="3">
        <v>6230</v>
      </c>
      <c r="BQ126" s="3">
        <v>6333</v>
      </c>
      <c r="BR126" s="3">
        <v>6430</v>
      </c>
      <c r="BS126" s="3">
        <v>6533</v>
      </c>
      <c r="BT126" s="3">
        <v>6636</v>
      </c>
      <c r="BU126" s="3">
        <v>6711</v>
      </c>
      <c r="BV126" s="3">
        <v>6787</v>
      </c>
      <c r="BW126" s="3">
        <v>6868</v>
      </c>
      <c r="BX126" s="3">
        <v>6944</v>
      </c>
      <c r="BY126" s="3">
        <v>7025</v>
      </c>
      <c r="BZ126" s="3">
        <v>7100</v>
      </c>
      <c r="CA126" s="3">
        <v>7181</v>
      </c>
      <c r="CB126" s="3">
        <v>7257</v>
      </c>
      <c r="CC126" s="3">
        <v>7338</v>
      </c>
      <c r="CD126" s="3">
        <v>7414</v>
      </c>
      <c r="CE126" s="3">
        <v>7495</v>
      </c>
      <c r="CF126" s="3">
        <v>7570</v>
      </c>
      <c r="CG126" s="3">
        <v>7651</v>
      </c>
      <c r="CH126" s="3">
        <v>7727</v>
      </c>
      <c r="CI126" s="3">
        <v>7808</v>
      </c>
      <c r="CJ126" s="3">
        <v>7884</v>
      </c>
      <c r="CK126" s="3">
        <v>7965</v>
      </c>
      <c r="CL126" s="3">
        <v>8041</v>
      </c>
      <c r="CM126" s="3">
        <v>8122</v>
      </c>
      <c r="CN126" s="3">
        <v>8197</v>
      </c>
      <c r="CO126" s="3">
        <v>8278</v>
      </c>
      <c r="CP126" s="3">
        <v>8354</v>
      </c>
      <c r="CQ126" s="3">
        <v>8435</v>
      </c>
      <c r="CR126" s="3">
        <v>8511</v>
      </c>
      <c r="CS126" s="3">
        <v>8592</v>
      </c>
      <c r="CT126" s="3">
        <v>8667</v>
      </c>
      <c r="CU126" s="3">
        <v>8748</v>
      </c>
      <c r="CV126" s="3">
        <v>8824</v>
      </c>
      <c r="CW126" s="3">
        <v>8905</v>
      </c>
      <c r="CX126" s="3">
        <v>8981</v>
      </c>
    </row>
    <row r="127" spans="1:102" ht="15.6" x14ac:dyDescent="0.25">
      <c r="A127" s="3">
        <v>125</v>
      </c>
      <c r="B127" s="2" t="s">
        <v>580</v>
      </c>
      <c r="C127" s="3">
        <v>1306</v>
      </c>
      <c r="D127" s="3">
        <v>1346</v>
      </c>
      <c r="E127" s="3">
        <v>1391</v>
      </c>
      <c r="F127" s="3">
        <v>1443</v>
      </c>
      <c r="G127" s="3">
        <v>1494</v>
      </c>
      <c r="H127" s="3">
        <v>1546</v>
      </c>
      <c r="I127" s="3">
        <v>1603</v>
      </c>
      <c r="J127" s="3">
        <v>1666</v>
      </c>
      <c r="K127" s="3">
        <v>1729</v>
      </c>
      <c r="L127" s="3">
        <v>1792</v>
      </c>
      <c r="M127" s="3">
        <v>1861</v>
      </c>
      <c r="N127" s="3">
        <v>1935</v>
      </c>
      <c r="O127" s="3">
        <v>2010</v>
      </c>
      <c r="P127" s="3">
        <v>2084</v>
      </c>
      <c r="Q127" s="3">
        <v>2164</v>
      </c>
      <c r="R127" s="3">
        <v>2245</v>
      </c>
      <c r="S127" s="3">
        <v>2330</v>
      </c>
      <c r="T127" s="3">
        <v>2416</v>
      </c>
      <c r="U127" s="3">
        <v>2502</v>
      </c>
      <c r="V127" s="3">
        <v>2594</v>
      </c>
      <c r="W127" s="3">
        <v>2685</v>
      </c>
      <c r="X127" s="3">
        <v>2783</v>
      </c>
      <c r="Y127" s="3">
        <v>2874</v>
      </c>
      <c r="Z127" s="3">
        <v>2972</v>
      </c>
      <c r="AA127" s="3">
        <v>3069</v>
      </c>
      <c r="AB127" s="3">
        <v>3172</v>
      </c>
      <c r="AC127" s="3">
        <v>3275</v>
      </c>
      <c r="AD127" s="3">
        <v>3373</v>
      </c>
      <c r="AE127" s="3">
        <v>3476</v>
      </c>
      <c r="AF127" s="3">
        <v>3584</v>
      </c>
      <c r="AG127" s="3">
        <v>3688</v>
      </c>
      <c r="AH127" s="3">
        <v>3791</v>
      </c>
      <c r="AI127" s="3">
        <v>3899</v>
      </c>
      <c r="AJ127" s="3">
        <v>4008</v>
      </c>
      <c r="AK127" s="3">
        <v>4111</v>
      </c>
      <c r="AL127" s="3">
        <v>4220</v>
      </c>
      <c r="AM127" s="3">
        <v>4323</v>
      </c>
      <c r="AN127" s="3">
        <v>4432</v>
      </c>
      <c r="AO127" s="3">
        <v>4541</v>
      </c>
      <c r="AP127" s="3">
        <v>4644</v>
      </c>
      <c r="AQ127" s="3">
        <v>4747</v>
      </c>
      <c r="AR127" s="3">
        <v>4856</v>
      </c>
      <c r="AS127" s="3">
        <v>4959</v>
      </c>
      <c r="AT127" s="3">
        <v>5056</v>
      </c>
      <c r="AU127" s="3">
        <v>5159</v>
      </c>
      <c r="AV127" s="3">
        <v>5262</v>
      </c>
      <c r="AW127" s="3">
        <v>5360</v>
      </c>
      <c r="AX127" s="3">
        <v>5457</v>
      </c>
      <c r="AY127" s="3">
        <v>5548</v>
      </c>
      <c r="AZ127" s="3">
        <v>5646</v>
      </c>
      <c r="BA127" s="3">
        <v>5737</v>
      </c>
      <c r="BB127" s="3">
        <v>5829</v>
      </c>
      <c r="BC127" s="3">
        <v>5915</v>
      </c>
      <c r="BD127" s="3">
        <v>6001</v>
      </c>
      <c r="BE127" s="3">
        <v>6087</v>
      </c>
      <c r="BF127" s="3">
        <v>6167</v>
      </c>
      <c r="BG127" s="3">
        <v>6247</v>
      </c>
      <c r="BH127" s="3">
        <v>6321</v>
      </c>
      <c r="BI127" s="3">
        <v>6396</v>
      </c>
      <c r="BJ127" s="3">
        <v>6470</v>
      </c>
      <c r="BK127" s="3">
        <v>6539</v>
      </c>
      <c r="BL127" s="3">
        <v>6602</v>
      </c>
      <c r="BM127" s="3">
        <v>6665</v>
      </c>
      <c r="BN127" s="3">
        <v>6728</v>
      </c>
      <c r="BO127" s="3">
        <v>6785</v>
      </c>
      <c r="BP127" s="3">
        <v>6837</v>
      </c>
      <c r="BQ127" s="3">
        <v>6888</v>
      </c>
      <c r="BR127" s="3">
        <v>6940</v>
      </c>
      <c r="BS127" s="3">
        <v>6986</v>
      </c>
      <c r="BT127" s="3">
        <v>7032</v>
      </c>
      <c r="BU127" s="3">
        <v>7112</v>
      </c>
      <c r="BV127" s="3">
        <v>7192</v>
      </c>
      <c r="BW127" s="3">
        <v>7278</v>
      </c>
      <c r="BX127" s="3">
        <v>7358</v>
      </c>
      <c r="BY127" s="3">
        <v>7444</v>
      </c>
      <c r="BZ127" s="3">
        <v>7524</v>
      </c>
      <c r="CA127" s="3">
        <v>7610</v>
      </c>
      <c r="CB127" s="3">
        <v>7690</v>
      </c>
      <c r="CC127" s="3">
        <v>7776</v>
      </c>
      <c r="CD127" s="3">
        <v>7856</v>
      </c>
      <c r="CE127" s="3">
        <v>7942</v>
      </c>
      <c r="CF127" s="3">
        <v>8022</v>
      </c>
      <c r="CG127" s="3">
        <v>8108</v>
      </c>
      <c r="CH127" s="3">
        <v>8188</v>
      </c>
      <c r="CI127" s="3">
        <v>8274</v>
      </c>
      <c r="CJ127" s="3">
        <v>8354</v>
      </c>
      <c r="CK127" s="3">
        <v>8440</v>
      </c>
      <c r="CL127" s="3">
        <v>8520</v>
      </c>
      <c r="CM127" s="3">
        <v>8606</v>
      </c>
      <c r="CN127" s="3">
        <v>8686</v>
      </c>
      <c r="CO127" s="3">
        <v>8772</v>
      </c>
      <c r="CP127" s="3">
        <v>8852</v>
      </c>
      <c r="CQ127" s="3">
        <v>8938</v>
      </c>
      <c r="CR127" s="3">
        <v>9018</v>
      </c>
      <c r="CS127" s="3">
        <v>9104</v>
      </c>
      <c r="CT127" s="3">
        <v>9184</v>
      </c>
      <c r="CU127" s="3">
        <v>9270</v>
      </c>
      <c r="CV127" s="3">
        <v>9351</v>
      </c>
      <c r="CW127" s="3">
        <v>9436</v>
      </c>
      <c r="CX127" s="3">
        <v>9517</v>
      </c>
    </row>
    <row r="128" spans="1:102" ht="15.6" x14ac:dyDescent="0.25">
      <c r="A128" s="3">
        <v>126</v>
      </c>
      <c r="B128" s="2" t="s">
        <v>581</v>
      </c>
      <c r="C128" s="3">
        <v>1416</v>
      </c>
      <c r="D128" s="3">
        <v>1428</v>
      </c>
      <c r="E128" s="3">
        <v>1440</v>
      </c>
      <c r="F128" s="3">
        <v>1465</v>
      </c>
      <c r="G128" s="3">
        <v>1490</v>
      </c>
      <c r="H128" s="3">
        <v>1527</v>
      </c>
      <c r="I128" s="3">
        <v>1571</v>
      </c>
      <c r="J128" s="3">
        <v>1614</v>
      </c>
      <c r="K128" s="3">
        <v>1670</v>
      </c>
      <c r="L128" s="3">
        <v>1726</v>
      </c>
      <c r="M128" s="3">
        <v>1794</v>
      </c>
      <c r="N128" s="3">
        <v>1863</v>
      </c>
      <c r="O128" s="3">
        <v>1943</v>
      </c>
      <c r="P128" s="3">
        <v>2024</v>
      </c>
      <c r="Q128" s="3">
        <v>2111</v>
      </c>
      <c r="R128" s="3">
        <v>2198</v>
      </c>
      <c r="S128" s="3">
        <v>2297</v>
      </c>
      <c r="T128" s="3">
        <v>2397</v>
      </c>
      <c r="U128" s="3">
        <v>2502</v>
      </c>
      <c r="V128" s="3">
        <v>2614</v>
      </c>
      <c r="W128" s="3">
        <v>2726</v>
      </c>
      <c r="X128" s="3">
        <v>2844</v>
      </c>
      <c r="Y128" s="3">
        <v>2968</v>
      </c>
      <c r="Z128" s="3">
        <v>3086</v>
      </c>
      <c r="AA128" s="3">
        <v>3217</v>
      </c>
      <c r="AB128" s="3">
        <v>3347</v>
      </c>
      <c r="AC128" s="3">
        <v>3478</v>
      </c>
      <c r="AD128" s="3">
        <v>3614</v>
      </c>
      <c r="AE128" s="3">
        <v>3751</v>
      </c>
      <c r="AF128" s="3">
        <v>3887</v>
      </c>
      <c r="AG128" s="3">
        <v>4024</v>
      </c>
      <c r="AH128" s="3">
        <v>4167</v>
      </c>
      <c r="AI128" s="3">
        <v>4304</v>
      </c>
      <c r="AJ128" s="3">
        <v>4446</v>
      </c>
      <c r="AK128" s="3">
        <v>4589</v>
      </c>
      <c r="AL128" s="3">
        <v>4732</v>
      </c>
      <c r="AM128" s="3">
        <v>4869</v>
      </c>
      <c r="AN128" s="3">
        <v>5012</v>
      </c>
      <c r="AO128" s="3">
        <v>5148</v>
      </c>
      <c r="AP128" s="3">
        <v>5285</v>
      </c>
      <c r="AQ128" s="3">
        <v>5422</v>
      </c>
      <c r="AR128" s="3">
        <v>5558</v>
      </c>
      <c r="AS128" s="3">
        <v>5689</v>
      </c>
      <c r="AT128" s="3">
        <v>5819</v>
      </c>
      <c r="AU128" s="3">
        <v>5950</v>
      </c>
      <c r="AV128" s="3">
        <v>6074</v>
      </c>
      <c r="AW128" s="3">
        <v>6192</v>
      </c>
      <c r="AX128" s="3">
        <v>6310</v>
      </c>
      <c r="AY128" s="3">
        <v>6422</v>
      </c>
      <c r="AZ128" s="3">
        <v>6533</v>
      </c>
      <c r="BA128" s="3">
        <v>6639</v>
      </c>
      <c r="BB128" s="3">
        <v>6738</v>
      </c>
      <c r="BC128" s="3">
        <v>6838</v>
      </c>
      <c r="BD128" s="3">
        <v>6925</v>
      </c>
      <c r="BE128" s="3">
        <v>7012</v>
      </c>
      <c r="BF128" s="3">
        <v>7092</v>
      </c>
      <c r="BG128" s="3">
        <v>7173</v>
      </c>
      <c r="BH128" s="3">
        <v>7241</v>
      </c>
      <c r="BI128" s="3">
        <v>7310</v>
      </c>
      <c r="BJ128" s="3">
        <v>7366</v>
      </c>
      <c r="BK128" s="3">
        <v>7422</v>
      </c>
      <c r="BL128" s="3">
        <v>7465</v>
      </c>
      <c r="BM128" s="3">
        <v>7508</v>
      </c>
      <c r="BN128" s="3">
        <v>7540</v>
      </c>
      <c r="BO128" s="3">
        <v>7564</v>
      </c>
      <c r="BP128" s="3">
        <v>7577</v>
      </c>
      <c r="BQ128" s="3">
        <v>7589</v>
      </c>
      <c r="BR128" s="3">
        <v>7602</v>
      </c>
      <c r="BS128" s="3">
        <v>7614</v>
      </c>
      <c r="BT128" s="3">
        <v>7627</v>
      </c>
      <c r="BU128" s="3">
        <v>7713</v>
      </c>
      <c r="BV128" s="3">
        <v>7800</v>
      </c>
      <c r="BW128" s="3">
        <v>7894</v>
      </c>
      <c r="BX128" s="3">
        <v>7981</v>
      </c>
      <c r="BY128" s="3">
        <v>8074</v>
      </c>
      <c r="BZ128" s="3">
        <v>8161</v>
      </c>
      <c r="CA128" s="3">
        <v>8254</v>
      </c>
      <c r="CB128" s="3">
        <v>8341</v>
      </c>
      <c r="CC128" s="3">
        <v>8434</v>
      </c>
      <c r="CD128" s="3">
        <v>8521</v>
      </c>
      <c r="CE128" s="3">
        <v>8614</v>
      </c>
      <c r="CF128" s="3">
        <v>8701</v>
      </c>
      <c r="CG128" s="3">
        <v>8794</v>
      </c>
      <c r="CH128" s="3">
        <v>8881</v>
      </c>
      <c r="CI128" s="3">
        <v>8974</v>
      </c>
      <c r="CJ128" s="3">
        <v>9061</v>
      </c>
      <c r="CK128" s="3">
        <v>9154</v>
      </c>
      <c r="CL128" s="3">
        <v>9241</v>
      </c>
      <c r="CM128" s="3">
        <v>9335</v>
      </c>
      <c r="CN128" s="3">
        <v>9421</v>
      </c>
      <c r="CO128" s="3">
        <v>9515</v>
      </c>
      <c r="CP128" s="3">
        <v>9602</v>
      </c>
      <c r="CQ128" s="3">
        <v>9695</v>
      </c>
      <c r="CR128" s="3">
        <v>9782</v>
      </c>
      <c r="CS128" s="3">
        <v>9875</v>
      </c>
      <c r="CT128" s="3">
        <v>9962</v>
      </c>
      <c r="CU128" s="3">
        <v>10055</v>
      </c>
      <c r="CV128" s="3">
        <v>10142</v>
      </c>
      <c r="CW128" s="3">
        <v>10235</v>
      </c>
      <c r="CX128" s="3">
        <v>10322</v>
      </c>
    </row>
    <row r="129" spans="1:102" ht="15.6" x14ac:dyDescent="0.25">
      <c r="A129" s="3">
        <v>127</v>
      </c>
      <c r="B129" s="2" t="s">
        <v>582</v>
      </c>
      <c r="C129" s="3">
        <v>1637</v>
      </c>
      <c r="D129" s="3">
        <v>1681</v>
      </c>
      <c r="E129" s="3">
        <v>1735</v>
      </c>
      <c r="F129" s="3">
        <v>1798</v>
      </c>
      <c r="G129" s="3">
        <v>1852</v>
      </c>
      <c r="H129" s="3">
        <v>1914</v>
      </c>
      <c r="I129" s="3">
        <v>1986</v>
      </c>
      <c r="J129" s="3">
        <v>2049</v>
      </c>
      <c r="K129" s="3">
        <v>2120</v>
      </c>
      <c r="L129" s="3">
        <v>2201</v>
      </c>
      <c r="M129" s="3">
        <v>2273</v>
      </c>
      <c r="N129" s="3">
        <v>2353</v>
      </c>
      <c r="O129" s="3">
        <v>2434</v>
      </c>
      <c r="P129" s="3">
        <v>2515</v>
      </c>
      <c r="Q129" s="3">
        <v>2604</v>
      </c>
      <c r="R129" s="3">
        <v>2694</v>
      </c>
      <c r="S129" s="3">
        <v>2784</v>
      </c>
      <c r="T129" s="3">
        <v>2882</v>
      </c>
      <c r="U129" s="3">
        <v>2972</v>
      </c>
      <c r="V129" s="3">
        <v>3070</v>
      </c>
      <c r="W129" s="3">
        <v>3178</v>
      </c>
      <c r="X129" s="3">
        <v>3276</v>
      </c>
      <c r="Y129" s="3">
        <v>3384</v>
      </c>
      <c r="Z129" s="3">
        <v>3491</v>
      </c>
      <c r="AA129" s="3">
        <v>3599</v>
      </c>
      <c r="AB129" s="3">
        <v>3706</v>
      </c>
      <c r="AC129" s="3">
        <v>3823</v>
      </c>
      <c r="AD129" s="3">
        <v>3931</v>
      </c>
      <c r="AE129" s="3">
        <v>4047</v>
      </c>
      <c r="AF129" s="3">
        <v>4164</v>
      </c>
      <c r="AG129" s="3">
        <v>4289</v>
      </c>
      <c r="AH129" s="3">
        <v>4405</v>
      </c>
      <c r="AI129" s="3">
        <v>4531</v>
      </c>
      <c r="AJ129" s="3">
        <v>4647</v>
      </c>
      <c r="AK129" s="3">
        <v>4773</v>
      </c>
      <c r="AL129" s="3">
        <v>4898</v>
      </c>
      <c r="AM129" s="3">
        <v>5024</v>
      </c>
      <c r="AN129" s="3">
        <v>5149</v>
      </c>
      <c r="AO129" s="3">
        <v>5275</v>
      </c>
      <c r="AP129" s="3">
        <v>5400</v>
      </c>
      <c r="AQ129" s="3">
        <v>5535</v>
      </c>
      <c r="AR129" s="3">
        <v>5660</v>
      </c>
      <c r="AS129" s="3">
        <v>5785</v>
      </c>
      <c r="AT129" s="3">
        <v>5920</v>
      </c>
      <c r="AU129" s="3">
        <v>6045</v>
      </c>
      <c r="AV129" s="3">
        <v>6180</v>
      </c>
      <c r="AW129" s="3">
        <v>6305</v>
      </c>
      <c r="AX129" s="3">
        <v>6440</v>
      </c>
      <c r="AY129" s="3">
        <v>6565</v>
      </c>
      <c r="AZ129" s="3">
        <v>6691</v>
      </c>
      <c r="BA129" s="3">
        <v>6825</v>
      </c>
      <c r="BB129" s="3">
        <v>6950</v>
      </c>
      <c r="BC129" s="3">
        <v>7076</v>
      </c>
      <c r="BD129" s="3">
        <v>7201</v>
      </c>
      <c r="BE129" s="3">
        <v>7327</v>
      </c>
      <c r="BF129" s="3">
        <v>7452</v>
      </c>
      <c r="BG129" s="3">
        <v>7578</v>
      </c>
      <c r="BH129" s="3">
        <v>7694</v>
      </c>
      <c r="BI129" s="3">
        <v>7820</v>
      </c>
      <c r="BJ129" s="3">
        <v>7936</v>
      </c>
      <c r="BK129" s="3">
        <v>8062</v>
      </c>
      <c r="BL129" s="3">
        <v>8178</v>
      </c>
      <c r="BM129" s="3">
        <v>8295</v>
      </c>
      <c r="BN129" s="3">
        <v>8402</v>
      </c>
      <c r="BO129" s="3">
        <v>8519</v>
      </c>
      <c r="BP129" s="3">
        <v>8626</v>
      </c>
      <c r="BQ129" s="3">
        <v>8734</v>
      </c>
      <c r="BR129" s="3">
        <v>8841</v>
      </c>
      <c r="BS129" s="3">
        <v>8949</v>
      </c>
      <c r="BT129" s="3">
        <v>9047</v>
      </c>
      <c r="BU129" s="3">
        <v>9155</v>
      </c>
      <c r="BV129" s="3">
        <v>9253</v>
      </c>
      <c r="BW129" s="3">
        <v>9343</v>
      </c>
      <c r="BX129" s="3">
        <v>9442</v>
      </c>
      <c r="BY129" s="3">
        <v>9531</v>
      </c>
      <c r="BZ129" s="3">
        <v>9621</v>
      </c>
      <c r="CA129" s="3">
        <v>9710</v>
      </c>
      <c r="CB129" s="3">
        <v>9791</v>
      </c>
      <c r="CC129" s="3">
        <v>9872</v>
      </c>
      <c r="CD129" s="3">
        <v>9952</v>
      </c>
      <c r="CE129" s="3">
        <v>10024</v>
      </c>
      <c r="CF129" s="3">
        <v>10105</v>
      </c>
      <c r="CG129" s="3">
        <v>10176</v>
      </c>
      <c r="CH129" s="3">
        <v>10239</v>
      </c>
      <c r="CI129" s="3">
        <v>10311</v>
      </c>
      <c r="CJ129" s="3">
        <v>10373</v>
      </c>
      <c r="CK129" s="3">
        <v>10427</v>
      </c>
      <c r="CL129" s="3">
        <v>10490</v>
      </c>
      <c r="CM129" s="3">
        <v>10544</v>
      </c>
      <c r="CN129" s="3">
        <v>10598</v>
      </c>
      <c r="CO129" s="3">
        <v>10696</v>
      </c>
      <c r="CP129" s="3">
        <v>10795</v>
      </c>
      <c r="CQ129" s="3">
        <v>10893</v>
      </c>
      <c r="CR129" s="3">
        <v>10992</v>
      </c>
      <c r="CS129" s="3">
        <v>11099</v>
      </c>
      <c r="CT129" s="3">
        <v>11198</v>
      </c>
      <c r="CU129" s="3">
        <v>11296</v>
      </c>
      <c r="CV129" s="3">
        <v>11395</v>
      </c>
      <c r="CW129" s="3">
        <v>11503</v>
      </c>
      <c r="CX129" s="3">
        <v>11601</v>
      </c>
    </row>
    <row r="130" spans="1:102" ht="15.6" x14ac:dyDescent="0.25">
      <c r="A130" s="3">
        <v>128</v>
      </c>
      <c r="B130" s="2" t="s">
        <v>583</v>
      </c>
      <c r="C130" s="3">
        <v>1657</v>
      </c>
      <c r="D130" s="3">
        <v>1756</v>
      </c>
      <c r="E130" s="3">
        <v>1856</v>
      </c>
      <c r="F130" s="3">
        <v>1956</v>
      </c>
      <c r="G130" s="3">
        <v>2056</v>
      </c>
      <c r="H130" s="3">
        <v>2164</v>
      </c>
      <c r="I130" s="3">
        <v>2264</v>
      </c>
      <c r="J130" s="3">
        <v>2364</v>
      </c>
      <c r="K130" s="3">
        <v>2464</v>
      </c>
      <c r="L130" s="3">
        <v>2572</v>
      </c>
      <c r="M130" s="3">
        <v>2672</v>
      </c>
      <c r="N130" s="3">
        <v>2772</v>
      </c>
      <c r="O130" s="3">
        <v>2872</v>
      </c>
      <c r="P130" s="3">
        <v>2981</v>
      </c>
      <c r="Q130" s="3">
        <v>3080</v>
      </c>
      <c r="R130" s="3">
        <v>3180</v>
      </c>
      <c r="S130" s="3">
        <v>3280</v>
      </c>
      <c r="T130" s="3">
        <v>3389</v>
      </c>
      <c r="U130" s="3">
        <v>3488</v>
      </c>
      <c r="V130" s="3">
        <v>3588</v>
      </c>
      <c r="W130" s="3">
        <v>3688</v>
      </c>
      <c r="X130" s="3">
        <v>3788</v>
      </c>
      <c r="Y130" s="3">
        <v>3897</v>
      </c>
      <c r="Z130" s="3">
        <v>3996</v>
      </c>
      <c r="AA130" s="3">
        <v>4096</v>
      </c>
      <c r="AB130" s="3">
        <v>4196</v>
      </c>
      <c r="AC130" s="3">
        <v>4305</v>
      </c>
      <c r="AD130" s="3">
        <v>4404</v>
      </c>
      <c r="AE130" s="3">
        <v>4504</v>
      </c>
      <c r="AF130" s="3">
        <v>4604</v>
      </c>
      <c r="AG130" s="3">
        <v>4713</v>
      </c>
      <c r="AH130" s="3">
        <v>4813</v>
      </c>
      <c r="AI130" s="3">
        <v>4912</v>
      </c>
      <c r="AJ130" s="3">
        <v>5012</v>
      </c>
      <c r="AK130" s="3">
        <v>5121</v>
      </c>
      <c r="AL130" s="3">
        <v>5221</v>
      </c>
      <c r="AM130" s="3">
        <v>5320</v>
      </c>
      <c r="AN130" s="3">
        <v>5420</v>
      </c>
      <c r="AO130" s="3">
        <v>5520</v>
      </c>
      <c r="AP130" s="3">
        <v>5629</v>
      </c>
      <c r="AQ130" s="3">
        <v>5728</v>
      </c>
      <c r="AR130" s="3">
        <v>5828</v>
      </c>
      <c r="AS130" s="3">
        <v>5928</v>
      </c>
      <c r="AT130" s="3">
        <v>6037</v>
      </c>
      <c r="AU130" s="3">
        <v>6137</v>
      </c>
      <c r="AV130" s="3">
        <v>6236</v>
      </c>
      <c r="AW130" s="3">
        <v>6336</v>
      </c>
      <c r="AX130" s="3">
        <v>6445</v>
      </c>
      <c r="AY130" s="3">
        <v>6545</v>
      </c>
      <c r="AZ130" s="3">
        <v>6644</v>
      </c>
      <c r="BA130" s="3">
        <v>6744</v>
      </c>
      <c r="BB130" s="3">
        <v>6853</v>
      </c>
      <c r="BC130" s="3">
        <v>6953</v>
      </c>
      <c r="BD130" s="3">
        <v>7053</v>
      </c>
      <c r="BE130" s="3">
        <v>7152</v>
      </c>
      <c r="BF130" s="3">
        <v>7252</v>
      </c>
      <c r="BG130" s="3">
        <v>7361</v>
      </c>
      <c r="BH130" s="3">
        <v>7461</v>
      </c>
      <c r="BI130" s="3">
        <v>7560</v>
      </c>
      <c r="BJ130" s="3">
        <v>7660</v>
      </c>
      <c r="BK130" s="3">
        <v>7769</v>
      </c>
      <c r="BL130" s="3">
        <v>7869</v>
      </c>
      <c r="BM130" s="3">
        <v>7969</v>
      </c>
      <c r="BN130" s="3">
        <v>8068</v>
      </c>
      <c r="BO130" s="3">
        <v>8177</v>
      </c>
      <c r="BP130" s="3">
        <v>8277</v>
      </c>
      <c r="BQ130" s="3">
        <v>8377</v>
      </c>
      <c r="BR130" s="3">
        <v>8476</v>
      </c>
      <c r="BS130" s="3">
        <v>8585</v>
      </c>
      <c r="BT130" s="3">
        <v>8685</v>
      </c>
      <c r="BU130" s="3">
        <v>8785</v>
      </c>
      <c r="BV130" s="3">
        <v>8884</v>
      </c>
      <c r="BW130" s="3">
        <v>8984</v>
      </c>
      <c r="BX130" s="3">
        <v>9093</v>
      </c>
      <c r="BY130" s="3">
        <v>9193</v>
      </c>
      <c r="BZ130" s="3">
        <v>9293</v>
      </c>
      <c r="CA130" s="3">
        <v>9392</v>
      </c>
      <c r="CB130" s="3">
        <v>9501</v>
      </c>
      <c r="CC130" s="3">
        <v>9601</v>
      </c>
      <c r="CD130" s="3">
        <v>9701</v>
      </c>
      <c r="CE130" s="3">
        <v>9800</v>
      </c>
      <c r="CF130" s="3">
        <v>9909</v>
      </c>
      <c r="CG130" s="3">
        <v>10009</v>
      </c>
      <c r="CH130" s="3">
        <v>10109</v>
      </c>
      <c r="CI130" s="3">
        <v>10209</v>
      </c>
      <c r="CJ130" s="3">
        <v>10317</v>
      </c>
      <c r="CK130" s="3">
        <v>10417</v>
      </c>
      <c r="CL130" s="3">
        <v>10517</v>
      </c>
      <c r="CM130" s="3">
        <v>10617</v>
      </c>
      <c r="CN130" s="3">
        <v>10726</v>
      </c>
      <c r="CO130" s="3">
        <v>10825</v>
      </c>
      <c r="CP130" s="3">
        <v>10925</v>
      </c>
      <c r="CQ130" s="3">
        <v>11025</v>
      </c>
      <c r="CR130" s="3">
        <v>11125</v>
      </c>
      <c r="CS130" s="3">
        <v>11233</v>
      </c>
      <c r="CT130" s="3">
        <v>11333</v>
      </c>
      <c r="CU130" s="3">
        <v>11433</v>
      </c>
      <c r="CV130" s="3">
        <v>11533</v>
      </c>
      <c r="CW130" s="3">
        <v>11641</v>
      </c>
      <c r="CX130" s="3">
        <v>11741</v>
      </c>
    </row>
    <row r="131" spans="1:102" ht="15.6" x14ac:dyDescent="0.25">
      <c r="A131" s="3">
        <v>129</v>
      </c>
      <c r="B131" s="2" t="s">
        <v>584</v>
      </c>
      <c r="C131" s="3">
        <v>1742</v>
      </c>
      <c r="D131" s="3">
        <v>1846</v>
      </c>
      <c r="E131" s="3">
        <v>1951</v>
      </c>
      <c r="F131" s="3">
        <v>2056</v>
      </c>
      <c r="G131" s="3">
        <v>2161</v>
      </c>
      <c r="H131" s="3">
        <v>2275</v>
      </c>
      <c r="I131" s="3">
        <v>2380</v>
      </c>
      <c r="J131" s="3">
        <v>2485</v>
      </c>
      <c r="K131" s="3">
        <v>2590</v>
      </c>
      <c r="L131" s="3">
        <v>2704</v>
      </c>
      <c r="M131" s="3">
        <v>2809</v>
      </c>
      <c r="N131" s="3">
        <v>2914</v>
      </c>
      <c r="O131" s="3">
        <v>3019</v>
      </c>
      <c r="P131" s="3">
        <v>3133</v>
      </c>
      <c r="Q131" s="3">
        <v>3238</v>
      </c>
      <c r="R131" s="3">
        <v>3343</v>
      </c>
      <c r="S131" s="3">
        <v>3448</v>
      </c>
      <c r="T131" s="3">
        <v>3562</v>
      </c>
      <c r="U131" s="3">
        <v>3667</v>
      </c>
      <c r="V131" s="3">
        <v>3772</v>
      </c>
      <c r="W131" s="3">
        <v>3877</v>
      </c>
      <c r="X131" s="3">
        <v>3982</v>
      </c>
      <c r="Y131" s="3">
        <v>4096</v>
      </c>
      <c r="Z131" s="3">
        <v>4201</v>
      </c>
      <c r="AA131" s="3">
        <v>4306</v>
      </c>
      <c r="AB131" s="3">
        <v>4411</v>
      </c>
      <c r="AC131" s="3">
        <v>4525</v>
      </c>
      <c r="AD131" s="3">
        <v>4630</v>
      </c>
      <c r="AE131" s="3">
        <v>4735</v>
      </c>
      <c r="AF131" s="3">
        <v>4840</v>
      </c>
      <c r="AG131" s="3">
        <v>4954</v>
      </c>
      <c r="AH131" s="3">
        <v>5059</v>
      </c>
      <c r="AI131" s="3">
        <v>5164</v>
      </c>
      <c r="AJ131" s="3">
        <v>5269</v>
      </c>
      <c r="AK131" s="3">
        <v>5383</v>
      </c>
      <c r="AL131" s="3">
        <v>5488</v>
      </c>
      <c r="AM131" s="3">
        <v>5593</v>
      </c>
      <c r="AN131" s="3">
        <v>5698</v>
      </c>
      <c r="AO131" s="3">
        <v>5803</v>
      </c>
      <c r="AP131" s="3">
        <v>5917</v>
      </c>
      <c r="AQ131" s="3">
        <v>6022</v>
      </c>
      <c r="AR131" s="3">
        <v>6127</v>
      </c>
      <c r="AS131" s="3">
        <v>6232</v>
      </c>
      <c r="AT131" s="3">
        <v>6346</v>
      </c>
      <c r="AU131" s="3">
        <v>6451</v>
      </c>
      <c r="AV131" s="3">
        <v>6556</v>
      </c>
      <c r="AW131" s="3">
        <v>6661</v>
      </c>
      <c r="AX131" s="3">
        <v>6775</v>
      </c>
      <c r="AY131" s="3">
        <v>6880</v>
      </c>
      <c r="AZ131" s="3">
        <v>6985</v>
      </c>
      <c r="BA131" s="3">
        <v>7090</v>
      </c>
      <c r="BB131" s="3">
        <v>7204</v>
      </c>
      <c r="BC131" s="3">
        <v>7309</v>
      </c>
      <c r="BD131" s="3">
        <v>7414</v>
      </c>
      <c r="BE131" s="3">
        <v>7519</v>
      </c>
      <c r="BF131" s="3">
        <v>7624</v>
      </c>
      <c r="BG131" s="3">
        <v>7738</v>
      </c>
      <c r="BH131" s="3">
        <v>7843</v>
      </c>
      <c r="BI131" s="3">
        <v>7948</v>
      </c>
      <c r="BJ131" s="3">
        <v>8053</v>
      </c>
      <c r="BK131" s="3">
        <v>8167</v>
      </c>
      <c r="BL131" s="3">
        <v>8272</v>
      </c>
      <c r="BM131" s="3">
        <v>8377</v>
      </c>
      <c r="BN131" s="3">
        <v>8482</v>
      </c>
      <c r="BO131" s="3">
        <v>8596</v>
      </c>
      <c r="BP131" s="3">
        <v>8701</v>
      </c>
      <c r="BQ131" s="3">
        <v>8806</v>
      </c>
      <c r="BR131" s="3">
        <v>8911</v>
      </c>
      <c r="BS131" s="3">
        <v>9025</v>
      </c>
      <c r="BT131" s="3">
        <v>9130</v>
      </c>
      <c r="BU131" s="3">
        <v>9235</v>
      </c>
      <c r="BV131" s="3">
        <v>9340</v>
      </c>
      <c r="BW131" s="3">
        <v>9445</v>
      </c>
      <c r="BX131" s="3">
        <v>9559</v>
      </c>
      <c r="BY131" s="3">
        <v>9664</v>
      </c>
      <c r="BZ131" s="3">
        <v>9769</v>
      </c>
      <c r="CA131" s="3">
        <v>9874</v>
      </c>
      <c r="CB131" s="3">
        <v>9988</v>
      </c>
      <c r="CC131" s="3">
        <v>10093</v>
      </c>
      <c r="CD131" s="3">
        <v>10198</v>
      </c>
      <c r="CE131" s="3">
        <v>10303</v>
      </c>
      <c r="CF131" s="3">
        <v>10417</v>
      </c>
      <c r="CG131" s="3">
        <v>10522</v>
      </c>
      <c r="CH131" s="3">
        <v>10627</v>
      </c>
      <c r="CI131" s="3">
        <v>10732</v>
      </c>
      <c r="CJ131" s="3">
        <v>10846</v>
      </c>
      <c r="CK131" s="3">
        <v>10951</v>
      </c>
      <c r="CL131" s="3">
        <v>11056</v>
      </c>
      <c r="CM131" s="3">
        <v>11161</v>
      </c>
      <c r="CN131" s="3">
        <v>11276</v>
      </c>
      <c r="CO131" s="3">
        <v>11380</v>
      </c>
      <c r="CP131" s="3">
        <v>11485</v>
      </c>
      <c r="CQ131" s="3">
        <v>11590</v>
      </c>
      <c r="CR131" s="3">
        <v>11695</v>
      </c>
      <c r="CS131" s="3">
        <v>11809</v>
      </c>
      <c r="CT131" s="3">
        <v>11914</v>
      </c>
      <c r="CU131" s="3">
        <v>12019</v>
      </c>
      <c r="CV131" s="3">
        <v>12124</v>
      </c>
      <c r="CW131" s="3">
        <v>12238</v>
      </c>
      <c r="CX131" s="3">
        <v>12343</v>
      </c>
    </row>
    <row r="132" spans="1:102" ht="15.6" x14ac:dyDescent="0.25">
      <c r="A132" s="3">
        <v>130</v>
      </c>
      <c r="B132" s="2" t="s">
        <v>585</v>
      </c>
      <c r="C132" s="3">
        <v>1510</v>
      </c>
      <c r="D132" s="3">
        <v>1653</v>
      </c>
      <c r="E132" s="3">
        <v>1804</v>
      </c>
      <c r="F132" s="3">
        <v>1955</v>
      </c>
      <c r="G132" s="3">
        <v>2106</v>
      </c>
      <c r="H132" s="3">
        <v>2249</v>
      </c>
      <c r="I132" s="3">
        <v>2400</v>
      </c>
      <c r="J132" s="3">
        <v>2544</v>
      </c>
      <c r="K132" s="3">
        <v>2687</v>
      </c>
      <c r="L132" s="3">
        <v>2831</v>
      </c>
      <c r="M132" s="3">
        <v>2967</v>
      </c>
      <c r="N132" s="3">
        <v>3103</v>
      </c>
      <c r="O132" s="3">
        <v>3238</v>
      </c>
      <c r="P132" s="3">
        <v>3374</v>
      </c>
      <c r="Q132" s="3">
        <v>3503</v>
      </c>
      <c r="R132" s="3">
        <v>3624</v>
      </c>
      <c r="S132" s="3">
        <v>3752</v>
      </c>
      <c r="T132" s="3">
        <v>3865</v>
      </c>
      <c r="U132" s="3">
        <v>3986</v>
      </c>
      <c r="V132" s="3">
        <v>4092</v>
      </c>
      <c r="W132" s="3">
        <v>4205</v>
      </c>
      <c r="X132" s="3">
        <v>4303</v>
      </c>
      <c r="Y132" s="3">
        <v>4401</v>
      </c>
      <c r="Z132" s="3">
        <v>4499</v>
      </c>
      <c r="AA132" s="3">
        <v>4582</v>
      </c>
      <c r="AB132" s="3">
        <v>4673</v>
      </c>
      <c r="AC132" s="3">
        <v>4748</v>
      </c>
      <c r="AD132" s="3">
        <v>4824</v>
      </c>
      <c r="AE132" s="3">
        <v>4892</v>
      </c>
      <c r="AF132" s="3">
        <v>4960</v>
      </c>
      <c r="AG132" s="3">
        <v>5013</v>
      </c>
      <c r="AH132" s="3">
        <v>5066</v>
      </c>
      <c r="AI132" s="3">
        <v>5111</v>
      </c>
      <c r="AJ132" s="3">
        <v>5156</v>
      </c>
      <c r="AK132" s="3">
        <v>5194</v>
      </c>
      <c r="AL132" s="3">
        <v>5224</v>
      </c>
      <c r="AM132" s="3">
        <v>5247</v>
      </c>
      <c r="AN132" s="3">
        <v>5262</v>
      </c>
      <c r="AO132" s="3">
        <v>5277</v>
      </c>
      <c r="AP132" s="3">
        <v>5285</v>
      </c>
      <c r="AQ132" s="3">
        <v>5292</v>
      </c>
      <c r="AR132" s="3">
        <v>5300</v>
      </c>
      <c r="AS132" s="3">
        <v>5307</v>
      </c>
      <c r="AT132" s="3">
        <v>5315</v>
      </c>
      <c r="AU132" s="3">
        <v>5337</v>
      </c>
      <c r="AV132" s="3">
        <v>5368</v>
      </c>
      <c r="AW132" s="3">
        <v>5405</v>
      </c>
      <c r="AX132" s="3">
        <v>5451</v>
      </c>
      <c r="AY132" s="3">
        <v>5496</v>
      </c>
      <c r="AZ132" s="3">
        <v>5549</v>
      </c>
      <c r="BA132" s="3">
        <v>5602</v>
      </c>
      <c r="BB132" s="3">
        <v>5670</v>
      </c>
      <c r="BC132" s="3">
        <v>5738</v>
      </c>
      <c r="BD132" s="3">
        <v>5813</v>
      </c>
      <c r="BE132" s="3">
        <v>5889</v>
      </c>
      <c r="BF132" s="3">
        <v>5979</v>
      </c>
      <c r="BG132" s="3">
        <v>6062</v>
      </c>
      <c r="BH132" s="3">
        <v>6160</v>
      </c>
      <c r="BI132" s="3">
        <v>6258</v>
      </c>
      <c r="BJ132" s="3">
        <v>6357</v>
      </c>
      <c r="BK132" s="3">
        <v>6470</v>
      </c>
      <c r="BL132" s="3">
        <v>6576</v>
      </c>
      <c r="BM132" s="3">
        <v>6696</v>
      </c>
      <c r="BN132" s="3">
        <v>6810</v>
      </c>
      <c r="BO132" s="3">
        <v>6938</v>
      </c>
      <c r="BP132" s="3">
        <v>7059</v>
      </c>
      <c r="BQ132" s="3">
        <v>7187</v>
      </c>
      <c r="BR132" s="3">
        <v>7323</v>
      </c>
      <c r="BS132" s="3">
        <v>7459</v>
      </c>
      <c r="BT132" s="3">
        <v>7595</v>
      </c>
      <c r="BU132" s="3">
        <v>7731</v>
      </c>
      <c r="BV132" s="3">
        <v>7874</v>
      </c>
      <c r="BW132" s="3">
        <v>8018</v>
      </c>
      <c r="BX132" s="3">
        <v>8161</v>
      </c>
      <c r="BY132" s="3">
        <v>8312</v>
      </c>
      <c r="BZ132" s="3">
        <v>8456</v>
      </c>
      <c r="CA132" s="3">
        <v>8607</v>
      </c>
      <c r="CB132" s="3">
        <v>8758</v>
      </c>
      <c r="CC132" s="3">
        <v>8909</v>
      </c>
      <c r="CD132" s="3">
        <v>9060</v>
      </c>
      <c r="CE132" s="3">
        <v>9150</v>
      </c>
      <c r="CF132" s="3">
        <v>9248</v>
      </c>
      <c r="CG132" s="3">
        <v>9339</v>
      </c>
      <c r="CH132" s="3">
        <v>9437</v>
      </c>
      <c r="CI132" s="3">
        <v>9535</v>
      </c>
      <c r="CJ132" s="3">
        <v>9626</v>
      </c>
      <c r="CK132" s="3">
        <v>9724</v>
      </c>
      <c r="CL132" s="3">
        <v>9822</v>
      </c>
      <c r="CM132" s="3">
        <v>9913</v>
      </c>
      <c r="CN132" s="3">
        <v>10011</v>
      </c>
      <c r="CO132" s="3">
        <v>10109</v>
      </c>
      <c r="CP132" s="3">
        <v>10200</v>
      </c>
      <c r="CQ132" s="3">
        <v>10298</v>
      </c>
      <c r="CR132" s="3">
        <v>10396</v>
      </c>
      <c r="CS132" s="3">
        <v>10486</v>
      </c>
      <c r="CT132" s="3">
        <v>10585</v>
      </c>
      <c r="CU132" s="3">
        <v>10683</v>
      </c>
      <c r="CV132" s="3">
        <v>10773</v>
      </c>
      <c r="CW132" s="3">
        <v>10872</v>
      </c>
      <c r="CX132" s="3">
        <v>10970</v>
      </c>
    </row>
    <row r="133" spans="1:102" ht="15.6" x14ac:dyDescent="0.25">
      <c r="A133" s="3">
        <v>131</v>
      </c>
      <c r="B133" s="2" t="s">
        <v>586</v>
      </c>
      <c r="C133" s="3">
        <v>1574</v>
      </c>
      <c r="D133" s="3">
        <v>1621</v>
      </c>
      <c r="E133" s="3">
        <v>1676</v>
      </c>
      <c r="F133" s="3">
        <v>1731</v>
      </c>
      <c r="G133" s="3">
        <v>1794</v>
      </c>
      <c r="H133" s="3">
        <v>1857</v>
      </c>
      <c r="I133" s="3">
        <v>1928</v>
      </c>
      <c r="J133" s="3">
        <v>1991</v>
      </c>
      <c r="K133" s="3">
        <v>2069</v>
      </c>
      <c r="L133" s="3">
        <v>2140</v>
      </c>
      <c r="M133" s="3">
        <v>2219</v>
      </c>
      <c r="N133" s="3">
        <v>2306</v>
      </c>
      <c r="O133" s="3">
        <v>2384</v>
      </c>
      <c r="P133" s="3">
        <v>2471</v>
      </c>
      <c r="Q133" s="3">
        <v>2565</v>
      </c>
      <c r="R133" s="3">
        <v>2660</v>
      </c>
      <c r="S133" s="3">
        <v>2754</v>
      </c>
      <c r="T133" s="3">
        <v>2849</v>
      </c>
      <c r="U133" s="3">
        <v>2951</v>
      </c>
      <c r="V133" s="3">
        <v>3053</v>
      </c>
      <c r="W133" s="3">
        <v>3156</v>
      </c>
      <c r="X133" s="3">
        <v>3266</v>
      </c>
      <c r="Y133" s="3">
        <v>3368</v>
      </c>
      <c r="Z133" s="3">
        <v>3486</v>
      </c>
      <c r="AA133" s="3">
        <v>3597</v>
      </c>
      <c r="AB133" s="3">
        <v>3707</v>
      </c>
      <c r="AC133" s="3">
        <v>3825</v>
      </c>
      <c r="AD133" s="3">
        <v>3943</v>
      </c>
      <c r="AE133" s="3">
        <v>4061</v>
      </c>
      <c r="AF133" s="3">
        <v>4187</v>
      </c>
      <c r="AG133" s="3">
        <v>4305</v>
      </c>
      <c r="AH133" s="3">
        <v>4431</v>
      </c>
      <c r="AI133" s="3">
        <v>4557</v>
      </c>
      <c r="AJ133" s="3">
        <v>4675</v>
      </c>
      <c r="AK133" s="3">
        <v>4801</v>
      </c>
      <c r="AL133" s="3">
        <v>4935</v>
      </c>
      <c r="AM133" s="3">
        <v>5061</v>
      </c>
      <c r="AN133" s="3">
        <v>5187</v>
      </c>
      <c r="AO133" s="3">
        <v>5313</v>
      </c>
      <c r="AP133" s="3">
        <v>5439</v>
      </c>
      <c r="AQ133" s="3">
        <v>5572</v>
      </c>
      <c r="AR133" s="3">
        <v>5698</v>
      </c>
      <c r="AS133" s="3">
        <v>5824</v>
      </c>
      <c r="AT133" s="3">
        <v>5950</v>
      </c>
      <c r="AU133" s="3">
        <v>6076</v>
      </c>
      <c r="AV133" s="3">
        <v>6210</v>
      </c>
      <c r="AW133" s="3">
        <v>6336</v>
      </c>
      <c r="AX133" s="3">
        <v>6454</v>
      </c>
      <c r="AY133" s="3">
        <v>6580</v>
      </c>
      <c r="AZ133" s="3">
        <v>6706</v>
      </c>
      <c r="BA133" s="3">
        <v>6824</v>
      </c>
      <c r="BB133" s="3">
        <v>6950</v>
      </c>
      <c r="BC133" s="3">
        <v>7068</v>
      </c>
      <c r="BD133" s="3">
        <v>7186</v>
      </c>
      <c r="BE133" s="3">
        <v>7304</v>
      </c>
      <c r="BF133" s="3">
        <v>7415</v>
      </c>
      <c r="BG133" s="3">
        <v>7525</v>
      </c>
      <c r="BH133" s="3">
        <v>7643</v>
      </c>
      <c r="BI133" s="3">
        <v>7745</v>
      </c>
      <c r="BJ133" s="3">
        <v>7855</v>
      </c>
      <c r="BK133" s="3">
        <v>7958</v>
      </c>
      <c r="BL133" s="3">
        <v>8060</v>
      </c>
      <c r="BM133" s="3">
        <v>8162</v>
      </c>
      <c r="BN133" s="3">
        <v>8257</v>
      </c>
      <c r="BO133" s="3">
        <v>8351</v>
      </c>
      <c r="BP133" s="3">
        <v>8446</v>
      </c>
      <c r="BQ133" s="3">
        <v>8540</v>
      </c>
      <c r="BR133" s="3">
        <v>8627</v>
      </c>
      <c r="BS133" s="3">
        <v>8706</v>
      </c>
      <c r="BT133" s="3">
        <v>8792</v>
      </c>
      <c r="BU133" s="3">
        <v>8871</v>
      </c>
      <c r="BV133" s="3">
        <v>8942</v>
      </c>
      <c r="BW133" s="3">
        <v>9020</v>
      </c>
      <c r="BX133" s="3">
        <v>9083</v>
      </c>
      <c r="BY133" s="3">
        <v>9154</v>
      </c>
      <c r="BZ133" s="3">
        <v>9217</v>
      </c>
      <c r="CA133" s="3">
        <v>9280</v>
      </c>
      <c r="CB133" s="3">
        <v>9335</v>
      </c>
      <c r="CC133" s="3">
        <v>9390</v>
      </c>
      <c r="CD133" s="3">
        <v>9446</v>
      </c>
      <c r="CE133" s="3">
        <v>9540</v>
      </c>
      <c r="CF133" s="3">
        <v>9642</v>
      </c>
      <c r="CG133" s="3">
        <v>9737</v>
      </c>
      <c r="CH133" s="3">
        <v>9839</v>
      </c>
      <c r="CI133" s="3">
        <v>9941</v>
      </c>
      <c r="CJ133" s="3">
        <v>10036</v>
      </c>
      <c r="CK133" s="3">
        <v>10138</v>
      </c>
      <c r="CL133" s="3">
        <v>10241</v>
      </c>
      <c r="CM133" s="3">
        <v>10335</v>
      </c>
      <c r="CN133" s="3">
        <v>10437</v>
      </c>
      <c r="CO133" s="3">
        <v>10540</v>
      </c>
      <c r="CP133" s="3">
        <v>10634</v>
      </c>
      <c r="CQ133" s="3">
        <v>10737</v>
      </c>
      <c r="CR133" s="3">
        <v>10839</v>
      </c>
      <c r="CS133" s="3">
        <v>10933</v>
      </c>
      <c r="CT133" s="3">
        <v>11036</v>
      </c>
      <c r="CU133" s="3">
        <v>11138</v>
      </c>
      <c r="CV133" s="3">
        <v>11232</v>
      </c>
      <c r="CW133" s="3">
        <v>11335</v>
      </c>
      <c r="CX133" s="3">
        <v>11437</v>
      </c>
    </row>
    <row r="134" spans="1:102" ht="15.6" x14ac:dyDescent="0.25">
      <c r="A134" s="3">
        <v>132</v>
      </c>
      <c r="B134" s="2" t="s">
        <v>587</v>
      </c>
      <c r="C134" s="3">
        <v>1535</v>
      </c>
      <c r="D134" s="3">
        <v>1657</v>
      </c>
      <c r="E134" s="3">
        <v>1780</v>
      </c>
      <c r="F134" s="3">
        <v>1903</v>
      </c>
      <c r="G134" s="3">
        <v>2026</v>
      </c>
      <c r="H134" s="3">
        <v>2156</v>
      </c>
      <c r="I134" s="3">
        <v>2279</v>
      </c>
      <c r="J134" s="3">
        <v>2402</v>
      </c>
      <c r="K134" s="3">
        <v>2517</v>
      </c>
      <c r="L134" s="3">
        <v>2640</v>
      </c>
      <c r="M134" s="3">
        <v>2763</v>
      </c>
      <c r="N134" s="3">
        <v>2878</v>
      </c>
      <c r="O134" s="3">
        <v>2993</v>
      </c>
      <c r="P134" s="3">
        <v>3108</v>
      </c>
      <c r="Q134" s="3">
        <v>3223</v>
      </c>
      <c r="R134" s="3">
        <v>3339</v>
      </c>
      <c r="S134" s="3">
        <v>3446</v>
      </c>
      <c r="T134" s="3">
        <v>3561</v>
      </c>
      <c r="U134" s="3">
        <v>3661</v>
      </c>
      <c r="V134" s="3">
        <v>3769</v>
      </c>
      <c r="W134" s="3">
        <v>3876</v>
      </c>
      <c r="X134" s="3">
        <v>3976</v>
      </c>
      <c r="Y134" s="3">
        <v>4076</v>
      </c>
      <c r="Z134" s="3">
        <v>4168</v>
      </c>
      <c r="AA134" s="3">
        <v>4260</v>
      </c>
      <c r="AB134" s="3">
        <v>4352</v>
      </c>
      <c r="AC134" s="3">
        <v>4444</v>
      </c>
      <c r="AD134" s="3">
        <v>4529</v>
      </c>
      <c r="AE134" s="3">
        <v>4613</v>
      </c>
      <c r="AF134" s="3">
        <v>4697</v>
      </c>
      <c r="AG134" s="3">
        <v>4774</v>
      </c>
      <c r="AH134" s="3">
        <v>4851</v>
      </c>
      <c r="AI134" s="3">
        <v>4920</v>
      </c>
      <c r="AJ134" s="3">
        <v>4989</v>
      </c>
      <c r="AK134" s="3">
        <v>5058</v>
      </c>
      <c r="AL134" s="3">
        <v>5120</v>
      </c>
      <c r="AM134" s="3">
        <v>5181</v>
      </c>
      <c r="AN134" s="3">
        <v>5235</v>
      </c>
      <c r="AO134" s="3">
        <v>5296</v>
      </c>
      <c r="AP134" s="3">
        <v>5342</v>
      </c>
      <c r="AQ134" s="3">
        <v>5396</v>
      </c>
      <c r="AR134" s="3">
        <v>5442</v>
      </c>
      <c r="AS134" s="3">
        <v>5504</v>
      </c>
      <c r="AT134" s="3">
        <v>5557</v>
      </c>
      <c r="AU134" s="3">
        <v>5619</v>
      </c>
      <c r="AV134" s="3">
        <v>5680</v>
      </c>
      <c r="AW134" s="3">
        <v>5749</v>
      </c>
      <c r="AX134" s="3">
        <v>5818</v>
      </c>
      <c r="AY134" s="3">
        <v>5887</v>
      </c>
      <c r="AZ134" s="3">
        <v>5964</v>
      </c>
      <c r="BA134" s="3">
        <v>6041</v>
      </c>
      <c r="BB134" s="3">
        <v>6125</v>
      </c>
      <c r="BC134" s="3">
        <v>6210</v>
      </c>
      <c r="BD134" s="3">
        <v>6294</v>
      </c>
      <c r="BE134" s="3">
        <v>6386</v>
      </c>
      <c r="BF134" s="3">
        <v>6478</v>
      </c>
      <c r="BG134" s="3">
        <v>6571</v>
      </c>
      <c r="BH134" s="3">
        <v>6663</v>
      </c>
      <c r="BI134" s="3">
        <v>6763</v>
      </c>
      <c r="BJ134" s="3">
        <v>6862</v>
      </c>
      <c r="BK134" s="3">
        <v>6970</v>
      </c>
      <c r="BL134" s="3">
        <v>7077</v>
      </c>
      <c r="BM134" s="3">
        <v>7177</v>
      </c>
      <c r="BN134" s="3">
        <v>7292</v>
      </c>
      <c r="BO134" s="3">
        <v>7400</v>
      </c>
      <c r="BP134" s="3">
        <v>7515</v>
      </c>
      <c r="BQ134" s="3">
        <v>7630</v>
      </c>
      <c r="BR134" s="3">
        <v>7745</v>
      </c>
      <c r="BS134" s="3">
        <v>7860</v>
      </c>
      <c r="BT134" s="3">
        <v>7976</v>
      </c>
      <c r="BU134" s="3">
        <v>8098</v>
      </c>
      <c r="BV134" s="3">
        <v>8221</v>
      </c>
      <c r="BW134" s="3">
        <v>8336</v>
      </c>
      <c r="BX134" s="3">
        <v>8459</v>
      </c>
      <c r="BY134" s="3">
        <v>8582</v>
      </c>
      <c r="BZ134" s="3">
        <v>8712</v>
      </c>
      <c r="CA134" s="3">
        <v>8835</v>
      </c>
      <c r="CB134" s="3">
        <v>8958</v>
      </c>
      <c r="CC134" s="3">
        <v>9081</v>
      </c>
      <c r="CD134" s="3">
        <v>9212</v>
      </c>
      <c r="CE134" s="3">
        <v>9304</v>
      </c>
      <c r="CF134" s="3">
        <v>9403</v>
      </c>
      <c r="CG134" s="3">
        <v>9496</v>
      </c>
      <c r="CH134" s="3">
        <v>9595</v>
      </c>
      <c r="CI134" s="3">
        <v>9695</v>
      </c>
      <c r="CJ134" s="3">
        <v>9787</v>
      </c>
      <c r="CK134" s="3">
        <v>9887</v>
      </c>
      <c r="CL134" s="3">
        <v>9987</v>
      </c>
      <c r="CM134" s="3">
        <v>10079</v>
      </c>
      <c r="CN134" s="3">
        <v>10179</v>
      </c>
      <c r="CO134" s="3">
        <v>10279</v>
      </c>
      <c r="CP134" s="3">
        <v>10371</v>
      </c>
      <c r="CQ134" s="3">
        <v>10471</v>
      </c>
      <c r="CR134" s="3">
        <v>10570</v>
      </c>
      <c r="CS134" s="3">
        <v>10662</v>
      </c>
      <c r="CT134" s="3">
        <v>10762</v>
      </c>
      <c r="CU134" s="3">
        <v>10862</v>
      </c>
      <c r="CV134" s="3">
        <v>10954</v>
      </c>
      <c r="CW134" s="3">
        <v>11054</v>
      </c>
      <c r="CX134" s="3">
        <v>11154</v>
      </c>
    </row>
    <row r="135" spans="1:102" ht="15.6" x14ac:dyDescent="0.25">
      <c r="A135" s="3">
        <v>133</v>
      </c>
      <c r="B135" s="2" t="s">
        <v>588</v>
      </c>
      <c r="C135" s="3">
        <v>1508</v>
      </c>
      <c r="D135" s="3">
        <v>1598</v>
      </c>
      <c r="E135" s="3">
        <v>1696</v>
      </c>
      <c r="F135" s="3">
        <v>1787</v>
      </c>
      <c r="G135" s="3">
        <v>1885</v>
      </c>
      <c r="H135" s="3">
        <v>1983</v>
      </c>
      <c r="I135" s="3">
        <v>2073</v>
      </c>
      <c r="J135" s="3">
        <v>2171</v>
      </c>
      <c r="K135" s="3">
        <v>2269</v>
      </c>
      <c r="L135" s="3">
        <v>2360</v>
      </c>
      <c r="M135" s="3">
        <v>2458</v>
      </c>
      <c r="N135" s="3">
        <v>2556</v>
      </c>
      <c r="O135" s="3">
        <v>2646</v>
      </c>
      <c r="P135" s="3">
        <v>2744</v>
      </c>
      <c r="Q135" s="3">
        <v>2842</v>
      </c>
      <c r="R135" s="3">
        <v>2933</v>
      </c>
      <c r="S135" s="3">
        <v>3031</v>
      </c>
      <c r="T135" s="3">
        <v>3129</v>
      </c>
      <c r="U135" s="3">
        <v>3219</v>
      </c>
      <c r="V135" s="3">
        <v>3317</v>
      </c>
      <c r="W135" s="3">
        <v>3415</v>
      </c>
      <c r="X135" s="3">
        <v>3506</v>
      </c>
      <c r="Y135" s="3">
        <v>3604</v>
      </c>
      <c r="Z135" s="3">
        <v>3702</v>
      </c>
      <c r="AA135" s="3">
        <v>3792</v>
      </c>
      <c r="AB135" s="3">
        <v>3890</v>
      </c>
      <c r="AC135" s="3">
        <v>3988</v>
      </c>
      <c r="AD135" s="3">
        <v>4079</v>
      </c>
      <c r="AE135" s="3">
        <v>4177</v>
      </c>
      <c r="AF135" s="3">
        <v>4275</v>
      </c>
      <c r="AG135" s="3">
        <v>4366</v>
      </c>
      <c r="AH135" s="3">
        <v>4464</v>
      </c>
      <c r="AI135" s="3">
        <v>4562</v>
      </c>
      <c r="AJ135" s="3">
        <v>4652</v>
      </c>
      <c r="AK135" s="3">
        <v>4750</v>
      </c>
      <c r="AL135" s="3">
        <v>4848</v>
      </c>
      <c r="AM135" s="3">
        <v>4939</v>
      </c>
      <c r="AN135" s="3">
        <v>5037</v>
      </c>
      <c r="AO135" s="3">
        <v>5135</v>
      </c>
      <c r="AP135" s="3">
        <v>5225</v>
      </c>
      <c r="AQ135" s="3">
        <v>5323</v>
      </c>
      <c r="AR135" s="3">
        <v>5414</v>
      </c>
      <c r="AS135" s="3">
        <v>5512</v>
      </c>
      <c r="AT135" s="3">
        <v>5610</v>
      </c>
      <c r="AU135" s="3">
        <v>5700</v>
      </c>
      <c r="AV135" s="3">
        <v>5798</v>
      </c>
      <c r="AW135" s="3">
        <v>5896</v>
      </c>
      <c r="AX135" s="3">
        <v>5987</v>
      </c>
      <c r="AY135" s="3">
        <v>6085</v>
      </c>
      <c r="AZ135" s="3">
        <v>6183</v>
      </c>
      <c r="BA135" s="3">
        <v>6273</v>
      </c>
      <c r="BB135" s="3">
        <v>6371</v>
      </c>
      <c r="BC135" s="3">
        <v>6469</v>
      </c>
      <c r="BD135" s="3">
        <v>6560</v>
      </c>
      <c r="BE135" s="3">
        <v>6658</v>
      </c>
      <c r="BF135" s="3">
        <v>6756</v>
      </c>
      <c r="BG135" s="3">
        <v>6847</v>
      </c>
      <c r="BH135" s="3">
        <v>6945</v>
      </c>
      <c r="BI135" s="3">
        <v>7043</v>
      </c>
      <c r="BJ135" s="3">
        <v>7133</v>
      </c>
      <c r="BK135" s="3">
        <v>7231</v>
      </c>
      <c r="BL135" s="3">
        <v>7329</v>
      </c>
      <c r="BM135" s="3">
        <v>7420</v>
      </c>
      <c r="BN135" s="3">
        <v>7518</v>
      </c>
      <c r="BO135" s="3">
        <v>7616</v>
      </c>
      <c r="BP135" s="3">
        <v>7706</v>
      </c>
      <c r="BQ135" s="3">
        <v>7804</v>
      </c>
      <c r="BR135" s="3">
        <v>7902</v>
      </c>
      <c r="BS135" s="3">
        <v>7993</v>
      </c>
      <c r="BT135" s="3">
        <v>8091</v>
      </c>
      <c r="BU135" s="3">
        <v>8189</v>
      </c>
      <c r="BV135" s="3">
        <v>8279</v>
      </c>
      <c r="BW135" s="3">
        <v>8377</v>
      </c>
      <c r="BX135" s="3">
        <v>8475</v>
      </c>
      <c r="BY135" s="3">
        <v>8566</v>
      </c>
      <c r="BZ135" s="3">
        <v>8664</v>
      </c>
      <c r="CA135" s="3">
        <v>8762</v>
      </c>
      <c r="CB135" s="3">
        <v>8852</v>
      </c>
      <c r="CC135" s="3">
        <v>8950</v>
      </c>
      <c r="CD135" s="3">
        <v>9049</v>
      </c>
      <c r="CE135" s="3">
        <v>9139</v>
      </c>
      <c r="CF135" s="3">
        <v>9237</v>
      </c>
      <c r="CG135" s="3">
        <v>9328</v>
      </c>
      <c r="CH135" s="3">
        <v>9426</v>
      </c>
      <c r="CI135" s="3">
        <v>9524</v>
      </c>
      <c r="CJ135" s="3">
        <v>9614</v>
      </c>
      <c r="CK135" s="3">
        <v>9712</v>
      </c>
      <c r="CL135" s="3">
        <v>9810</v>
      </c>
      <c r="CM135" s="3">
        <v>9901</v>
      </c>
      <c r="CN135" s="3">
        <v>9999</v>
      </c>
      <c r="CO135" s="3">
        <v>10097</v>
      </c>
      <c r="CP135" s="3">
        <v>10187</v>
      </c>
      <c r="CQ135" s="3">
        <v>10285</v>
      </c>
      <c r="CR135" s="3">
        <v>10383</v>
      </c>
      <c r="CS135" s="3">
        <v>10474</v>
      </c>
      <c r="CT135" s="3">
        <v>10572</v>
      </c>
      <c r="CU135" s="3">
        <v>10670</v>
      </c>
      <c r="CV135" s="3">
        <v>10760</v>
      </c>
      <c r="CW135" s="3">
        <v>10858</v>
      </c>
      <c r="CX135" s="3">
        <v>10956</v>
      </c>
    </row>
    <row r="136" spans="1:102" ht="15.6" x14ac:dyDescent="0.25">
      <c r="A136" s="3">
        <v>134</v>
      </c>
      <c r="B136" s="2" t="s">
        <v>589</v>
      </c>
      <c r="C136" s="3">
        <v>1489</v>
      </c>
      <c r="D136" s="3">
        <v>1578</v>
      </c>
      <c r="E136" s="3">
        <v>1675</v>
      </c>
      <c r="F136" s="3">
        <v>1764</v>
      </c>
      <c r="G136" s="3">
        <v>1861</v>
      </c>
      <c r="H136" s="3">
        <v>1958</v>
      </c>
      <c r="I136" s="3">
        <v>2047</v>
      </c>
      <c r="J136" s="3">
        <v>2144</v>
      </c>
      <c r="K136" s="3">
        <v>2241</v>
      </c>
      <c r="L136" s="3">
        <v>2330</v>
      </c>
      <c r="M136" s="3">
        <v>2427</v>
      </c>
      <c r="N136" s="3">
        <v>2524</v>
      </c>
      <c r="O136" s="3">
        <v>2613</v>
      </c>
      <c r="P136" s="3">
        <v>2710</v>
      </c>
      <c r="Q136" s="3">
        <v>2807</v>
      </c>
      <c r="R136" s="3">
        <v>2896</v>
      </c>
      <c r="S136" s="3">
        <v>2993</v>
      </c>
      <c r="T136" s="3">
        <v>3090</v>
      </c>
      <c r="U136" s="3">
        <v>3179</v>
      </c>
      <c r="V136" s="3">
        <v>3276</v>
      </c>
      <c r="W136" s="3">
        <v>3373</v>
      </c>
      <c r="X136" s="3">
        <v>3462</v>
      </c>
      <c r="Y136" s="3">
        <v>3559</v>
      </c>
      <c r="Z136" s="3">
        <v>3656</v>
      </c>
      <c r="AA136" s="3">
        <v>3745</v>
      </c>
      <c r="AB136" s="3">
        <v>3842</v>
      </c>
      <c r="AC136" s="3">
        <v>3939</v>
      </c>
      <c r="AD136" s="3">
        <v>4028</v>
      </c>
      <c r="AE136" s="3">
        <v>4125</v>
      </c>
      <c r="AF136" s="3">
        <v>4222</v>
      </c>
      <c r="AG136" s="3">
        <v>4311</v>
      </c>
      <c r="AH136" s="3">
        <v>4408</v>
      </c>
      <c r="AI136" s="3">
        <v>4505</v>
      </c>
      <c r="AJ136" s="3">
        <v>4594</v>
      </c>
      <c r="AK136" s="3">
        <v>4691</v>
      </c>
      <c r="AL136" s="3">
        <v>4788</v>
      </c>
      <c r="AM136" s="3">
        <v>4877</v>
      </c>
      <c r="AN136" s="3">
        <v>4974</v>
      </c>
      <c r="AO136" s="3">
        <v>5071</v>
      </c>
      <c r="AP136" s="3">
        <v>5160</v>
      </c>
      <c r="AQ136" s="3">
        <v>5257</v>
      </c>
      <c r="AR136" s="3">
        <v>5346</v>
      </c>
      <c r="AS136" s="3">
        <v>5443</v>
      </c>
      <c r="AT136" s="3">
        <v>5540</v>
      </c>
      <c r="AU136" s="3">
        <v>5629</v>
      </c>
      <c r="AV136" s="3">
        <v>5726</v>
      </c>
      <c r="AW136" s="3">
        <v>5823</v>
      </c>
      <c r="AX136" s="3">
        <v>5912</v>
      </c>
      <c r="AY136" s="3">
        <v>6009</v>
      </c>
      <c r="AZ136" s="3">
        <v>6106</v>
      </c>
      <c r="BA136" s="3">
        <v>6195</v>
      </c>
      <c r="BB136" s="3">
        <v>6292</v>
      </c>
      <c r="BC136" s="3">
        <v>6389</v>
      </c>
      <c r="BD136" s="3">
        <v>6478</v>
      </c>
      <c r="BE136" s="3">
        <v>6575</v>
      </c>
      <c r="BF136" s="3">
        <v>6672</v>
      </c>
      <c r="BG136" s="3">
        <v>6761</v>
      </c>
      <c r="BH136" s="3">
        <v>6858</v>
      </c>
      <c r="BI136" s="3">
        <v>6955</v>
      </c>
      <c r="BJ136" s="3">
        <v>7044</v>
      </c>
      <c r="BK136" s="3">
        <v>7141</v>
      </c>
      <c r="BL136" s="3">
        <v>7238</v>
      </c>
      <c r="BM136" s="3">
        <v>7327</v>
      </c>
      <c r="BN136" s="3">
        <v>7424</v>
      </c>
      <c r="BO136" s="3">
        <v>7521</v>
      </c>
      <c r="BP136" s="3">
        <v>7610</v>
      </c>
      <c r="BQ136" s="3">
        <v>7707</v>
      </c>
      <c r="BR136" s="3">
        <v>7804</v>
      </c>
      <c r="BS136" s="3">
        <v>7893</v>
      </c>
      <c r="BT136" s="3">
        <v>7990</v>
      </c>
      <c r="BU136" s="3">
        <v>8087</v>
      </c>
      <c r="BV136" s="3">
        <v>8176</v>
      </c>
      <c r="BW136" s="3">
        <v>8273</v>
      </c>
      <c r="BX136" s="3">
        <v>8370</v>
      </c>
      <c r="BY136" s="3">
        <v>8459</v>
      </c>
      <c r="BZ136" s="3">
        <v>8556</v>
      </c>
      <c r="CA136" s="3">
        <v>8653</v>
      </c>
      <c r="CB136" s="3">
        <v>8742</v>
      </c>
      <c r="CC136" s="3">
        <v>8839</v>
      </c>
      <c r="CD136" s="3">
        <v>8936</v>
      </c>
      <c r="CE136" s="3">
        <v>9025</v>
      </c>
      <c r="CF136" s="3">
        <v>9122</v>
      </c>
      <c r="CG136" s="3">
        <v>9211</v>
      </c>
      <c r="CH136" s="3">
        <v>9308</v>
      </c>
      <c r="CI136" s="3">
        <v>9405</v>
      </c>
      <c r="CJ136" s="3">
        <v>9494</v>
      </c>
      <c r="CK136" s="3">
        <v>9591</v>
      </c>
      <c r="CL136" s="3">
        <v>9688</v>
      </c>
      <c r="CM136" s="3">
        <v>9777</v>
      </c>
      <c r="CN136" s="3">
        <v>9874</v>
      </c>
      <c r="CO136" s="3">
        <v>9971</v>
      </c>
      <c r="CP136" s="3">
        <v>10060</v>
      </c>
      <c r="CQ136" s="3">
        <v>10157</v>
      </c>
      <c r="CR136" s="3">
        <v>10254</v>
      </c>
      <c r="CS136" s="3">
        <v>10343</v>
      </c>
      <c r="CT136" s="3">
        <v>10440</v>
      </c>
      <c r="CU136" s="3">
        <v>10537</v>
      </c>
      <c r="CV136" s="3">
        <v>10626</v>
      </c>
      <c r="CW136" s="3">
        <v>10723</v>
      </c>
      <c r="CX136" s="3">
        <v>10820</v>
      </c>
    </row>
    <row r="137" spans="1:102" ht="15.6" x14ac:dyDescent="0.25">
      <c r="A137" s="3">
        <v>135</v>
      </c>
      <c r="B137" s="2" t="s">
        <v>590</v>
      </c>
      <c r="C137" s="3">
        <v>1591</v>
      </c>
      <c r="D137" s="3">
        <v>1686</v>
      </c>
      <c r="E137" s="3">
        <v>1789</v>
      </c>
      <c r="F137" s="3">
        <v>1885</v>
      </c>
      <c r="G137" s="3">
        <v>1988</v>
      </c>
      <c r="H137" s="3">
        <v>2092</v>
      </c>
      <c r="I137" s="3">
        <v>2187</v>
      </c>
      <c r="J137" s="3">
        <v>2291</v>
      </c>
      <c r="K137" s="3">
        <v>2394</v>
      </c>
      <c r="L137" s="3">
        <v>2489</v>
      </c>
      <c r="M137" s="3">
        <v>2593</v>
      </c>
      <c r="N137" s="3">
        <v>2696</v>
      </c>
      <c r="O137" s="3">
        <v>2792</v>
      </c>
      <c r="P137" s="3">
        <v>2895</v>
      </c>
      <c r="Q137" s="3">
        <v>2999</v>
      </c>
      <c r="R137" s="3">
        <v>3094</v>
      </c>
      <c r="S137" s="3">
        <v>3197</v>
      </c>
      <c r="T137" s="3">
        <v>3301</v>
      </c>
      <c r="U137" s="3">
        <v>3396</v>
      </c>
      <c r="V137" s="3">
        <v>3500</v>
      </c>
      <c r="W137" s="3">
        <v>3603</v>
      </c>
      <c r="X137" s="3">
        <v>3699</v>
      </c>
      <c r="Y137" s="3">
        <v>3802</v>
      </c>
      <c r="Z137" s="3">
        <v>3905</v>
      </c>
      <c r="AA137" s="3">
        <v>4001</v>
      </c>
      <c r="AB137" s="3">
        <v>4104</v>
      </c>
      <c r="AC137" s="3">
        <v>4208</v>
      </c>
      <c r="AD137" s="3">
        <v>4303</v>
      </c>
      <c r="AE137" s="3">
        <v>4407</v>
      </c>
      <c r="AF137" s="3">
        <v>4510</v>
      </c>
      <c r="AG137" s="3">
        <v>4605</v>
      </c>
      <c r="AH137" s="3">
        <v>4709</v>
      </c>
      <c r="AI137" s="3">
        <v>4812</v>
      </c>
      <c r="AJ137" s="3">
        <v>4908</v>
      </c>
      <c r="AK137" s="3">
        <v>5011</v>
      </c>
      <c r="AL137" s="3">
        <v>5115</v>
      </c>
      <c r="AM137" s="3">
        <v>5210</v>
      </c>
      <c r="AN137" s="3">
        <v>5313</v>
      </c>
      <c r="AO137" s="3">
        <v>5417</v>
      </c>
      <c r="AP137" s="3">
        <v>5512</v>
      </c>
      <c r="AQ137" s="3">
        <v>5616</v>
      </c>
      <c r="AR137" s="3">
        <v>5711</v>
      </c>
      <c r="AS137" s="3">
        <v>5815</v>
      </c>
      <c r="AT137" s="3">
        <v>5918</v>
      </c>
      <c r="AU137" s="3">
        <v>6013</v>
      </c>
      <c r="AV137" s="3">
        <v>6117</v>
      </c>
      <c r="AW137" s="3">
        <v>6220</v>
      </c>
      <c r="AX137" s="3">
        <v>6316</v>
      </c>
      <c r="AY137" s="3">
        <v>6419</v>
      </c>
      <c r="AZ137" s="3">
        <v>6523</v>
      </c>
      <c r="BA137" s="3">
        <v>6618</v>
      </c>
      <c r="BB137" s="3">
        <v>6721</v>
      </c>
      <c r="BC137" s="3">
        <v>6825</v>
      </c>
      <c r="BD137" s="3">
        <v>6920</v>
      </c>
      <c r="BE137" s="3">
        <v>7024</v>
      </c>
      <c r="BF137" s="3">
        <v>7127</v>
      </c>
      <c r="BG137" s="3">
        <v>7223</v>
      </c>
      <c r="BH137" s="3">
        <v>7326</v>
      </c>
      <c r="BI137" s="3">
        <v>7429</v>
      </c>
      <c r="BJ137" s="3">
        <v>7525</v>
      </c>
      <c r="BK137" s="3">
        <v>7628</v>
      </c>
      <c r="BL137" s="3">
        <v>7732</v>
      </c>
      <c r="BM137" s="3">
        <v>7827</v>
      </c>
      <c r="BN137" s="3">
        <v>7931</v>
      </c>
      <c r="BO137" s="3">
        <v>8034</v>
      </c>
      <c r="BP137" s="3">
        <v>8130</v>
      </c>
      <c r="BQ137" s="3">
        <v>8233</v>
      </c>
      <c r="BR137" s="3">
        <v>8336</v>
      </c>
      <c r="BS137" s="3">
        <v>8432</v>
      </c>
      <c r="BT137" s="3">
        <v>8535</v>
      </c>
      <c r="BU137" s="3">
        <v>8639</v>
      </c>
      <c r="BV137" s="3">
        <v>8734</v>
      </c>
      <c r="BW137" s="3">
        <v>8838</v>
      </c>
      <c r="BX137" s="3">
        <v>8941</v>
      </c>
      <c r="BY137" s="3">
        <v>9036</v>
      </c>
      <c r="BZ137" s="3">
        <v>9140</v>
      </c>
      <c r="CA137" s="3">
        <v>9243</v>
      </c>
      <c r="CB137" s="3">
        <v>9339</v>
      </c>
      <c r="CC137" s="3">
        <v>9442</v>
      </c>
      <c r="CD137" s="3">
        <v>9546</v>
      </c>
      <c r="CE137" s="3">
        <v>9641</v>
      </c>
      <c r="CF137" s="3">
        <v>9744</v>
      </c>
      <c r="CG137" s="3">
        <v>9840</v>
      </c>
      <c r="CH137" s="3">
        <v>9943</v>
      </c>
      <c r="CI137" s="3">
        <v>10047</v>
      </c>
      <c r="CJ137" s="3">
        <v>10142</v>
      </c>
      <c r="CK137" s="3">
        <v>10246</v>
      </c>
      <c r="CL137" s="3">
        <v>10349</v>
      </c>
      <c r="CM137" s="3">
        <v>10444</v>
      </c>
      <c r="CN137" s="3">
        <v>10548</v>
      </c>
      <c r="CO137" s="3">
        <v>10651</v>
      </c>
      <c r="CP137" s="3">
        <v>10747</v>
      </c>
      <c r="CQ137" s="3">
        <v>10850</v>
      </c>
      <c r="CR137" s="3">
        <v>10954</v>
      </c>
      <c r="CS137" s="3">
        <v>11049</v>
      </c>
      <c r="CT137" s="3">
        <v>11152</v>
      </c>
      <c r="CU137" s="3">
        <v>11256</v>
      </c>
      <c r="CV137" s="3">
        <v>11351</v>
      </c>
      <c r="CW137" s="3">
        <v>11455</v>
      </c>
      <c r="CX137" s="3">
        <v>11558</v>
      </c>
    </row>
    <row r="138" spans="1:102" ht="15.6" x14ac:dyDescent="0.25">
      <c r="A138" s="3">
        <v>136</v>
      </c>
      <c r="B138" s="2" t="s">
        <v>591</v>
      </c>
      <c r="C138" s="3">
        <v>1677</v>
      </c>
      <c r="D138" s="3">
        <v>1833</v>
      </c>
      <c r="E138" s="3">
        <v>1998</v>
      </c>
      <c r="F138" s="3">
        <v>2154</v>
      </c>
      <c r="G138" s="3">
        <v>2319</v>
      </c>
      <c r="H138" s="3">
        <v>2475</v>
      </c>
      <c r="I138" s="3">
        <v>2640</v>
      </c>
      <c r="J138" s="3">
        <v>2796</v>
      </c>
      <c r="K138" s="3">
        <v>2953</v>
      </c>
      <c r="L138" s="3">
        <v>3109</v>
      </c>
      <c r="M138" s="3">
        <v>3255</v>
      </c>
      <c r="N138" s="3">
        <v>3412</v>
      </c>
      <c r="O138" s="3">
        <v>3558</v>
      </c>
      <c r="P138" s="3">
        <v>3705</v>
      </c>
      <c r="Q138" s="3">
        <v>3852</v>
      </c>
      <c r="R138" s="3">
        <v>3990</v>
      </c>
      <c r="S138" s="3">
        <v>4128</v>
      </c>
      <c r="T138" s="3">
        <v>4265</v>
      </c>
      <c r="U138" s="3">
        <v>4394</v>
      </c>
      <c r="V138" s="3">
        <v>4522</v>
      </c>
      <c r="W138" s="3">
        <v>4651</v>
      </c>
      <c r="X138" s="3">
        <v>4770</v>
      </c>
      <c r="Y138" s="3">
        <v>4890</v>
      </c>
      <c r="Z138" s="3">
        <v>5000</v>
      </c>
      <c r="AA138" s="3">
        <v>5110</v>
      </c>
      <c r="AB138" s="3">
        <v>5220</v>
      </c>
      <c r="AC138" s="3">
        <v>5321</v>
      </c>
      <c r="AD138" s="3">
        <v>5413</v>
      </c>
      <c r="AE138" s="3">
        <v>5505</v>
      </c>
      <c r="AF138" s="3">
        <v>5596</v>
      </c>
      <c r="AG138" s="3">
        <v>5670</v>
      </c>
      <c r="AH138" s="3">
        <v>5752</v>
      </c>
      <c r="AI138" s="3">
        <v>5826</v>
      </c>
      <c r="AJ138" s="3">
        <v>5890</v>
      </c>
      <c r="AK138" s="3">
        <v>5954</v>
      </c>
      <c r="AL138" s="3">
        <v>6009</v>
      </c>
      <c r="AM138" s="3">
        <v>6055</v>
      </c>
      <c r="AN138" s="3">
        <v>6101</v>
      </c>
      <c r="AO138" s="3">
        <v>6138</v>
      </c>
      <c r="AP138" s="3">
        <v>6175</v>
      </c>
      <c r="AQ138" s="3">
        <v>6202</v>
      </c>
      <c r="AR138" s="3">
        <v>6230</v>
      </c>
      <c r="AS138" s="3">
        <v>6248</v>
      </c>
      <c r="AT138" s="3">
        <v>6257</v>
      </c>
      <c r="AU138" s="3">
        <v>6267</v>
      </c>
      <c r="AV138" s="3">
        <v>6276</v>
      </c>
      <c r="AW138" s="3">
        <v>6285</v>
      </c>
      <c r="AX138" s="3">
        <v>6294</v>
      </c>
      <c r="AY138" s="3">
        <v>6303</v>
      </c>
      <c r="AZ138" s="3">
        <v>6322</v>
      </c>
      <c r="BA138" s="3">
        <v>6349</v>
      </c>
      <c r="BB138" s="3">
        <v>6386</v>
      </c>
      <c r="BC138" s="3">
        <v>6423</v>
      </c>
      <c r="BD138" s="3">
        <v>6468</v>
      </c>
      <c r="BE138" s="3">
        <v>6514</v>
      </c>
      <c r="BF138" s="3">
        <v>6569</v>
      </c>
      <c r="BG138" s="3">
        <v>6634</v>
      </c>
      <c r="BH138" s="3">
        <v>6698</v>
      </c>
      <c r="BI138" s="3">
        <v>6771</v>
      </c>
      <c r="BJ138" s="3">
        <v>6854</v>
      </c>
      <c r="BK138" s="3">
        <v>6927</v>
      </c>
      <c r="BL138" s="3">
        <v>7019</v>
      </c>
      <c r="BM138" s="3">
        <v>7111</v>
      </c>
      <c r="BN138" s="3">
        <v>7203</v>
      </c>
      <c r="BO138" s="3">
        <v>7304</v>
      </c>
      <c r="BP138" s="3">
        <v>7414</v>
      </c>
      <c r="BQ138" s="3">
        <v>7524</v>
      </c>
      <c r="BR138" s="3">
        <v>7634</v>
      </c>
      <c r="BS138" s="3">
        <v>7754</v>
      </c>
      <c r="BT138" s="3">
        <v>7873</v>
      </c>
      <c r="BU138" s="3">
        <v>8002</v>
      </c>
      <c r="BV138" s="3">
        <v>8130</v>
      </c>
      <c r="BW138" s="3">
        <v>8259</v>
      </c>
      <c r="BX138" s="3">
        <v>8396</v>
      </c>
      <c r="BY138" s="3">
        <v>8534</v>
      </c>
      <c r="BZ138" s="3">
        <v>8672</v>
      </c>
      <c r="CA138" s="3">
        <v>8819</v>
      </c>
      <c r="CB138" s="3">
        <v>8965</v>
      </c>
      <c r="CC138" s="3">
        <v>9112</v>
      </c>
      <c r="CD138" s="3">
        <v>9268</v>
      </c>
      <c r="CE138" s="3">
        <v>9415</v>
      </c>
      <c r="CF138" s="3">
        <v>9571</v>
      </c>
      <c r="CG138" s="3">
        <v>9727</v>
      </c>
      <c r="CH138" s="3">
        <v>9883</v>
      </c>
      <c r="CI138" s="3">
        <v>10049</v>
      </c>
      <c r="CJ138" s="3">
        <v>10205</v>
      </c>
      <c r="CK138" s="3">
        <v>10370</v>
      </c>
      <c r="CL138" s="3">
        <v>10526</v>
      </c>
      <c r="CM138" s="3">
        <v>10691</v>
      </c>
      <c r="CN138" s="3">
        <v>10857</v>
      </c>
      <c r="CO138" s="3">
        <v>10957</v>
      </c>
      <c r="CP138" s="3">
        <v>11058</v>
      </c>
      <c r="CQ138" s="3">
        <v>11159</v>
      </c>
      <c r="CR138" s="3">
        <v>11260</v>
      </c>
      <c r="CS138" s="3">
        <v>11371</v>
      </c>
      <c r="CT138" s="3">
        <v>11472</v>
      </c>
      <c r="CU138" s="3">
        <v>11573</v>
      </c>
      <c r="CV138" s="3">
        <v>11674</v>
      </c>
      <c r="CW138" s="3">
        <v>11784</v>
      </c>
      <c r="CX138" s="3">
        <v>11885</v>
      </c>
    </row>
    <row r="139" spans="1:102" ht="15.6" x14ac:dyDescent="0.25">
      <c r="A139" s="3">
        <v>137</v>
      </c>
      <c r="B139" s="2" t="s">
        <v>592</v>
      </c>
      <c r="C139" s="3">
        <v>1640</v>
      </c>
      <c r="D139" s="3">
        <v>1795</v>
      </c>
      <c r="E139" s="3">
        <v>1959</v>
      </c>
      <c r="F139" s="3">
        <v>2124</v>
      </c>
      <c r="G139" s="3">
        <v>2288</v>
      </c>
      <c r="H139" s="3">
        <v>2444</v>
      </c>
      <c r="I139" s="3">
        <v>2608</v>
      </c>
      <c r="J139" s="3">
        <v>2764</v>
      </c>
      <c r="K139" s="3">
        <v>2919</v>
      </c>
      <c r="L139" s="3">
        <v>3075</v>
      </c>
      <c r="M139" s="3">
        <v>3223</v>
      </c>
      <c r="N139" s="3">
        <v>3371</v>
      </c>
      <c r="O139" s="3">
        <v>3518</v>
      </c>
      <c r="P139" s="3">
        <v>3666</v>
      </c>
      <c r="Q139" s="3">
        <v>3806</v>
      </c>
      <c r="R139" s="3">
        <v>3937</v>
      </c>
      <c r="S139" s="3">
        <v>4076</v>
      </c>
      <c r="T139" s="3">
        <v>4199</v>
      </c>
      <c r="U139" s="3">
        <v>4331</v>
      </c>
      <c r="V139" s="3">
        <v>4446</v>
      </c>
      <c r="W139" s="3">
        <v>4569</v>
      </c>
      <c r="X139" s="3">
        <v>4675</v>
      </c>
      <c r="Y139" s="3">
        <v>4782</v>
      </c>
      <c r="Z139" s="3">
        <v>4889</v>
      </c>
      <c r="AA139" s="3">
        <v>4979</v>
      </c>
      <c r="AB139" s="3">
        <v>5077</v>
      </c>
      <c r="AC139" s="3">
        <v>5159</v>
      </c>
      <c r="AD139" s="3">
        <v>5241</v>
      </c>
      <c r="AE139" s="3">
        <v>5315</v>
      </c>
      <c r="AF139" s="3">
        <v>5389</v>
      </c>
      <c r="AG139" s="3">
        <v>5447</v>
      </c>
      <c r="AH139" s="3">
        <v>5504</v>
      </c>
      <c r="AI139" s="3">
        <v>5553</v>
      </c>
      <c r="AJ139" s="3">
        <v>5603</v>
      </c>
      <c r="AK139" s="3">
        <v>5644</v>
      </c>
      <c r="AL139" s="3">
        <v>5676</v>
      </c>
      <c r="AM139" s="3">
        <v>5701</v>
      </c>
      <c r="AN139" s="3">
        <v>5717</v>
      </c>
      <c r="AO139" s="3">
        <v>5734</v>
      </c>
      <c r="AP139" s="3">
        <v>5742</v>
      </c>
      <c r="AQ139" s="3">
        <v>5750</v>
      </c>
      <c r="AR139" s="3">
        <v>5758</v>
      </c>
      <c r="AS139" s="3">
        <v>5767</v>
      </c>
      <c r="AT139" s="3">
        <v>5775</v>
      </c>
      <c r="AU139" s="3">
        <v>5799</v>
      </c>
      <c r="AV139" s="3">
        <v>5832</v>
      </c>
      <c r="AW139" s="3">
        <v>5873</v>
      </c>
      <c r="AX139" s="3">
        <v>5923</v>
      </c>
      <c r="AY139" s="3">
        <v>5972</v>
      </c>
      <c r="AZ139" s="3">
        <v>6029</v>
      </c>
      <c r="BA139" s="3">
        <v>6087</v>
      </c>
      <c r="BB139" s="3">
        <v>6160</v>
      </c>
      <c r="BC139" s="3">
        <v>6234</v>
      </c>
      <c r="BD139" s="3">
        <v>6316</v>
      </c>
      <c r="BE139" s="3">
        <v>6398</v>
      </c>
      <c r="BF139" s="3">
        <v>6497</v>
      </c>
      <c r="BG139" s="3">
        <v>6587</v>
      </c>
      <c r="BH139" s="3">
        <v>6694</v>
      </c>
      <c r="BI139" s="3">
        <v>6800</v>
      </c>
      <c r="BJ139" s="3">
        <v>6907</v>
      </c>
      <c r="BK139" s="3">
        <v>7030</v>
      </c>
      <c r="BL139" s="3">
        <v>7145</v>
      </c>
      <c r="BM139" s="3">
        <v>7276</v>
      </c>
      <c r="BN139" s="3">
        <v>7399</v>
      </c>
      <c r="BO139" s="3">
        <v>7539</v>
      </c>
      <c r="BP139" s="3">
        <v>7670</v>
      </c>
      <c r="BQ139" s="3">
        <v>7810</v>
      </c>
      <c r="BR139" s="3">
        <v>7957</v>
      </c>
      <c r="BS139" s="3">
        <v>8105</v>
      </c>
      <c r="BT139" s="3">
        <v>8253</v>
      </c>
      <c r="BU139" s="3">
        <v>8400</v>
      </c>
      <c r="BV139" s="3">
        <v>8556</v>
      </c>
      <c r="BW139" s="3">
        <v>8712</v>
      </c>
      <c r="BX139" s="3">
        <v>8868</v>
      </c>
      <c r="BY139" s="3">
        <v>9032</v>
      </c>
      <c r="BZ139" s="3">
        <v>9188</v>
      </c>
      <c r="CA139" s="3">
        <v>9352</v>
      </c>
      <c r="CB139" s="3">
        <v>9516</v>
      </c>
      <c r="CC139" s="3">
        <v>9680</v>
      </c>
      <c r="CD139" s="3">
        <v>9845</v>
      </c>
      <c r="CE139" s="3">
        <v>9943</v>
      </c>
      <c r="CF139" s="3">
        <v>10050</v>
      </c>
      <c r="CG139" s="3">
        <v>10148</v>
      </c>
      <c r="CH139" s="3">
        <v>10255</v>
      </c>
      <c r="CI139" s="3">
        <v>10361</v>
      </c>
      <c r="CJ139" s="3">
        <v>10460</v>
      </c>
      <c r="CK139" s="3">
        <v>10567</v>
      </c>
      <c r="CL139" s="3">
        <v>10673</v>
      </c>
      <c r="CM139" s="3">
        <v>10772</v>
      </c>
      <c r="CN139" s="3">
        <v>10878</v>
      </c>
      <c r="CO139" s="3">
        <v>10985</v>
      </c>
      <c r="CP139" s="3">
        <v>11083</v>
      </c>
      <c r="CQ139" s="3">
        <v>11190</v>
      </c>
      <c r="CR139" s="3">
        <v>11297</v>
      </c>
      <c r="CS139" s="3">
        <v>11395</v>
      </c>
      <c r="CT139" s="3">
        <v>11502</v>
      </c>
      <c r="CU139" s="3">
        <v>11609</v>
      </c>
      <c r="CV139" s="3">
        <v>11707</v>
      </c>
      <c r="CW139" s="3">
        <v>11814</v>
      </c>
      <c r="CX139" s="3">
        <v>11920</v>
      </c>
    </row>
    <row r="140" spans="1:102" ht="15.6" x14ac:dyDescent="0.25">
      <c r="A140" s="3">
        <v>138</v>
      </c>
      <c r="B140" s="2" t="s">
        <v>593</v>
      </c>
      <c r="C140" s="3">
        <v>1649</v>
      </c>
      <c r="D140" s="3">
        <v>1805</v>
      </c>
      <c r="E140" s="3">
        <v>1970</v>
      </c>
      <c r="F140" s="3">
        <v>2135</v>
      </c>
      <c r="G140" s="3">
        <v>2300</v>
      </c>
      <c r="H140" s="3">
        <v>2457</v>
      </c>
      <c r="I140" s="3">
        <v>2622</v>
      </c>
      <c r="J140" s="3">
        <v>2779</v>
      </c>
      <c r="K140" s="3">
        <v>2936</v>
      </c>
      <c r="L140" s="3">
        <v>3092</v>
      </c>
      <c r="M140" s="3">
        <v>3241</v>
      </c>
      <c r="N140" s="3">
        <v>3389</v>
      </c>
      <c r="O140" s="3">
        <v>3538</v>
      </c>
      <c r="P140" s="3">
        <v>3686</v>
      </c>
      <c r="Q140" s="3">
        <v>3827</v>
      </c>
      <c r="R140" s="3">
        <v>3959</v>
      </c>
      <c r="S140" s="3">
        <v>4099</v>
      </c>
      <c r="T140" s="3">
        <v>4223</v>
      </c>
      <c r="U140" s="3">
        <v>4355</v>
      </c>
      <c r="V140" s="3">
        <v>4470</v>
      </c>
      <c r="W140" s="3">
        <v>4594</v>
      </c>
      <c r="X140" s="3">
        <v>4701</v>
      </c>
      <c r="Y140" s="3">
        <v>4808</v>
      </c>
      <c r="Z140" s="3">
        <v>4916</v>
      </c>
      <c r="AA140" s="3">
        <v>5006</v>
      </c>
      <c r="AB140" s="3">
        <v>5105</v>
      </c>
      <c r="AC140" s="3">
        <v>5188</v>
      </c>
      <c r="AD140" s="3">
        <v>5270</v>
      </c>
      <c r="AE140" s="3">
        <v>5345</v>
      </c>
      <c r="AF140" s="3">
        <v>5419</v>
      </c>
      <c r="AG140" s="3">
        <v>5477</v>
      </c>
      <c r="AH140" s="3">
        <v>5534</v>
      </c>
      <c r="AI140" s="3">
        <v>5584</v>
      </c>
      <c r="AJ140" s="3">
        <v>5633</v>
      </c>
      <c r="AK140" s="3">
        <v>5675</v>
      </c>
      <c r="AL140" s="3">
        <v>5708</v>
      </c>
      <c r="AM140" s="3">
        <v>5732</v>
      </c>
      <c r="AN140" s="3">
        <v>5749</v>
      </c>
      <c r="AO140" s="3">
        <v>5765</v>
      </c>
      <c r="AP140" s="3">
        <v>5774</v>
      </c>
      <c r="AQ140" s="3">
        <v>5782</v>
      </c>
      <c r="AR140" s="3">
        <v>5790</v>
      </c>
      <c r="AS140" s="3">
        <v>5798</v>
      </c>
      <c r="AT140" s="3">
        <v>5807</v>
      </c>
      <c r="AU140" s="3">
        <v>5831</v>
      </c>
      <c r="AV140" s="3">
        <v>5864</v>
      </c>
      <c r="AW140" s="3">
        <v>5906</v>
      </c>
      <c r="AX140" s="3">
        <v>5955</v>
      </c>
      <c r="AY140" s="3">
        <v>6005</v>
      </c>
      <c r="AZ140" s="3">
        <v>6062</v>
      </c>
      <c r="BA140" s="3">
        <v>6120</v>
      </c>
      <c r="BB140" s="3">
        <v>6194</v>
      </c>
      <c r="BC140" s="3">
        <v>6269</v>
      </c>
      <c r="BD140" s="3">
        <v>6351</v>
      </c>
      <c r="BE140" s="3">
        <v>6434</v>
      </c>
      <c r="BF140" s="3">
        <v>6533</v>
      </c>
      <c r="BG140" s="3">
        <v>6623</v>
      </c>
      <c r="BH140" s="3">
        <v>6731</v>
      </c>
      <c r="BI140" s="3">
        <v>6838</v>
      </c>
      <c r="BJ140" s="3">
        <v>6945</v>
      </c>
      <c r="BK140" s="3">
        <v>7069</v>
      </c>
      <c r="BL140" s="3">
        <v>7184</v>
      </c>
      <c r="BM140" s="3">
        <v>7316</v>
      </c>
      <c r="BN140" s="3">
        <v>7440</v>
      </c>
      <c r="BO140" s="3">
        <v>7580</v>
      </c>
      <c r="BP140" s="3">
        <v>7712</v>
      </c>
      <c r="BQ140" s="3">
        <v>7853</v>
      </c>
      <c r="BR140" s="3">
        <v>8001</v>
      </c>
      <c r="BS140" s="3">
        <v>8150</v>
      </c>
      <c r="BT140" s="3">
        <v>8298</v>
      </c>
      <c r="BU140" s="3">
        <v>8447</v>
      </c>
      <c r="BV140" s="3">
        <v>8603</v>
      </c>
      <c r="BW140" s="3">
        <v>8760</v>
      </c>
      <c r="BX140" s="3">
        <v>8917</v>
      </c>
      <c r="BY140" s="3">
        <v>9082</v>
      </c>
      <c r="BZ140" s="3">
        <v>9239</v>
      </c>
      <c r="CA140" s="3">
        <v>9404</v>
      </c>
      <c r="CB140" s="3">
        <v>9569</v>
      </c>
      <c r="CC140" s="3">
        <v>9734</v>
      </c>
      <c r="CD140" s="3">
        <v>9899</v>
      </c>
      <c r="CE140" s="3">
        <v>9998</v>
      </c>
      <c r="CF140" s="3">
        <v>10105</v>
      </c>
      <c r="CG140" s="3">
        <v>10204</v>
      </c>
      <c r="CH140" s="3">
        <v>10311</v>
      </c>
      <c r="CI140" s="3">
        <v>10418</v>
      </c>
      <c r="CJ140" s="3">
        <v>10517</v>
      </c>
      <c r="CK140" s="3">
        <v>10625</v>
      </c>
      <c r="CL140" s="3">
        <v>10732</v>
      </c>
      <c r="CM140" s="3">
        <v>10831</v>
      </c>
      <c r="CN140" s="3">
        <v>10938</v>
      </c>
      <c r="CO140" s="3">
        <v>11045</v>
      </c>
      <c r="CP140" s="3">
        <v>11144</v>
      </c>
      <c r="CQ140" s="3">
        <v>11252</v>
      </c>
      <c r="CR140" s="3">
        <v>11359</v>
      </c>
      <c r="CS140" s="3">
        <v>11458</v>
      </c>
      <c r="CT140" s="3">
        <v>11565</v>
      </c>
      <c r="CU140" s="3">
        <v>11672</v>
      </c>
      <c r="CV140" s="3">
        <v>11771</v>
      </c>
      <c r="CW140" s="3">
        <v>11879</v>
      </c>
      <c r="CX140" s="3">
        <v>11986</v>
      </c>
    </row>
    <row r="141" spans="1:102" ht="15.6" x14ac:dyDescent="0.25">
      <c r="A141" s="3">
        <v>139</v>
      </c>
      <c r="B141" s="2" t="s">
        <v>594</v>
      </c>
      <c r="C141" s="3">
        <v>1713</v>
      </c>
      <c r="D141" s="3">
        <v>1816</v>
      </c>
      <c r="E141" s="3">
        <v>1919</v>
      </c>
      <c r="F141" s="3">
        <v>2022</v>
      </c>
      <c r="G141" s="3">
        <v>2125</v>
      </c>
      <c r="H141" s="3">
        <v>2238</v>
      </c>
      <c r="I141" s="3">
        <v>2341</v>
      </c>
      <c r="J141" s="3">
        <v>2444</v>
      </c>
      <c r="K141" s="3">
        <v>2547</v>
      </c>
      <c r="L141" s="3">
        <v>2659</v>
      </c>
      <c r="M141" s="3">
        <v>2763</v>
      </c>
      <c r="N141" s="3">
        <v>2866</v>
      </c>
      <c r="O141" s="3">
        <v>2969</v>
      </c>
      <c r="P141" s="3">
        <v>3081</v>
      </c>
      <c r="Q141" s="3">
        <v>3184</v>
      </c>
      <c r="R141" s="3">
        <v>3288</v>
      </c>
      <c r="S141" s="3">
        <v>3391</v>
      </c>
      <c r="T141" s="3">
        <v>3503</v>
      </c>
      <c r="U141" s="3">
        <v>3606</v>
      </c>
      <c r="V141" s="3">
        <v>3709</v>
      </c>
      <c r="W141" s="3">
        <v>3813</v>
      </c>
      <c r="X141" s="3">
        <v>3916</v>
      </c>
      <c r="Y141" s="3">
        <v>4028</v>
      </c>
      <c r="Z141" s="3">
        <v>4131</v>
      </c>
      <c r="AA141" s="3">
        <v>4234</v>
      </c>
      <c r="AB141" s="3">
        <v>4338</v>
      </c>
      <c r="AC141" s="3">
        <v>4450</v>
      </c>
      <c r="AD141" s="3">
        <v>4553</v>
      </c>
      <c r="AE141" s="3">
        <v>4656</v>
      </c>
      <c r="AF141" s="3">
        <v>4759</v>
      </c>
      <c r="AG141" s="3">
        <v>4872</v>
      </c>
      <c r="AH141" s="3">
        <v>4975</v>
      </c>
      <c r="AI141" s="3">
        <v>5078</v>
      </c>
      <c r="AJ141" s="3">
        <v>5181</v>
      </c>
      <c r="AK141" s="3">
        <v>5294</v>
      </c>
      <c r="AL141" s="3">
        <v>5397</v>
      </c>
      <c r="AM141" s="3">
        <v>5500</v>
      </c>
      <c r="AN141" s="3">
        <v>5603</v>
      </c>
      <c r="AO141" s="3">
        <v>5706</v>
      </c>
      <c r="AP141" s="3">
        <v>5819</v>
      </c>
      <c r="AQ141" s="3">
        <v>5922</v>
      </c>
      <c r="AR141" s="3">
        <v>6025</v>
      </c>
      <c r="AS141" s="3">
        <v>6128</v>
      </c>
      <c r="AT141" s="3">
        <v>6241</v>
      </c>
      <c r="AU141" s="3">
        <v>6344</v>
      </c>
      <c r="AV141" s="3">
        <v>6447</v>
      </c>
      <c r="AW141" s="3">
        <v>6550</v>
      </c>
      <c r="AX141" s="3">
        <v>6663</v>
      </c>
      <c r="AY141" s="3">
        <v>6766</v>
      </c>
      <c r="AZ141" s="3">
        <v>6869</v>
      </c>
      <c r="BA141" s="3">
        <v>6972</v>
      </c>
      <c r="BB141" s="3">
        <v>7084</v>
      </c>
      <c r="BC141" s="3">
        <v>7188</v>
      </c>
      <c r="BD141" s="3">
        <v>7291</v>
      </c>
      <c r="BE141" s="3">
        <v>7394</v>
      </c>
      <c r="BF141" s="3">
        <v>7497</v>
      </c>
      <c r="BG141" s="3">
        <v>7609</v>
      </c>
      <c r="BH141" s="3">
        <v>7713</v>
      </c>
      <c r="BI141" s="3">
        <v>7816</v>
      </c>
      <c r="BJ141" s="3">
        <v>7919</v>
      </c>
      <c r="BK141" s="3">
        <v>8031</v>
      </c>
      <c r="BL141" s="3">
        <v>8134</v>
      </c>
      <c r="BM141" s="3">
        <v>8238</v>
      </c>
      <c r="BN141" s="3">
        <v>8341</v>
      </c>
      <c r="BO141" s="3">
        <v>8453</v>
      </c>
      <c r="BP141" s="3">
        <v>8556</v>
      </c>
      <c r="BQ141" s="3">
        <v>8659</v>
      </c>
      <c r="BR141" s="3">
        <v>8763</v>
      </c>
      <c r="BS141" s="3">
        <v>8875</v>
      </c>
      <c r="BT141" s="3">
        <v>8978</v>
      </c>
      <c r="BU141" s="3">
        <v>9081</v>
      </c>
      <c r="BV141" s="3">
        <v>9184</v>
      </c>
      <c r="BW141" s="3">
        <v>9288</v>
      </c>
      <c r="BX141" s="3">
        <v>9400</v>
      </c>
      <c r="BY141" s="3">
        <v>9503</v>
      </c>
      <c r="BZ141" s="3">
        <v>9606</v>
      </c>
      <c r="CA141" s="3">
        <v>9709</v>
      </c>
      <c r="CB141" s="3">
        <v>9822</v>
      </c>
      <c r="CC141" s="3">
        <v>9925</v>
      </c>
      <c r="CD141" s="3">
        <v>10028</v>
      </c>
      <c r="CE141" s="3">
        <v>10131</v>
      </c>
      <c r="CF141" s="3">
        <v>10244</v>
      </c>
      <c r="CG141" s="3">
        <v>10347</v>
      </c>
      <c r="CH141" s="3">
        <v>10450</v>
      </c>
      <c r="CI141" s="3">
        <v>10553</v>
      </c>
      <c r="CJ141" s="3">
        <v>10666</v>
      </c>
      <c r="CK141" s="3">
        <v>10769</v>
      </c>
      <c r="CL141" s="3">
        <v>10872</v>
      </c>
      <c r="CM141" s="3">
        <v>10975</v>
      </c>
      <c r="CN141" s="3">
        <v>11088</v>
      </c>
      <c r="CO141" s="3">
        <v>11191</v>
      </c>
      <c r="CP141" s="3">
        <v>11294</v>
      </c>
      <c r="CQ141" s="3">
        <v>11397</v>
      </c>
      <c r="CR141" s="3">
        <v>11500</v>
      </c>
      <c r="CS141" s="3">
        <v>11613</v>
      </c>
      <c r="CT141" s="3">
        <v>11716</v>
      </c>
      <c r="CU141" s="3">
        <v>11819</v>
      </c>
      <c r="CV141" s="3">
        <v>11922</v>
      </c>
      <c r="CW141" s="3">
        <v>12034</v>
      </c>
      <c r="CX141" s="3">
        <v>12138</v>
      </c>
    </row>
    <row r="142" spans="1:102" ht="15.6" x14ac:dyDescent="0.25">
      <c r="A142" s="3">
        <v>140</v>
      </c>
      <c r="B142" s="2" t="s">
        <v>595</v>
      </c>
      <c r="C142" s="3">
        <v>1462</v>
      </c>
      <c r="D142" s="3">
        <v>1469</v>
      </c>
      <c r="E142" s="3">
        <v>1483</v>
      </c>
      <c r="F142" s="3">
        <v>1505</v>
      </c>
      <c r="G142" s="3">
        <v>1527</v>
      </c>
      <c r="H142" s="3">
        <v>1564</v>
      </c>
      <c r="I142" s="3">
        <v>1600</v>
      </c>
      <c r="J142" s="3">
        <v>1644</v>
      </c>
      <c r="K142" s="3">
        <v>1688</v>
      </c>
      <c r="L142" s="3">
        <v>1747</v>
      </c>
      <c r="M142" s="3">
        <v>1805</v>
      </c>
      <c r="N142" s="3">
        <v>1864</v>
      </c>
      <c r="O142" s="3">
        <v>1937</v>
      </c>
      <c r="P142" s="3">
        <v>2010</v>
      </c>
      <c r="Q142" s="3">
        <v>2090</v>
      </c>
      <c r="R142" s="3">
        <v>2171</v>
      </c>
      <c r="S142" s="3">
        <v>2259</v>
      </c>
      <c r="T142" s="3">
        <v>2354</v>
      </c>
      <c r="U142" s="3">
        <v>2456</v>
      </c>
      <c r="V142" s="3">
        <v>2551</v>
      </c>
      <c r="W142" s="3">
        <v>2661</v>
      </c>
      <c r="X142" s="3">
        <v>2771</v>
      </c>
      <c r="Y142" s="3">
        <v>2880</v>
      </c>
      <c r="Z142" s="3">
        <v>2997</v>
      </c>
      <c r="AA142" s="3">
        <v>3122</v>
      </c>
      <c r="AB142" s="3">
        <v>3246</v>
      </c>
      <c r="AC142" s="3">
        <v>3370</v>
      </c>
      <c r="AD142" s="3">
        <v>3502</v>
      </c>
      <c r="AE142" s="3">
        <v>3633</v>
      </c>
      <c r="AF142" s="3">
        <v>3765</v>
      </c>
      <c r="AG142" s="3">
        <v>3904</v>
      </c>
      <c r="AH142" s="3">
        <v>4043</v>
      </c>
      <c r="AI142" s="3">
        <v>4182</v>
      </c>
      <c r="AJ142" s="3">
        <v>4321</v>
      </c>
      <c r="AK142" s="3">
        <v>4467</v>
      </c>
      <c r="AL142" s="3">
        <v>4606</v>
      </c>
      <c r="AM142" s="3">
        <v>4752</v>
      </c>
      <c r="AN142" s="3">
        <v>4899</v>
      </c>
      <c r="AO142" s="3">
        <v>5045</v>
      </c>
      <c r="AP142" s="3">
        <v>5184</v>
      </c>
      <c r="AQ142" s="3">
        <v>5330</v>
      </c>
      <c r="AR142" s="3">
        <v>5476</v>
      </c>
      <c r="AS142" s="3">
        <v>5623</v>
      </c>
      <c r="AT142" s="3">
        <v>5762</v>
      </c>
      <c r="AU142" s="3">
        <v>5908</v>
      </c>
      <c r="AV142" s="3">
        <v>6047</v>
      </c>
      <c r="AW142" s="3">
        <v>6186</v>
      </c>
      <c r="AX142" s="3">
        <v>6325</v>
      </c>
      <c r="AY142" s="3">
        <v>6464</v>
      </c>
      <c r="AZ142" s="3">
        <v>6595</v>
      </c>
      <c r="BA142" s="3">
        <v>6727</v>
      </c>
      <c r="BB142" s="3">
        <v>6858</v>
      </c>
      <c r="BC142" s="3">
        <v>6983</v>
      </c>
      <c r="BD142" s="3">
        <v>7107</v>
      </c>
      <c r="BE142" s="3">
        <v>7231</v>
      </c>
      <c r="BF142" s="3">
        <v>7348</v>
      </c>
      <c r="BG142" s="3">
        <v>7458</v>
      </c>
      <c r="BH142" s="3">
        <v>7568</v>
      </c>
      <c r="BI142" s="3">
        <v>7678</v>
      </c>
      <c r="BJ142" s="3">
        <v>7773</v>
      </c>
      <c r="BK142" s="3">
        <v>7875</v>
      </c>
      <c r="BL142" s="3">
        <v>7970</v>
      </c>
      <c r="BM142" s="3">
        <v>8058</v>
      </c>
      <c r="BN142" s="3">
        <v>8138</v>
      </c>
      <c r="BO142" s="3">
        <v>8219</v>
      </c>
      <c r="BP142" s="3">
        <v>8292</v>
      </c>
      <c r="BQ142" s="3">
        <v>8365</v>
      </c>
      <c r="BR142" s="3">
        <v>8423</v>
      </c>
      <c r="BS142" s="3">
        <v>8482</v>
      </c>
      <c r="BT142" s="3">
        <v>8540</v>
      </c>
      <c r="BU142" s="3">
        <v>8584</v>
      </c>
      <c r="BV142" s="3">
        <v>8628</v>
      </c>
      <c r="BW142" s="3">
        <v>8657</v>
      </c>
      <c r="BX142" s="3">
        <v>8679</v>
      </c>
      <c r="BY142" s="3">
        <v>8701</v>
      </c>
      <c r="BZ142" s="3">
        <v>8716</v>
      </c>
      <c r="CA142" s="3">
        <v>8731</v>
      </c>
      <c r="CB142" s="3">
        <v>8745</v>
      </c>
      <c r="CC142" s="3">
        <v>8760</v>
      </c>
      <c r="CD142" s="3">
        <v>8775</v>
      </c>
      <c r="CE142" s="3">
        <v>8862</v>
      </c>
      <c r="CF142" s="3">
        <v>8957</v>
      </c>
      <c r="CG142" s="3">
        <v>9045</v>
      </c>
      <c r="CH142" s="3">
        <v>9140</v>
      </c>
      <c r="CI142" s="3">
        <v>9235</v>
      </c>
      <c r="CJ142" s="3">
        <v>9323</v>
      </c>
      <c r="CK142" s="3">
        <v>9418</v>
      </c>
      <c r="CL142" s="3">
        <v>9513</v>
      </c>
      <c r="CM142" s="3">
        <v>9601</v>
      </c>
      <c r="CN142" s="3">
        <v>9696</v>
      </c>
      <c r="CO142" s="3">
        <v>9791</v>
      </c>
      <c r="CP142" s="3">
        <v>9879</v>
      </c>
      <c r="CQ142" s="3">
        <v>9974</v>
      </c>
      <c r="CR142" s="3">
        <v>10069</v>
      </c>
      <c r="CS142" s="3">
        <v>10157</v>
      </c>
      <c r="CT142" s="3">
        <v>10252</v>
      </c>
      <c r="CU142" s="3">
        <v>10347</v>
      </c>
      <c r="CV142" s="3">
        <v>10435</v>
      </c>
      <c r="CW142" s="3">
        <v>10530</v>
      </c>
      <c r="CX142" s="3">
        <v>10625</v>
      </c>
    </row>
    <row r="143" spans="1:102" ht="15.6" x14ac:dyDescent="0.25">
      <c r="A143" s="3">
        <v>141</v>
      </c>
      <c r="B143" s="2" t="s">
        <v>596</v>
      </c>
      <c r="C143" s="3">
        <v>1543</v>
      </c>
      <c r="D143" s="3">
        <v>1689</v>
      </c>
      <c r="E143" s="3">
        <v>1844</v>
      </c>
      <c r="F143" s="3">
        <v>1998</v>
      </c>
      <c r="G143" s="3">
        <v>2152</v>
      </c>
      <c r="H143" s="3">
        <v>2299</v>
      </c>
      <c r="I143" s="3">
        <v>2453</v>
      </c>
      <c r="J143" s="3">
        <v>2600</v>
      </c>
      <c r="K143" s="3">
        <v>2747</v>
      </c>
      <c r="L143" s="3">
        <v>2893</v>
      </c>
      <c r="M143" s="3">
        <v>3032</v>
      </c>
      <c r="N143" s="3">
        <v>3171</v>
      </c>
      <c r="O143" s="3">
        <v>3310</v>
      </c>
      <c r="P143" s="3">
        <v>3449</v>
      </c>
      <c r="Q143" s="3">
        <v>3580</v>
      </c>
      <c r="R143" s="3">
        <v>3704</v>
      </c>
      <c r="S143" s="3">
        <v>3835</v>
      </c>
      <c r="T143" s="3">
        <v>3951</v>
      </c>
      <c r="U143" s="3">
        <v>4074</v>
      </c>
      <c r="V143" s="3">
        <v>4182</v>
      </c>
      <c r="W143" s="3">
        <v>4298</v>
      </c>
      <c r="X143" s="3">
        <v>4398</v>
      </c>
      <c r="Y143" s="3">
        <v>4498</v>
      </c>
      <c r="Z143" s="3">
        <v>4599</v>
      </c>
      <c r="AA143" s="3">
        <v>4684</v>
      </c>
      <c r="AB143" s="3">
        <v>4776</v>
      </c>
      <c r="AC143" s="3">
        <v>4854</v>
      </c>
      <c r="AD143" s="3">
        <v>4931</v>
      </c>
      <c r="AE143" s="3">
        <v>5000</v>
      </c>
      <c r="AF143" s="3">
        <v>5070</v>
      </c>
      <c r="AG143" s="3">
        <v>5124</v>
      </c>
      <c r="AH143" s="3">
        <v>5178</v>
      </c>
      <c r="AI143" s="3">
        <v>5224</v>
      </c>
      <c r="AJ143" s="3">
        <v>5270</v>
      </c>
      <c r="AK143" s="3">
        <v>5309</v>
      </c>
      <c r="AL143" s="3">
        <v>5340</v>
      </c>
      <c r="AM143" s="3">
        <v>5363</v>
      </c>
      <c r="AN143" s="3">
        <v>5378</v>
      </c>
      <c r="AO143" s="3">
        <v>5394</v>
      </c>
      <c r="AP143" s="3">
        <v>5402</v>
      </c>
      <c r="AQ143" s="3">
        <v>5409</v>
      </c>
      <c r="AR143" s="3">
        <v>5417</v>
      </c>
      <c r="AS143" s="3">
        <v>5425</v>
      </c>
      <c r="AT143" s="3">
        <v>5432</v>
      </c>
      <c r="AU143" s="3">
        <v>5456</v>
      </c>
      <c r="AV143" s="3">
        <v>5486</v>
      </c>
      <c r="AW143" s="3">
        <v>5525</v>
      </c>
      <c r="AX143" s="3">
        <v>5571</v>
      </c>
      <c r="AY143" s="3">
        <v>5618</v>
      </c>
      <c r="AZ143" s="3">
        <v>5672</v>
      </c>
      <c r="BA143" s="3">
        <v>5726</v>
      </c>
      <c r="BB143" s="3">
        <v>5795</v>
      </c>
      <c r="BC143" s="3">
        <v>5865</v>
      </c>
      <c r="BD143" s="3">
        <v>5942</v>
      </c>
      <c r="BE143" s="3">
        <v>6019</v>
      </c>
      <c r="BF143" s="3">
        <v>6112</v>
      </c>
      <c r="BG143" s="3">
        <v>6196</v>
      </c>
      <c r="BH143" s="3">
        <v>6297</v>
      </c>
      <c r="BI143" s="3">
        <v>6397</v>
      </c>
      <c r="BJ143" s="3">
        <v>6497</v>
      </c>
      <c r="BK143" s="3">
        <v>6613</v>
      </c>
      <c r="BL143" s="3">
        <v>6721</v>
      </c>
      <c r="BM143" s="3">
        <v>6845</v>
      </c>
      <c r="BN143" s="3">
        <v>6961</v>
      </c>
      <c r="BO143" s="3">
        <v>7092</v>
      </c>
      <c r="BP143" s="3">
        <v>7215</v>
      </c>
      <c r="BQ143" s="3">
        <v>7346</v>
      </c>
      <c r="BR143" s="3">
        <v>7485</v>
      </c>
      <c r="BS143" s="3">
        <v>7624</v>
      </c>
      <c r="BT143" s="3">
        <v>7763</v>
      </c>
      <c r="BU143" s="3">
        <v>7902</v>
      </c>
      <c r="BV143" s="3">
        <v>8049</v>
      </c>
      <c r="BW143" s="3">
        <v>8195</v>
      </c>
      <c r="BX143" s="3">
        <v>8342</v>
      </c>
      <c r="BY143" s="3">
        <v>8496</v>
      </c>
      <c r="BZ143" s="3">
        <v>8643</v>
      </c>
      <c r="CA143" s="3">
        <v>8797</v>
      </c>
      <c r="CB143" s="3">
        <v>8952</v>
      </c>
      <c r="CC143" s="3">
        <v>9106</v>
      </c>
      <c r="CD143" s="3">
        <v>9261</v>
      </c>
      <c r="CE143" s="3">
        <v>9353</v>
      </c>
      <c r="CF143" s="3">
        <v>9453</v>
      </c>
      <c r="CG143" s="3">
        <v>9546</v>
      </c>
      <c r="CH143" s="3">
        <v>9646</v>
      </c>
      <c r="CI143" s="3">
        <v>9747</v>
      </c>
      <c r="CJ143" s="3">
        <v>9839</v>
      </c>
      <c r="CK143" s="3">
        <v>9940</v>
      </c>
      <c r="CL143" s="3">
        <v>10040</v>
      </c>
      <c r="CM143" s="3">
        <v>10133</v>
      </c>
      <c r="CN143" s="3">
        <v>10233</v>
      </c>
      <c r="CO143" s="3">
        <v>10333</v>
      </c>
      <c r="CP143" s="3">
        <v>10426</v>
      </c>
      <c r="CQ143" s="3">
        <v>10526</v>
      </c>
      <c r="CR143" s="3">
        <v>10627</v>
      </c>
      <c r="CS143" s="3">
        <v>10719</v>
      </c>
      <c r="CT143" s="3">
        <v>10820</v>
      </c>
      <c r="CU143" s="3">
        <v>10920</v>
      </c>
      <c r="CV143" s="3">
        <v>11012</v>
      </c>
      <c r="CW143" s="3">
        <v>11113</v>
      </c>
      <c r="CX143" s="3">
        <v>11213</v>
      </c>
    </row>
    <row r="144" spans="1:102" ht="15.6" x14ac:dyDescent="0.25">
      <c r="A144" s="3">
        <v>142</v>
      </c>
      <c r="B144" s="2" t="s">
        <v>597</v>
      </c>
      <c r="C144" s="3">
        <v>1893</v>
      </c>
      <c r="D144" s="3">
        <v>2006</v>
      </c>
      <c r="E144" s="3">
        <v>2120</v>
      </c>
      <c r="F144" s="3">
        <v>2234</v>
      </c>
      <c r="G144" s="3">
        <v>2348</v>
      </c>
      <c r="H144" s="3">
        <v>2473</v>
      </c>
      <c r="I144" s="3">
        <v>2587</v>
      </c>
      <c r="J144" s="3">
        <v>2701</v>
      </c>
      <c r="K144" s="3">
        <v>2814</v>
      </c>
      <c r="L144" s="3">
        <v>2939</v>
      </c>
      <c r="M144" s="3">
        <v>3053</v>
      </c>
      <c r="N144" s="3">
        <v>3167</v>
      </c>
      <c r="O144" s="3">
        <v>3281</v>
      </c>
      <c r="P144" s="3">
        <v>3405</v>
      </c>
      <c r="Q144" s="3">
        <v>3519</v>
      </c>
      <c r="R144" s="3">
        <v>3633</v>
      </c>
      <c r="S144" s="3">
        <v>3747</v>
      </c>
      <c r="T144" s="3">
        <v>3871</v>
      </c>
      <c r="U144" s="3">
        <v>3985</v>
      </c>
      <c r="V144" s="3">
        <v>4099</v>
      </c>
      <c r="W144" s="3">
        <v>4213</v>
      </c>
      <c r="X144" s="3">
        <v>4327</v>
      </c>
      <c r="Y144" s="3">
        <v>4451</v>
      </c>
      <c r="Z144" s="3">
        <v>4565</v>
      </c>
      <c r="AA144" s="3">
        <v>4679</v>
      </c>
      <c r="AB144" s="3">
        <v>4793</v>
      </c>
      <c r="AC144" s="3">
        <v>4917</v>
      </c>
      <c r="AD144" s="3">
        <v>5031</v>
      </c>
      <c r="AE144" s="3">
        <v>5145</v>
      </c>
      <c r="AF144" s="3">
        <v>5259</v>
      </c>
      <c r="AG144" s="3">
        <v>5383</v>
      </c>
      <c r="AH144" s="3">
        <v>5497</v>
      </c>
      <c r="AI144" s="3">
        <v>5611</v>
      </c>
      <c r="AJ144" s="3">
        <v>5725</v>
      </c>
      <c r="AK144" s="3">
        <v>5850</v>
      </c>
      <c r="AL144" s="3">
        <v>5964</v>
      </c>
      <c r="AM144" s="3">
        <v>6078</v>
      </c>
      <c r="AN144" s="3">
        <v>6191</v>
      </c>
      <c r="AO144" s="3">
        <v>6305</v>
      </c>
      <c r="AP144" s="3">
        <v>6430</v>
      </c>
      <c r="AQ144" s="3">
        <v>6544</v>
      </c>
      <c r="AR144" s="3">
        <v>6658</v>
      </c>
      <c r="AS144" s="3">
        <v>6772</v>
      </c>
      <c r="AT144" s="3">
        <v>6896</v>
      </c>
      <c r="AU144" s="3">
        <v>7010</v>
      </c>
      <c r="AV144" s="3">
        <v>7124</v>
      </c>
      <c r="AW144" s="3">
        <v>7238</v>
      </c>
      <c r="AX144" s="3">
        <v>7362</v>
      </c>
      <c r="AY144" s="3">
        <v>7476</v>
      </c>
      <c r="AZ144" s="3">
        <v>7590</v>
      </c>
      <c r="BA144" s="3">
        <v>7704</v>
      </c>
      <c r="BB144" s="3">
        <v>7828</v>
      </c>
      <c r="BC144" s="3">
        <v>7942</v>
      </c>
      <c r="BD144" s="3">
        <v>8056</v>
      </c>
      <c r="BE144" s="3">
        <v>8170</v>
      </c>
      <c r="BF144" s="3">
        <v>8284</v>
      </c>
      <c r="BG144" s="3">
        <v>8408</v>
      </c>
      <c r="BH144" s="3">
        <v>8522</v>
      </c>
      <c r="BI144" s="3">
        <v>8636</v>
      </c>
      <c r="BJ144" s="3">
        <v>8750</v>
      </c>
      <c r="BK144" s="3">
        <v>8874</v>
      </c>
      <c r="BL144" s="3">
        <v>8988</v>
      </c>
      <c r="BM144" s="3">
        <v>9102</v>
      </c>
      <c r="BN144" s="3">
        <v>9216</v>
      </c>
      <c r="BO144" s="3">
        <v>9341</v>
      </c>
      <c r="BP144" s="3">
        <v>9455</v>
      </c>
      <c r="BQ144" s="3">
        <v>9569</v>
      </c>
      <c r="BR144" s="3">
        <v>9682</v>
      </c>
      <c r="BS144" s="3">
        <v>9807</v>
      </c>
      <c r="BT144" s="3">
        <v>9921</v>
      </c>
      <c r="BU144" s="3">
        <v>10035</v>
      </c>
      <c r="BV144" s="3">
        <v>10149</v>
      </c>
      <c r="BW144" s="3">
        <v>10263</v>
      </c>
      <c r="BX144" s="3">
        <v>10387</v>
      </c>
      <c r="BY144" s="3">
        <v>10501</v>
      </c>
      <c r="BZ144" s="3">
        <v>10615</v>
      </c>
      <c r="CA144" s="3">
        <v>10729</v>
      </c>
      <c r="CB144" s="3">
        <v>10853</v>
      </c>
      <c r="CC144" s="3">
        <v>10967</v>
      </c>
      <c r="CD144" s="3">
        <v>11081</v>
      </c>
      <c r="CE144" s="3">
        <v>11195</v>
      </c>
      <c r="CF144" s="3">
        <v>11319</v>
      </c>
      <c r="CG144" s="3">
        <v>11433</v>
      </c>
      <c r="CH144" s="3">
        <v>11547</v>
      </c>
      <c r="CI144" s="3">
        <v>11661</v>
      </c>
      <c r="CJ144" s="3">
        <v>11785</v>
      </c>
      <c r="CK144" s="3">
        <v>11899</v>
      </c>
      <c r="CL144" s="3">
        <v>12013</v>
      </c>
      <c r="CM144" s="3">
        <v>12127</v>
      </c>
      <c r="CN144" s="3">
        <v>12252</v>
      </c>
      <c r="CO144" s="3">
        <v>12365</v>
      </c>
      <c r="CP144" s="3">
        <v>12479</v>
      </c>
      <c r="CQ144" s="3">
        <v>12593</v>
      </c>
      <c r="CR144" s="3">
        <v>12707</v>
      </c>
      <c r="CS144" s="3">
        <v>12832</v>
      </c>
      <c r="CT144" s="3">
        <v>12946</v>
      </c>
      <c r="CU144" s="3">
        <v>13060</v>
      </c>
      <c r="CV144" s="3">
        <v>13173</v>
      </c>
      <c r="CW144" s="3">
        <v>13298</v>
      </c>
      <c r="CX144" s="3">
        <v>13412</v>
      </c>
    </row>
    <row r="145" spans="1:102" ht="15.6" x14ac:dyDescent="0.25">
      <c r="A145" s="3">
        <v>143</v>
      </c>
      <c r="B145" s="2" t="s">
        <v>598</v>
      </c>
      <c r="C145" s="3">
        <v>1666</v>
      </c>
      <c r="D145" s="3">
        <v>1820</v>
      </c>
      <c r="E145" s="3">
        <v>1984</v>
      </c>
      <c r="F145" s="3">
        <v>2139</v>
      </c>
      <c r="G145" s="3">
        <v>2303</v>
      </c>
      <c r="H145" s="3">
        <v>2458</v>
      </c>
      <c r="I145" s="3">
        <v>2622</v>
      </c>
      <c r="J145" s="3">
        <v>2777</v>
      </c>
      <c r="K145" s="3">
        <v>2932</v>
      </c>
      <c r="L145" s="3">
        <v>3087</v>
      </c>
      <c r="M145" s="3">
        <v>3233</v>
      </c>
      <c r="N145" s="3">
        <v>3388</v>
      </c>
      <c r="O145" s="3">
        <v>3534</v>
      </c>
      <c r="P145" s="3">
        <v>3680</v>
      </c>
      <c r="Q145" s="3">
        <v>3826</v>
      </c>
      <c r="R145" s="3">
        <v>3962</v>
      </c>
      <c r="S145" s="3">
        <v>4099</v>
      </c>
      <c r="T145" s="3">
        <v>4236</v>
      </c>
      <c r="U145" s="3">
        <v>4363</v>
      </c>
      <c r="V145" s="3">
        <v>4491</v>
      </c>
      <c r="W145" s="3">
        <v>4618</v>
      </c>
      <c r="X145" s="3">
        <v>4737</v>
      </c>
      <c r="Y145" s="3">
        <v>4855</v>
      </c>
      <c r="Z145" s="3">
        <v>4965</v>
      </c>
      <c r="AA145" s="3">
        <v>5074</v>
      </c>
      <c r="AB145" s="3">
        <v>5184</v>
      </c>
      <c r="AC145" s="3">
        <v>5284</v>
      </c>
      <c r="AD145" s="3">
        <v>5375</v>
      </c>
      <c r="AE145" s="3">
        <v>5466</v>
      </c>
      <c r="AF145" s="3">
        <v>5557</v>
      </c>
      <c r="AG145" s="3">
        <v>5630</v>
      </c>
      <c r="AH145" s="3">
        <v>5712</v>
      </c>
      <c r="AI145" s="3">
        <v>5785</v>
      </c>
      <c r="AJ145" s="3">
        <v>5849</v>
      </c>
      <c r="AK145" s="3">
        <v>5913</v>
      </c>
      <c r="AL145" s="3">
        <v>5967</v>
      </c>
      <c r="AM145" s="3">
        <v>6013</v>
      </c>
      <c r="AN145" s="3">
        <v>6058</v>
      </c>
      <c r="AO145" s="3">
        <v>6095</v>
      </c>
      <c r="AP145" s="3">
        <v>6131</v>
      </c>
      <c r="AQ145" s="3">
        <v>6159</v>
      </c>
      <c r="AR145" s="3">
        <v>6186</v>
      </c>
      <c r="AS145" s="3">
        <v>6204</v>
      </c>
      <c r="AT145" s="3">
        <v>6213</v>
      </c>
      <c r="AU145" s="3">
        <v>6223</v>
      </c>
      <c r="AV145" s="3">
        <v>6232</v>
      </c>
      <c r="AW145" s="3">
        <v>6241</v>
      </c>
      <c r="AX145" s="3">
        <v>6250</v>
      </c>
      <c r="AY145" s="3">
        <v>6259</v>
      </c>
      <c r="AZ145" s="3">
        <v>6277</v>
      </c>
      <c r="BA145" s="3">
        <v>6305</v>
      </c>
      <c r="BB145" s="3">
        <v>6341</v>
      </c>
      <c r="BC145" s="3">
        <v>6377</v>
      </c>
      <c r="BD145" s="3">
        <v>6423</v>
      </c>
      <c r="BE145" s="3">
        <v>6469</v>
      </c>
      <c r="BF145" s="3">
        <v>6523</v>
      </c>
      <c r="BG145" s="3">
        <v>6587</v>
      </c>
      <c r="BH145" s="3">
        <v>6651</v>
      </c>
      <c r="BI145" s="3">
        <v>6724</v>
      </c>
      <c r="BJ145" s="3">
        <v>6806</v>
      </c>
      <c r="BK145" s="3">
        <v>6879</v>
      </c>
      <c r="BL145" s="3">
        <v>6970</v>
      </c>
      <c r="BM145" s="3">
        <v>7061</v>
      </c>
      <c r="BN145" s="3">
        <v>7152</v>
      </c>
      <c r="BO145" s="3">
        <v>7252</v>
      </c>
      <c r="BP145" s="3">
        <v>7362</v>
      </c>
      <c r="BQ145" s="3">
        <v>7471</v>
      </c>
      <c r="BR145" s="3">
        <v>7580</v>
      </c>
      <c r="BS145" s="3">
        <v>7699</v>
      </c>
      <c r="BT145" s="3">
        <v>7817</v>
      </c>
      <c r="BU145" s="3">
        <v>7945</v>
      </c>
      <c r="BV145" s="3">
        <v>8073</v>
      </c>
      <c r="BW145" s="3">
        <v>8200</v>
      </c>
      <c r="BX145" s="3">
        <v>8337</v>
      </c>
      <c r="BY145" s="3">
        <v>8474</v>
      </c>
      <c r="BZ145" s="3">
        <v>8610</v>
      </c>
      <c r="CA145" s="3">
        <v>8756</v>
      </c>
      <c r="CB145" s="3">
        <v>8902</v>
      </c>
      <c r="CC145" s="3">
        <v>9048</v>
      </c>
      <c r="CD145" s="3">
        <v>9203</v>
      </c>
      <c r="CE145" s="3">
        <v>9349</v>
      </c>
      <c r="CF145" s="3">
        <v>9504</v>
      </c>
      <c r="CG145" s="3">
        <v>9658</v>
      </c>
      <c r="CH145" s="3">
        <v>9813</v>
      </c>
      <c r="CI145" s="3">
        <v>9977</v>
      </c>
      <c r="CJ145" s="3">
        <v>10132</v>
      </c>
      <c r="CK145" s="3">
        <v>10296</v>
      </c>
      <c r="CL145" s="3">
        <v>10451</v>
      </c>
      <c r="CM145" s="3">
        <v>10615</v>
      </c>
      <c r="CN145" s="3">
        <v>10780</v>
      </c>
      <c r="CO145" s="3">
        <v>10880</v>
      </c>
      <c r="CP145" s="3">
        <v>10980</v>
      </c>
      <c r="CQ145" s="3">
        <v>11080</v>
      </c>
      <c r="CR145" s="3">
        <v>11181</v>
      </c>
      <c r="CS145" s="3">
        <v>11290</v>
      </c>
      <c r="CT145" s="3">
        <v>11390</v>
      </c>
      <c r="CU145" s="3">
        <v>11490</v>
      </c>
      <c r="CV145" s="3">
        <v>11591</v>
      </c>
      <c r="CW145" s="3">
        <v>11700</v>
      </c>
      <c r="CX145" s="3">
        <v>11800</v>
      </c>
    </row>
    <row r="146" spans="1:102" ht="15.6" x14ac:dyDescent="0.25">
      <c r="A146" s="3">
        <v>144</v>
      </c>
      <c r="B146" s="2" t="s">
        <v>599</v>
      </c>
      <c r="C146" s="3">
        <v>1854</v>
      </c>
      <c r="D146" s="3">
        <v>1965</v>
      </c>
      <c r="E146" s="3">
        <v>2077</v>
      </c>
      <c r="F146" s="3">
        <v>2188</v>
      </c>
      <c r="G146" s="3">
        <v>2300</v>
      </c>
      <c r="H146" s="3">
        <v>2422</v>
      </c>
      <c r="I146" s="3">
        <v>2533</v>
      </c>
      <c r="J146" s="3">
        <v>2645</v>
      </c>
      <c r="K146" s="3">
        <v>2757</v>
      </c>
      <c r="L146" s="3">
        <v>2878</v>
      </c>
      <c r="M146" s="3">
        <v>2990</v>
      </c>
      <c r="N146" s="3">
        <v>3102</v>
      </c>
      <c r="O146" s="3">
        <v>3213</v>
      </c>
      <c r="P146" s="3">
        <v>3335</v>
      </c>
      <c r="Q146" s="3">
        <v>3447</v>
      </c>
      <c r="R146" s="3">
        <v>3558</v>
      </c>
      <c r="S146" s="3">
        <v>3670</v>
      </c>
      <c r="T146" s="3">
        <v>3792</v>
      </c>
      <c r="U146" s="3">
        <v>3903</v>
      </c>
      <c r="V146" s="3">
        <v>4015</v>
      </c>
      <c r="W146" s="3">
        <v>4126</v>
      </c>
      <c r="X146" s="3">
        <v>4238</v>
      </c>
      <c r="Y146" s="3">
        <v>4360</v>
      </c>
      <c r="Z146" s="3">
        <v>4471</v>
      </c>
      <c r="AA146" s="3">
        <v>4583</v>
      </c>
      <c r="AB146" s="3">
        <v>4695</v>
      </c>
      <c r="AC146" s="3">
        <v>4816</v>
      </c>
      <c r="AD146" s="3">
        <v>4928</v>
      </c>
      <c r="AE146" s="3">
        <v>5040</v>
      </c>
      <c r="AF146" s="3">
        <v>5151</v>
      </c>
      <c r="AG146" s="3">
        <v>5273</v>
      </c>
      <c r="AH146" s="3">
        <v>5385</v>
      </c>
      <c r="AI146" s="3">
        <v>5496</v>
      </c>
      <c r="AJ146" s="3">
        <v>5608</v>
      </c>
      <c r="AK146" s="3">
        <v>5730</v>
      </c>
      <c r="AL146" s="3">
        <v>5841</v>
      </c>
      <c r="AM146" s="3">
        <v>5953</v>
      </c>
      <c r="AN146" s="3">
        <v>6065</v>
      </c>
      <c r="AO146" s="3">
        <v>6176</v>
      </c>
      <c r="AP146" s="3">
        <v>6298</v>
      </c>
      <c r="AQ146" s="3">
        <v>6410</v>
      </c>
      <c r="AR146" s="3">
        <v>6521</v>
      </c>
      <c r="AS146" s="3">
        <v>6633</v>
      </c>
      <c r="AT146" s="3">
        <v>6755</v>
      </c>
      <c r="AU146" s="3">
        <v>6866</v>
      </c>
      <c r="AV146" s="3">
        <v>6978</v>
      </c>
      <c r="AW146" s="3">
        <v>7089</v>
      </c>
      <c r="AX146" s="3">
        <v>7211</v>
      </c>
      <c r="AY146" s="3">
        <v>7323</v>
      </c>
      <c r="AZ146" s="3">
        <v>7434</v>
      </c>
      <c r="BA146" s="3">
        <v>7546</v>
      </c>
      <c r="BB146" s="3">
        <v>7668</v>
      </c>
      <c r="BC146" s="3">
        <v>7779</v>
      </c>
      <c r="BD146" s="3">
        <v>7891</v>
      </c>
      <c r="BE146" s="3">
        <v>8003</v>
      </c>
      <c r="BF146" s="3">
        <v>8114</v>
      </c>
      <c r="BG146" s="3">
        <v>8236</v>
      </c>
      <c r="BH146" s="3">
        <v>8348</v>
      </c>
      <c r="BI146" s="3">
        <v>8459</v>
      </c>
      <c r="BJ146" s="3">
        <v>8571</v>
      </c>
      <c r="BK146" s="3">
        <v>8693</v>
      </c>
      <c r="BL146" s="3">
        <v>8804</v>
      </c>
      <c r="BM146" s="3">
        <v>8916</v>
      </c>
      <c r="BN146" s="3">
        <v>9027</v>
      </c>
      <c r="BO146" s="3">
        <v>9149</v>
      </c>
      <c r="BP146" s="3">
        <v>9261</v>
      </c>
      <c r="BQ146" s="3">
        <v>9372</v>
      </c>
      <c r="BR146" s="3">
        <v>9484</v>
      </c>
      <c r="BS146" s="3">
        <v>9606</v>
      </c>
      <c r="BT146" s="3">
        <v>9717</v>
      </c>
      <c r="BU146" s="3">
        <v>9829</v>
      </c>
      <c r="BV146" s="3">
        <v>9941</v>
      </c>
      <c r="BW146" s="3">
        <v>10052</v>
      </c>
      <c r="BX146" s="3">
        <v>10174</v>
      </c>
      <c r="BY146" s="3">
        <v>10286</v>
      </c>
      <c r="BZ146" s="3">
        <v>10397</v>
      </c>
      <c r="CA146" s="3">
        <v>10509</v>
      </c>
      <c r="CB146" s="3">
        <v>10631</v>
      </c>
      <c r="CC146" s="3">
        <v>10742</v>
      </c>
      <c r="CD146" s="3">
        <v>10854</v>
      </c>
      <c r="CE146" s="3">
        <v>10966</v>
      </c>
      <c r="CF146" s="3">
        <v>11087</v>
      </c>
      <c r="CG146" s="3">
        <v>11199</v>
      </c>
      <c r="CH146" s="3">
        <v>11311</v>
      </c>
      <c r="CI146" s="3">
        <v>11422</v>
      </c>
      <c r="CJ146" s="3">
        <v>11544</v>
      </c>
      <c r="CK146" s="3">
        <v>11656</v>
      </c>
      <c r="CL146" s="3">
        <v>11767</v>
      </c>
      <c r="CM146" s="3">
        <v>11879</v>
      </c>
      <c r="CN146" s="3">
        <v>12001</v>
      </c>
      <c r="CO146" s="3">
        <v>12112</v>
      </c>
      <c r="CP146" s="3">
        <v>12224</v>
      </c>
      <c r="CQ146" s="3">
        <v>12335</v>
      </c>
      <c r="CR146" s="3">
        <v>12447</v>
      </c>
      <c r="CS146" s="3">
        <v>12569</v>
      </c>
      <c r="CT146" s="3">
        <v>12680</v>
      </c>
      <c r="CU146" s="3">
        <v>12792</v>
      </c>
      <c r="CV146" s="3">
        <v>12904</v>
      </c>
      <c r="CW146" s="3">
        <v>13025</v>
      </c>
      <c r="CX146" s="3">
        <v>13137</v>
      </c>
    </row>
    <row r="147" spans="1:102" ht="15.6" x14ac:dyDescent="0.25">
      <c r="A147" s="3">
        <v>145</v>
      </c>
      <c r="B147" s="2" t="s">
        <v>600</v>
      </c>
      <c r="C147" s="3">
        <v>1410</v>
      </c>
      <c r="D147" s="3">
        <v>1452</v>
      </c>
      <c r="E147" s="3">
        <v>1501</v>
      </c>
      <c r="F147" s="3">
        <v>1551</v>
      </c>
      <c r="G147" s="3">
        <v>1607</v>
      </c>
      <c r="H147" s="3">
        <v>1663</v>
      </c>
      <c r="I147" s="3">
        <v>1727</v>
      </c>
      <c r="J147" s="3">
        <v>1783</v>
      </c>
      <c r="K147" s="3">
        <v>1854</v>
      </c>
      <c r="L147" s="3">
        <v>1917</v>
      </c>
      <c r="M147" s="3">
        <v>1988</v>
      </c>
      <c r="N147" s="3">
        <v>2065</v>
      </c>
      <c r="O147" s="3">
        <v>2136</v>
      </c>
      <c r="P147" s="3">
        <v>2213</v>
      </c>
      <c r="Q147" s="3">
        <v>2298</v>
      </c>
      <c r="R147" s="3">
        <v>2382</v>
      </c>
      <c r="S147" s="3">
        <v>2467</v>
      </c>
      <c r="T147" s="3">
        <v>2552</v>
      </c>
      <c r="U147" s="3">
        <v>2643</v>
      </c>
      <c r="V147" s="3">
        <v>2735</v>
      </c>
      <c r="W147" s="3">
        <v>2827</v>
      </c>
      <c r="X147" s="3">
        <v>2925</v>
      </c>
      <c r="Y147" s="3">
        <v>3017</v>
      </c>
      <c r="Z147" s="3">
        <v>3123</v>
      </c>
      <c r="AA147" s="3">
        <v>3221</v>
      </c>
      <c r="AB147" s="3">
        <v>3320</v>
      </c>
      <c r="AC147" s="3">
        <v>3426</v>
      </c>
      <c r="AD147" s="3">
        <v>3532</v>
      </c>
      <c r="AE147" s="3">
        <v>3637</v>
      </c>
      <c r="AF147" s="3">
        <v>3750</v>
      </c>
      <c r="AG147" s="3">
        <v>3856</v>
      </c>
      <c r="AH147" s="3">
        <v>3969</v>
      </c>
      <c r="AI147" s="3">
        <v>4081</v>
      </c>
      <c r="AJ147" s="3">
        <v>4187</v>
      </c>
      <c r="AK147" s="3">
        <v>4300</v>
      </c>
      <c r="AL147" s="3">
        <v>4420</v>
      </c>
      <c r="AM147" s="3">
        <v>4533</v>
      </c>
      <c r="AN147" s="3">
        <v>4645</v>
      </c>
      <c r="AO147" s="3">
        <v>4758</v>
      </c>
      <c r="AP147" s="3">
        <v>4871</v>
      </c>
      <c r="AQ147" s="3">
        <v>4991</v>
      </c>
      <c r="AR147" s="3">
        <v>5104</v>
      </c>
      <c r="AS147" s="3">
        <v>5217</v>
      </c>
      <c r="AT147" s="3">
        <v>5329</v>
      </c>
      <c r="AU147" s="3">
        <v>5442</v>
      </c>
      <c r="AV147" s="3">
        <v>5562</v>
      </c>
      <c r="AW147" s="3">
        <v>5675</v>
      </c>
      <c r="AX147" s="3">
        <v>5781</v>
      </c>
      <c r="AY147" s="3">
        <v>5893</v>
      </c>
      <c r="AZ147" s="3">
        <v>6006</v>
      </c>
      <c r="BA147" s="3">
        <v>6112</v>
      </c>
      <c r="BB147" s="3">
        <v>6225</v>
      </c>
      <c r="BC147" s="3">
        <v>6330</v>
      </c>
      <c r="BD147" s="3">
        <v>6436</v>
      </c>
      <c r="BE147" s="3">
        <v>6542</v>
      </c>
      <c r="BF147" s="3">
        <v>6641</v>
      </c>
      <c r="BG147" s="3">
        <v>6739</v>
      </c>
      <c r="BH147" s="3">
        <v>6845</v>
      </c>
      <c r="BI147" s="3">
        <v>6937</v>
      </c>
      <c r="BJ147" s="3">
        <v>7035</v>
      </c>
      <c r="BK147" s="3">
        <v>7127</v>
      </c>
      <c r="BL147" s="3">
        <v>7219</v>
      </c>
      <c r="BM147" s="3">
        <v>7310</v>
      </c>
      <c r="BN147" s="3">
        <v>7395</v>
      </c>
      <c r="BO147" s="3">
        <v>7480</v>
      </c>
      <c r="BP147" s="3">
        <v>7564</v>
      </c>
      <c r="BQ147" s="3">
        <v>7649</v>
      </c>
      <c r="BR147" s="3">
        <v>7726</v>
      </c>
      <c r="BS147" s="3">
        <v>7797</v>
      </c>
      <c r="BT147" s="3">
        <v>7874</v>
      </c>
      <c r="BU147" s="3">
        <v>7945</v>
      </c>
      <c r="BV147" s="3">
        <v>8008</v>
      </c>
      <c r="BW147" s="3">
        <v>8079</v>
      </c>
      <c r="BX147" s="3">
        <v>8135</v>
      </c>
      <c r="BY147" s="3">
        <v>8199</v>
      </c>
      <c r="BZ147" s="3">
        <v>8255</v>
      </c>
      <c r="CA147" s="3">
        <v>8311</v>
      </c>
      <c r="CB147" s="3">
        <v>8361</v>
      </c>
      <c r="CC147" s="3">
        <v>8410</v>
      </c>
      <c r="CD147" s="3">
        <v>8460</v>
      </c>
      <c r="CE147" s="3">
        <v>8544</v>
      </c>
      <c r="CF147" s="3">
        <v>8636</v>
      </c>
      <c r="CG147" s="3">
        <v>8720</v>
      </c>
      <c r="CH147" s="3">
        <v>8812</v>
      </c>
      <c r="CI147" s="3">
        <v>8904</v>
      </c>
      <c r="CJ147" s="3">
        <v>8988</v>
      </c>
      <c r="CK147" s="3">
        <v>9080</v>
      </c>
      <c r="CL147" s="3">
        <v>9172</v>
      </c>
      <c r="CM147" s="3">
        <v>9256</v>
      </c>
      <c r="CN147" s="3">
        <v>9348</v>
      </c>
      <c r="CO147" s="3">
        <v>9439</v>
      </c>
      <c r="CP147" s="3">
        <v>9524</v>
      </c>
      <c r="CQ147" s="3">
        <v>9616</v>
      </c>
      <c r="CR147" s="3">
        <v>9707</v>
      </c>
      <c r="CS147" s="3">
        <v>9792</v>
      </c>
      <c r="CT147" s="3">
        <v>9884</v>
      </c>
      <c r="CU147" s="3">
        <v>9975</v>
      </c>
      <c r="CV147" s="3">
        <v>10060</v>
      </c>
      <c r="CW147" s="3">
        <v>10152</v>
      </c>
      <c r="CX147" s="3">
        <v>10243</v>
      </c>
    </row>
    <row r="148" spans="1:102" ht="15.6" x14ac:dyDescent="0.25">
      <c r="A148" s="3">
        <v>146</v>
      </c>
      <c r="B148" s="2" t="s">
        <v>601</v>
      </c>
      <c r="C148" s="3">
        <v>1375</v>
      </c>
      <c r="D148" s="3">
        <v>1485</v>
      </c>
      <c r="E148" s="3">
        <v>1595</v>
      </c>
      <c r="F148" s="3">
        <v>1705</v>
      </c>
      <c r="G148" s="3">
        <v>1815</v>
      </c>
      <c r="H148" s="3">
        <v>1932</v>
      </c>
      <c r="I148" s="3">
        <v>2042</v>
      </c>
      <c r="J148" s="3">
        <v>2152</v>
      </c>
      <c r="K148" s="3">
        <v>2255</v>
      </c>
      <c r="L148" s="3">
        <v>2365</v>
      </c>
      <c r="M148" s="3">
        <v>2475</v>
      </c>
      <c r="N148" s="3">
        <v>2578</v>
      </c>
      <c r="O148" s="3">
        <v>2681</v>
      </c>
      <c r="P148" s="3">
        <v>2784</v>
      </c>
      <c r="Q148" s="3">
        <v>2888</v>
      </c>
      <c r="R148" s="3">
        <v>2991</v>
      </c>
      <c r="S148" s="3">
        <v>3087</v>
      </c>
      <c r="T148" s="3">
        <v>3190</v>
      </c>
      <c r="U148" s="3">
        <v>3280</v>
      </c>
      <c r="V148" s="3">
        <v>3376</v>
      </c>
      <c r="W148" s="3">
        <v>3472</v>
      </c>
      <c r="X148" s="3">
        <v>3562</v>
      </c>
      <c r="Y148" s="3">
        <v>3651</v>
      </c>
      <c r="Z148" s="3">
        <v>3734</v>
      </c>
      <c r="AA148" s="3">
        <v>3816</v>
      </c>
      <c r="AB148" s="3">
        <v>3899</v>
      </c>
      <c r="AC148" s="3">
        <v>3981</v>
      </c>
      <c r="AD148" s="3">
        <v>4057</v>
      </c>
      <c r="AE148" s="3">
        <v>4133</v>
      </c>
      <c r="AF148" s="3">
        <v>4208</v>
      </c>
      <c r="AG148" s="3">
        <v>4277</v>
      </c>
      <c r="AH148" s="3">
        <v>4346</v>
      </c>
      <c r="AI148" s="3">
        <v>4408</v>
      </c>
      <c r="AJ148" s="3">
        <v>4470</v>
      </c>
      <c r="AK148" s="3">
        <v>4532</v>
      </c>
      <c r="AL148" s="3">
        <v>4587</v>
      </c>
      <c r="AM148" s="3">
        <v>4642</v>
      </c>
      <c r="AN148" s="3">
        <v>4690</v>
      </c>
      <c r="AO148" s="3">
        <v>4745</v>
      </c>
      <c r="AP148" s="3">
        <v>4786</v>
      </c>
      <c r="AQ148" s="3">
        <v>4834</v>
      </c>
      <c r="AR148" s="3">
        <v>4875</v>
      </c>
      <c r="AS148" s="3">
        <v>4930</v>
      </c>
      <c r="AT148" s="3">
        <v>4979</v>
      </c>
      <c r="AU148" s="3">
        <v>5034</v>
      </c>
      <c r="AV148" s="3">
        <v>5089</v>
      </c>
      <c r="AW148" s="3">
        <v>5151</v>
      </c>
      <c r="AX148" s="3">
        <v>5212</v>
      </c>
      <c r="AY148" s="3">
        <v>5274</v>
      </c>
      <c r="AZ148" s="3">
        <v>5343</v>
      </c>
      <c r="BA148" s="3">
        <v>5412</v>
      </c>
      <c r="BB148" s="3">
        <v>5488</v>
      </c>
      <c r="BC148" s="3">
        <v>5563</v>
      </c>
      <c r="BD148" s="3">
        <v>5639</v>
      </c>
      <c r="BE148" s="3">
        <v>5721</v>
      </c>
      <c r="BF148" s="3">
        <v>5804</v>
      </c>
      <c r="BG148" s="3">
        <v>5886</v>
      </c>
      <c r="BH148" s="3">
        <v>5969</v>
      </c>
      <c r="BI148" s="3">
        <v>6058</v>
      </c>
      <c r="BJ148" s="3">
        <v>6148</v>
      </c>
      <c r="BK148" s="3">
        <v>6244</v>
      </c>
      <c r="BL148" s="3">
        <v>6340</v>
      </c>
      <c r="BM148" s="3">
        <v>6430</v>
      </c>
      <c r="BN148" s="3">
        <v>6533</v>
      </c>
      <c r="BO148" s="3">
        <v>6629</v>
      </c>
      <c r="BP148" s="3">
        <v>6732</v>
      </c>
      <c r="BQ148" s="3">
        <v>6836</v>
      </c>
      <c r="BR148" s="3">
        <v>6939</v>
      </c>
      <c r="BS148" s="3">
        <v>7042</v>
      </c>
      <c r="BT148" s="3">
        <v>7145</v>
      </c>
      <c r="BU148" s="3">
        <v>7255</v>
      </c>
      <c r="BV148" s="3">
        <v>7365</v>
      </c>
      <c r="BW148" s="3">
        <v>7468</v>
      </c>
      <c r="BX148" s="3">
        <v>7578</v>
      </c>
      <c r="BY148" s="3">
        <v>7689</v>
      </c>
      <c r="BZ148" s="3">
        <v>7805</v>
      </c>
      <c r="CA148" s="3">
        <v>7915</v>
      </c>
      <c r="CB148" s="3">
        <v>8026</v>
      </c>
      <c r="CC148" s="3">
        <v>8136</v>
      </c>
      <c r="CD148" s="3">
        <v>8253</v>
      </c>
      <c r="CE148" s="3">
        <v>8335</v>
      </c>
      <c r="CF148" s="3">
        <v>8424</v>
      </c>
      <c r="CG148" s="3">
        <v>8507</v>
      </c>
      <c r="CH148" s="3">
        <v>8596</v>
      </c>
      <c r="CI148" s="3">
        <v>8686</v>
      </c>
      <c r="CJ148" s="3">
        <v>8768</v>
      </c>
      <c r="CK148" s="3">
        <v>8858</v>
      </c>
      <c r="CL148" s="3">
        <v>8947</v>
      </c>
      <c r="CM148" s="3">
        <v>9030</v>
      </c>
      <c r="CN148" s="3">
        <v>9119</v>
      </c>
      <c r="CO148" s="3">
        <v>9209</v>
      </c>
      <c r="CP148" s="3">
        <v>9291</v>
      </c>
      <c r="CQ148" s="3">
        <v>9380</v>
      </c>
      <c r="CR148" s="3">
        <v>9470</v>
      </c>
      <c r="CS148" s="3">
        <v>9552</v>
      </c>
      <c r="CT148" s="3">
        <v>9642</v>
      </c>
      <c r="CU148" s="3">
        <v>9731</v>
      </c>
      <c r="CV148" s="3">
        <v>9814</v>
      </c>
      <c r="CW148" s="3">
        <v>9903</v>
      </c>
      <c r="CX148" s="3">
        <v>9993</v>
      </c>
    </row>
    <row r="149" spans="1:102" ht="15.6" x14ac:dyDescent="0.25">
      <c r="A149" s="3">
        <v>147</v>
      </c>
      <c r="B149" s="2" t="s">
        <v>602</v>
      </c>
      <c r="C149" s="3">
        <v>1784</v>
      </c>
      <c r="D149" s="3">
        <v>1792</v>
      </c>
      <c r="E149" s="3">
        <v>1810</v>
      </c>
      <c r="F149" s="3">
        <v>1837</v>
      </c>
      <c r="G149" s="3">
        <v>1864</v>
      </c>
      <c r="H149" s="3">
        <v>1908</v>
      </c>
      <c r="I149" s="3">
        <v>1953</v>
      </c>
      <c r="J149" s="3">
        <v>2007</v>
      </c>
      <c r="K149" s="3">
        <v>2060</v>
      </c>
      <c r="L149" s="3">
        <v>2131</v>
      </c>
      <c r="M149" s="3">
        <v>2203</v>
      </c>
      <c r="N149" s="3">
        <v>2274</v>
      </c>
      <c r="O149" s="3">
        <v>2363</v>
      </c>
      <c r="P149" s="3">
        <v>2453</v>
      </c>
      <c r="Q149" s="3">
        <v>2551</v>
      </c>
      <c r="R149" s="3">
        <v>2649</v>
      </c>
      <c r="S149" s="3">
        <v>2756</v>
      </c>
      <c r="T149" s="3">
        <v>2872</v>
      </c>
      <c r="U149" s="3">
        <v>2997</v>
      </c>
      <c r="V149" s="3">
        <v>3113</v>
      </c>
      <c r="W149" s="3">
        <v>3247</v>
      </c>
      <c r="X149" s="3">
        <v>3381</v>
      </c>
      <c r="Y149" s="3">
        <v>3514</v>
      </c>
      <c r="Z149" s="3">
        <v>3657</v>
      </c>
      <c r="AA149" s="3">
        <v>3809</v>
      </c>
      <c r="AB149" s="3">
        <v>3960</v>
      </c>
      <c r="AC149" s="3">
        <v>4112</v>
      </c>
      <c r="AD149" s="3">
        <v>4273</v>
      </c>
      <c r="AE149" s="3">
        <v>4433</v>
      </c>
      <c r="AF149" s="3">
        <v>4594</v>
      </c>
      <c r="AG149" s="3">
        <v>4763</v>
      </c>
      <c r="AH149" s="3">
        <v>4933</v>
      </c>
      <c r="AI149" s="3">
        <v>5102</v>
      </c>
      <c r="AJ149" s="3">
        <v>5272</v>
      </c>
      <c r="AK149" s="3">
        <v>5450</v>
      </c>
      <c r="AL149" s="3">
        <v>5620</v>
      </c>
      <c r="AM149" s="3">
        <v>5798</v>
      </c>
      <c r="AN149" s="3">
        <v>5977</v>
      </c>
      <c r="AO149" s="3">
        <v>6155</v>
      </c>
      <c r="AP149" s="3">
        <v>6325</v>
      </c>
      <c r="AQ149" s="3">
        <v>6503</v>
      </c>
      <c r="AR149" s="3">
        <v>6682</v>
      </c>
      <c r="AS149" s="3">
        <v>6860</v>
      </c>
      <c r="AT149" s="3">
        <v>7030</v>
      </c>
      <c r="AU149" s="3">
        <v>7208</v>
      </c>
      <c r="AV149" s="3">
        <v>7378</v>
      </c>
      <c r="AW149" s="3">
        <v>7547</v>
      </c>
      <c r="AX149" s="3">
        <v>7717</v>
      </c>
      <c r="AY149" s="3">
        <v>7886</v>
      </c>
      <c r="AZ149" s="3">
        <v>8047</v>
      </c>
      <c r="BA149" s="3">
        <v>8207</v>
      </c>
      <c r="BB149" s="3">
        <v>8368</v>
      </c>
      <c r="BC149" s="3">
        <v>8520</v>
      </c>
      <c r="BD149" s="3">
        <v>8671</v>
      </c>
      <c r="BE149" s="3">
        <v>8823</v>
      </c>
      <c r="BF149" s="3">
        <v>8966</v>
      </c>
      <c r="BG149" s="3">
        <v>9100</v>
      </c>
      <c r="BH149" s="3">
        <v>9233</v>
      </c>
      <c r="BI149" s="3">
        <v>9367</v>
      </c>
      <c r="BJ149" s="3">
        <v>9483</v>
      </c>
      <c r="BK149" s="3">
        <v>9608</v>
      </c>
      <c r="BL149" s="3">
        <v>9724</v>
      </c>
      <c r="BM149" s="3">
        <v>9831</v>
      </c>
      <c r="BN149" s="3">
        <v>9929</v>
      </c>
      <c r="BO149" s="3">
        <v>10027</v>
      </c>
      <c r="BP149" s="3">
        <v>10117</v>
      </c>
      <c r="BQ149" s="3">
        <v>10206</v>
      </c>
      <c r="BR149" s="3">
        <v>10277</v>
      </c>
      <c r="BS149" s="3">
        <v>10349</v>
      </c>
      <c r="BT149" s="3">
        <v>10420</v>
      </c>
      <c r="BU149" s="3">
        <v>10474</v>
      </c>
      <c r="BV149" s="3">
        <v>10527</v>
      </c>
      <c r="BW149" s="3">
        <v>10563</v>
      </c>
      <c r="BX149" s="3">
        <v>10590</v>
      </c>
      <c r="BY149" s="3">
        <v>10616</v>
      </c>
      <c r="BZ149" s="3">
        <v>10634</v>
      </c>
      <c r="CA149" s="3">
        <v>10652</v>
      </c>
      <c r="CB149" s="3">
        <v>10670</v>
      </c>
      <c r="CC149" s="3">
        <v>10688</v>
      </c>
      <c r="CD149" s="3">
        <v>10706</v>
      </c>
      <c r="CE149" s="3">
        <v>10813</v>
      </c>
      <c r="CF149" s="3">
        <v>10929</v>
      </c>
      <c r="CG149" s="3">
        <v>11036</v>
      </c>
      <c r="CH149" s="3">
        <v>11152</v>
      </c>
      <c r="CI149" s="3">
        <v>11268</v>
      </c>
      <c r="CJ149" s="3">
        <v>11375</v>
      </c>
      <c r="CK149" s="3">
        <v>11491</v>
      </c>
      <c r="CL149" s="3">
        <v>11607</v>
      </c>
      <c r="CM149" s="3">
        <v>11714</v>
      </c>
      <c r="CN149" s="3">
        <v>11830</v>
      </c>
      <c r="CO149" s="3">
        <v>11946</v>
      </c>
      <c r="CP149" s="3">
        <v>12053</v>
      </c>
      <c r="CQ149" s="3">
        <v>12169</v>
      </c>
      <c r="CR149" s="3">
        <v>12285</v>
      </c>
      <c r="CS149" s="3">
        <v>12392</v>
      </c>
      <c r="CT149" s="3">
        <v>12508</v>
      </c>
      <c r="CU149" s="3">
        <v>12624</v>
      </c>
      <c r="CV149" s="3">
        <v>12731</v>
      </c>
      <c r="CW149" s="3">
        <v>12847</v>
      </c>
      <c r="CX149" s="3">
        <v>12963</v>
      </c>
    </row>
    <row r="150" spans="1:102" ht="15.6" x14ac:dyDescent="0.25">
      <c r="A150" s="3">
        <v>148</v>
      </c>
      <c r="B150" s="2" t="s">
        <v>603</v>
      </c>
      <c r="C150" s="3">
        <v>1304</v>
      </c>
      <c r="D150" s="3">
        <v>1429</v>
      </c>
      <c r="E150" s="3">
        <v>1561</v>
      </c>
      <c r="F150" s="3">
        <v>1692</v>
      </c>
      <c r="G150" s="3">
        <v>1818</v>
      </c>
      <c r="H150" s="3">
        <v>1944</v>
      </c>
      <c r="I150" s="3">
        <v>2070</v>
      </c>
      <c r="J150" s="3">
        <v>2196</v>
      </c>
      <c r="K150" s="3">
        <v>2321</v>
      </c>
      <c r="L150" s="3">
        <v>2441</v>
      </c>
      <c r="M150" s="3">
        <v>2556</v>
      </c>
      <c r="N150" s="3">
        <v>2676</v>
      </c>
      <c r="O150" s="3">
        <v>2784</v>
      </c>
      <c r="P150" s="3">
        <v>2893</v>
      </c>
      <c r="Q150" s="3">
        <v>3002</v>
      </c>
      <c r="R150" s="3">
        <v>3105</v>
      </c>
      <c r="S150" s="3">
        <v>3202</v>
      </c>
      <c r="T150" s="3">
        <v>3299</v>
      </c>
      <c r="U150" s="3">
        <v>3391</v>
      </c>
      <c r="V150" s="3">
        <v>3476</v>
      </c>
      <c r="W150" s="3">
        <v>3556</v>
      </c>
      <c r="X150" s="3">
        <v>3636</v>
      </c>
      <c r="Y150" s="3">
        <v>3711</v>
      </c>
      <c r="Z150" s="3">
        <v>3779</v>
      </c>
      <c r="AA150" s="3">
        <v>3837</v>
      </c>
      <c r="AB150" s="3">
        <v>3894</v>
      </c>
      <c r="AC150" s="3">
        <v>3951</v>
      </c>
      <c r="AD150" s="3">
        <v>3997</v>
      </c>
      <c r="AE150" s="3">
        <v>4037</v>
      </c>
      <c r="AF150" s="3">
        <v>4071</v>
      </c>
      <c r="AG150" s="3">
        <v>4100</v>
      </c>
      <c r="AH150" s="3">
        <v>4122</v>
      </c>
      <c r="AI150" s="3">
        <v>4140</v>
      </c>
      <c r="AJ150" s="3">
        <v>4151</v>
      </c>
      <c r="AK150" s="3">
        <v>4157</v>
      </c>
      <c r="AL150" s="3">
        <v>4163</v>
      </c>
      <c r="AM150" s="3">
        <v>4168</v>
      </c>
      <c r="AN150" s="3">
        <v>4180</v>
      </c>
      <c r="AO150" s="3">
        <v>4197</v>
      </c>
      <c r="AP150" s="3">
        <v>4220</v>
      </c>
      <c r="AQ150" s="3">
        <v>4248</v>
      </c>
      <c r="AR150" s="3">
        <v>4283</v>
      </c>
      <c r="AS150" s="3">
        <v>4323</v>
      </c>
      <c r="AT150" s="3">
        <v>4368</v>
      </c>
      <c r="AU150" s="3">
        <v>4426</v>
      </c>
      <c r="AV150" s="3">
        <v>4483</v>
      </c>
      <c r="AW150" s="3">
        <v>4540</v>
      </c>
      <c r="AX150" s="3">
        <v>4609</v>
      </c>
      <c r="AY150" s="3">
        <v>4683</v>
      </c>
      <c r="AZ150" s="3">
        <v>4763</v>
      </c>
      <c r="BA150" s="3">
        <v>4843</v>
      </c>
      <c r="BB150" s="3">
        <v>4929</v>
      </c>
      <c r="BC150" s="3">
        <v>5020</v>
      </c>
      <c r="BD150" s="3">
        <v>5117</v>
      </c>
      <c r="BE150" s="3">
        <v>5215</v>
      </c>
      <c r="BF150" s="3">
        <v>5318</v>
      </c>
      <c r="BG150" s="3">
        <v>5426</v>
      </c>
      <c r="BH150" s="3">
        <v>5535</v>
      </c>
      <c r="BI150" s="3">
        <v>5643</v>
      </c>
      <c r="BJ150" s="3">
        <v>5764</v>
      </c>
      <c r="BK150" s="3">
        <v>5878</v>
      </c>
      <c r="BL150" s="3">
        <v>5998</v>
      </c>
      <c r="BM150" s="3">
        <v>6124</v>
      </c>
      <c r="BN150" s="3">
        <v>6250</v>
      </c>
      <c r="BO150" s="3">
        <v>6375</v>
      </c>
      <c r="BP150" s="3">
        <v>6501</v>
      </c>
      <c r="BQ150" s="3">
        <v>6627</v>
      </c>
      <c r="BR150" s="3">
        <v>6758</v>
      </c>
      <c r="BS150" s="3">
        <v>6890</v>
      </c>
      <c r="BT150" s="3">
        <v>7022</v>
      </c>
      <c r="BU150" s="3">
        <v>7102</v>
      </c>
      <c r="BV150" s="3">
        <v>7182</v>
      </c>
      <c r="BW150" s="3">
        <v>7267</v>
      </c>
      <c r="BX150" s="3">
        <v>7347</v>
      </c>
      <c r="BY150" s="3">
        <v>7433</v>
      </c>
      <c r="BZ150" s="3">
        <v>7513</v>
      </c>
      <c r="CA150" s="3">
        <v>7599</v>
      </c>
      <c r="CB150" s="3">
        <v>7679</v>
      </c>
      <c r="CC150" s="3">
        <v>7765</v>
      </c>
      <c r="CD150" s="3">
        <v>7845</v>
      </c>
      <c r="CE150" s="3">
        <v>7931</v>
      </c>
      <c r="CF150" s="3">
        <v>8011</v>
      </c>
      <c r="CG150" s="3">
        <v>8096</v>
      </c>
      <c r="CH150" s="3">
        <v>8177</v>
      </c>
      <c r="CI150" s="3">
        <v>8262</v>
      </c>
      <c r="CJ150" s="3">
        <v>8342</v>
      </c>
      <c r="CK150" s="3">
        <v>8428</v>
      </c>
      <c r="CL150" s="3">
        <v>8508</v>
      </c>
      <c r="CM150" s="3">
        <v>8594</v>
      </c>
      <c r="CN150" s="3">
        <v>8674</v>
      </c>
      <c r="CO150" s="3">
        <v>8760</v>
      </c>
      <c r="CP150" s="3">
        <v>8840</v>
      </c>
      <c r="CQ150" s="3">
        <v>8926</v>
      </c>
      <c r="CR150" s="3">
        <v>9006</v>
      </c>
      <c r="CS150" s="3">
        <v>9091</v>
      </c>
      <c r="CT150" s="3">
        <v>9171</v>
      </c>
      <c r="CU150" s="3">
        <v>9257</v>
      </c>
      <c r="CV150" s="3">
        <v>9337</v>
      </c>
      <c r="CW150" s="3">
        <v>9423</v>
      </c>
      <c r="CX150" s="3">
        <v>9503</v>
      </c>
    </row>
    <row r="151" spans="1:102" ht="15.6" x14ac:dyDescent="0.25">
      <c r="A151" s="3">
        <v>149</v>
      </c>
      <c r="B151" s="2" t="s">
        <v>604</v>
      </c>
      <c r="C151" s="3">
        <v>2101</v>
      </c>
      <c r="D151" s="3">
        <v>2227</v>
      </c>
      <c r="E151" s="3">
        <v>2353</v>
      </c>
      <c r="F151" s="3">
        <v>2480</v>
      </c>
      <c r="G151" s="3">
        <v>2606</v>
      </c>
      <c r="H151" s="3">
        <v>2744</v>
      </c>
      <c r="I151" s="3">
        <v>2871</v>
      </c>
      <c r="J151" s="3">
        <v>2997</v>
      </c>
      <c r="K151" s="3">
        <v>3124</v>
      </c>
      <c r="L151" s="3">
        <v>3261</v>
      </c>
      <c r="M151" s="3">
        <v>3388</v>
      </c>
      <c r="N151" s="3">
        <v>3514</v>
      </c>
      <c r="O151" s="3">
        <v>3641</v>
      </c>
      <c r="P151" s="3">
        <v>3779</v>
      </c>
      <c r="Q151" s="3">
        <v>3905</v>
      </c>
      <c r="R151" s="3">
        <v>4032</v>
      </c>
      <c r="S151" s="3">
        <v>4158</v>
      </c>
      <c r="T151" s="3">
        <v>4296</v>
      </c>
      <c r="U151" s="3">
        <v>4422</v>
      </c>
      <c r="V151" s="3">
        <v>4549</v>
      </c>
      <c r="W151" s="3">
        <v>4675</v>
      </c>
      <c r="X151" s="3">
        <v>4802</v>
      </c>
      <c r="Y151" s="3">
        <v>4940</v>
      </c>
      <c r="Z151" s="3">
        <v>5066</v>
      </c>
      <c r="AA151" s="3">
        <v>5193</v>
      </c>
      <c r="AB151" s="3">
        <v>5319</v>
      </c>
      <c r="AC151" s="3">
        <v>5457</v>
      </c>
      <c r="AD151" s="3">
        <v>5583</v>
      </c>
      <c r="AE151" s="3">
        <v>5710</v>
      </c>
      <c r="AF151" s="3">
        <v>5836</v>
      </c>
      <c r="AG151" s="3">
        <v>5974</v>
      </c>
      <c r="AH151" s="3">
        <v>6101</v>
      </c>
      <c r="AI151" s="3">
        <v>6227</v>
      </c>
      <c r="AJ151" s="3">
        <v>6354</v>
      </c>
      <c r="AK151" s="3">
        <v>6492</v>
      </c>
      <c r="AL151" s="3">
        <v>6618</v>
      </c>
      <c r="AM151" s="3">
        <v>6744</v>
      </c>
      <c r="AN151" s="3">
        <v>6871</v>
      </c>
      <c r="AO151" s="3">
        <v>6997</v>
      </c>
      <c r="AP151" s="3">
        <v>7135</v>
      </c>
      <c r="AQ151" s="3">
        <v>7262</v>
      </c>
      <c r="AR151" s="3">
        <v>7388</v>
      </c>
      <c r="AS151" s="3">
        <v>7515</v>
      </c>
      <c r="AT151" s="3">
        <v>7653</v>
      </c>
      <c r="AU151" s="3">
        <v>7779</v>
      </c>
      <c r="AV151" s="3">
        <v>7905</v>
      </c>
      <c r="AW151" s="3">
        <v>8032</v>
      </c>
      <c r="AX151" s="3">
        <v>8170</v>
      </c>
      <c r="AY151" s="3">
        <v>8296</v>
      </c>
      <c r="AZ151" s="3">
        <v>8423</v>
      </c>
      <c r="BA151" s="3">
        <v>8549</v>
      </c>
      <c r="BB151" s="3">
        <v>8687</v>
      </c>
      <c r="BC151" s="3">
        <v>8814</v>
      </c>
      <c r="BD151" s="3">
        <v>8940</v>
      </c>
      <c r="BE151" s="3">
        <v>9066</v>
      </c>
      <c r="BF151" s="3">
        <v>9193</v>
      </c>
      <c r="BG151" s="3">
        <v>9331</v>
      </c>
      <c r="BH151" s="3">
        <v>9457</v>
      </c>
      <c r="BI151" s="3">
        <v>9584</v>
      </c>
      <c r="BJ151" s="3">
        <v>9710</v>
      </c>
      <c r="BK151" s="3">
        <v>9848</v>
      </c>
      <c r="BL151" s="3">
        <v>9975</v>
      </c>
      <c r="BM151" s="3">
        <v>10101</v>
      </c>
      <c r="BN151" s="3">
        <v>10227</v>
      </c>
      <c r="BO151" s="3">
        <v>10365</v>
      </c>
      <c r="BP151" s="3">
        <v>10492</v>
      </c>
      <c r="BQ151" s="3">
        <v>10618</v>
      </c>
      <c r="BR151" s="3">
        <v>10745</v>
      </c>
      <c r="BS151" s="3">
        <v>10883</v>
      </c>
      <c r="BT151" s="3">
        <v>11009</v>
      </c>
      <c r="BU151" s="3">
        <v>11136</v>
      </c>
      <c r="BV151" s="3">
        <v>11262</v>
      </c>
      <c r="BW151" s="3">
        <v>11388</v>
      </c>
      <c r="BX151" s="3">
        <v>11526</v>
      </c>
      <c r="BY151" s="3">
        <v>11653</v>
      </c>
      <c r="BZ151" s="3">
        <v>11779</v>
      </c>
      <c r="CA151" s="3">
        <v>11906</v>
      </c>
      <c r="CB151" s="3">
        <v>12044</v>
      </c>
      <c r="CC151" s="3">
        <v>12170</v>
      </c>
      <c r="CD151" s="3">
        <v>12297</v>
      </c>
      <c r="CE151" s="3">
        <v>12423</v>
      </c>
      <c r="CF151" s="3">
        <v>12561</v>
      </c>
      <c r="CG151" s="3">
        <v>12687</v>
      </c>
      <c r="CH151" s="3">
        <v>12814</v>
      </c>
      <c r="CI151" s="3">
        <v>12940</v>
      </c>
      <c r="CJ151" s="3">
        <v>13078</v>
      </c>
      <c r="CK151" s="3">
        <v>13205</v>
      </c>
      <c r="CL151" s="3">
        <v>13331</v>
      </c>
      <c r="CM151" s="3">
        <v>13458</v>
      </c>
      <c r="CN151" s="3">
        <v>13596</v>
      </c>
      <c r="CO151" s="3">
        <v>13722</v>
      </c>
      <c r="CP151" s="3">
        <v>13848</v>
      </c>
      <c r="CQ151" s="3">
        <v>13975</v>
      </c>
      <c r="CR151" s="3">
        <v>14101</v>
      </c>
      <c r="CS151" s="3">
        <v>14239</v>
      </c>
      <c r="CT151" s="3">
        <v>14366</v>
      </c>
      <c r="CU151" s="3">
        <v>14492</v>
      </c>
      <c r="CV151" s="3">
        <v>14619</v>
      </c>
      <c r="CW151" s="3">
        <v>14756</v>
      </c>
      <c r="CX151" s="3">
        <v>14883</v>
      </c>
    </row>
    <row r="152" spans="1:102" ht="15.6" x14ac:dyDescent="0.25">
      <c r="A152" s="3">
        <v>150</v>
      </c>
      <c r="B152" s="2" t="s">
        <v>605</v>
      </c>
      <c r="C152" s="3">
        <v>1629</v>
      </c>
      <c r="D152" s="3">
        <v>1673</v>
      </c>
      <c r="E152" s="3">
        <v>1727</v>
      </c>
      <c r="F152" s="3">
        <v>1789</v>
      </c>
      <c r="G152" s="3">
        <v>1843</v>
      </c>
      <c r="H152" s="3">
        <v>1905</v>
      </c>
      <c r="I152" s="3">
        <v>1976</v>
      </c>
      <c r="J152" s="3">
        <v>2039</v>
      </c>
      <c r="K152" s="3">
        <v>2110</v>
      </c>
      <c r="L152" s="3">
        <v>2190</v>
      </c>
      <c r="M152" s="3">
        <v>2262</v>
      </c>
      <c r="N152" s="3">
        <v>2342</v>
      </c>
      <c r="O152" s="3">
        <v>2422</v>
      </c>
      <c r="P152" s="3">
        <v>2502</v>
      </c>
      <c r="Q152" s="3">
        <v>2592</v>
      </c>
      <c r="R152" s="3">
        <v>2681</v>
      </c>
      <c r="S152" s="3">
        <v>2770</v>
      </c>
      <c r="T152" s="3">
        <v>2868</v>
      </c>
      <c r="U152" s="3">
        <v>2957</v>
      </c>
      <c r="V152" s="3">
        <v>3055</v>
      </c>
      <c r="W152" s="3">
        <v>3162</v>
      </c>
      <c r="X152" s="3">
        <v>3260</v>
      </c>
      <c r="Y152" s="3">
        <v>3367</v>
      </c>
      <c r="Z152" s="3">
        <v>3474</v>
      </c>
      <c r="AA152" s="3">
        <v>3581</v>
      </c>
      <c r="AB152" s="3">
        <v>3688</v>
      </c>
      <c r="AC152" s="3">
        <v>3804</v>
      </c>
      <c r="AD152" s="3">
        <v>3911</v>
      </c>
      <c r="AE152" s="3">
        <v>4027</v>
      </c>
      <c r="AF152" s="3">
        <v>4143</v>
      </c>
      <c r="AG152" s="3">
        <v>4268</v>
      </c>
      <c r="AH152" s="3">
        <v>4384</v>
      </c>
      <c r="AI152" s="3">
        <v>4509</v>
      </c>
      <c r="AJ152" s="3">
        <v>4625</v>
      </c>
      <c r="AK152" s="3">
        <v>4749</v>
      </c>
      <c r="AL152" s="3">
        <v>4874</v>
      </c>
      <c r="AM152" s="3">
        <v>4999</v>
      </c>
      <c r="AN152" s="3">
        <v>5124</v>
      </c>
      <c r="AO152" s="3">
        <v>5249</v>
      </c>
      <c r="AP152" s="3">
        <v>5374</v>
      </c>
      <c r="AQ152" s="3">
        <v>5507</v>
      </c>
      <c r="AR152" s="3">
        <v>5632</v>
      </c>
      <c r="AS152" s="3">
        <v>5757</v>
      </c>
      <c r="AT152" s="3">
        <v>5891</v>
      </c>
      <c r="AU152" s="3">
        <v>6016</v>
      </c>
      <c r="AV152" s="3">
        <v>6149</v>
      </c>
      <c r="AW152" s="3">
        <v>6274</v>
      </c>
      <c r="AX152" s="3">
        <v>6408</v>
      </c>
      <c r="AY152" s="3">
        <v>6533</v>
      </c>
      <c r="AZ152" s="3">
        <v>6658</v>
      </c>
      <c r="BA152" s="3">
        <v>6791</v>
      </c>
      <c r="BB152" s="3">
        <v>6916</v>
      </c>
      <c r="BC152" s="3">
        <v>7041</v>
      </c>
      <c r="BD152" s="3">
        <v>7166</v>
      </c>
      <c r="BE152" s="3">
        <v>7291</v>
      </c>
      <c r="BF152" s="3">
        <v>7416</v>
      </c>
      <c r="BG152" s="3">
        <v>7540</v>
      </c>
      <c r="BH152" s="3">
        <v>7656</v>
      </c>
      <c r="BI152" s="3">
        <v>7781</v>
      </c>
      <c r="BJ152" s="3">
        <v>7897</v>
      </c>
      <c r="BK152" s="3">
        <v>8022</v>
      </c>
      <c r="BL152" s="3">
        <v>8138</v>
      </c>
      <c r="BM152" s="3">
        <v>8254</v>
      </c>
      <c r="BN152" s="3">
        <v>8361</v>
      </c>
      <c r="BO152" s="3">
        <v>8477</v>
      </c>
      <c r="BP152" s="3">
        <v>8584</v>
      </c>
      <c r="BQ152" s="3">
        <v>8691</v>
      </c>
      <c r="BR152" s="3">
        <v>8798</v>
      </c>
      <c r="BS152" s="3">
        <v>8905</v>
      </c>
      <c r="BT152" s="3">
        <v>9003</v>
      </c>
      <c r="BU152" s="3">
        <v>9110</v>
      </c>
      <c r="BV152" s="3">
        <v>9208</v>
      </c>
      <c r="BW152" s="3">
        <v>9297</v>
      </c>
      <c r="BX152" s="3">
        <v>9395</v>
      </c>
      <c r="BY152" s="3">
        <v>9484</v>
      </c>
      <c r="BZ152" s="3">
        <v>9574</v>
      </c>
      <c r="CA152" s="3">
        <v>9663</v>
      </c>
      <c r="CB152" s="3">
        <v>9743</v>
      </c>
      <c r="CC152" s="3">
        <v>9823</v>
      </c>
      <c r="CD152" s="3">
        <v>9903</v>
      </c>
      <c r="CE152" s="3">
        <v>9975</v>
      </c>
      <c r="CF152" s="3">
        <v>10055</v>
      </c>
      <c r="CG152" s="3">
        <v>10126</v>
      </c>
      <c r="CH152" s="3">
        <v>10189</v>
      </c>
      <c r="CI152" s="3">
        <v>10260</v>
      </c>
      <c r="CJ152" s="3">
        <v>10323</v>
      </c>
      <c r="CK152" s="3">
        <v>10376</v>
      </c>
      <c r="CL152" s="3">
        <v>10438</v>
      </c>
      <c r="CM152" s="3">
        <v>10492</v>
      </c>
      <c r="CN152" s="3">
        <v>10546</v>
      </c>
      <c r="CO152" s="3">
        <v>10644</v>
      </c>
      <c r="CP152" s="3">
        <v>10742</v>
      </c>
      <c r="CQ152" s="3">
        <v>10840</v>
      </c>
      <c r="CR152" s="3">
        <v>10938</v>
      </c>
      <c r="CS152" s="3">
        <v>11045</v>
      </c>
      <c r="CT152" s="3">
        <v>11143</v>
      </c>
      <c r="CU152" s="3">
        <v>11241</v>
      </c>
      <c r="CV152" s="3">
        <v>11339</v>
      </c>
      <c r="CW152" s="3">
        <v>11446</v>
      </c>
      <c r="CX152" s="3">
        <v>11544</v>
      </c>
    </row>
    <row r="153" spans="1:102" ht="15.6" x14ac:dyDescent="0.25">
      <c r="A153" s="3">
        <v>151</v>
      </c>
      <c r="B153" s="2" t="s">
        <v>606</v>
      </c>
      <c r="C153" s="3">
        <v>2268</v>
      </c>
      <c r="D153" s="3">
        <v>2492</v>
      </c>
      <c r="E153" s="3">
        <v>2717</v>
      </c>
      <c r="F153" s="3">
        <v>2941</v>
      </c>
      <c r="G153" s="3">
        <v>3166</v>
      </c>
      <c r="H153" s="3">
        <v>3390</v>
      </c>
      <c r="I153" s="3">
        <v>3615</v>
      </c>
      <c r="J153" s="3">
        <v>3839</v>
      </c>
      <c r="K153" s="3">
        <v>4064</v>
      </c>
      <c r="L153" s="3">
        <v>4288</v>
      </c>
      <c r="M153" s="3">
        <v>4535</v>
      </c>
      <c r="N153" s="3">
        <v>4760</v>
      </c>
      <c r="O153" s="3">
        <v>4984</v>
      </c>
      <c r="P153" s="3">
        <v>5209</v>
      </c>
      <c r="Q153" s="3">
        <v>5433</v>
      </c>
      <c r="R153" s="3">
        <v>5658</v>
      </c>
      <c r="S153" s="3">
        <v>5882</v>
      </c>
      <c r="T153" s="3">
        <v>6107</v>
      </c>
      <c r="U153" s="3">
        <v>6331</v>
      </c>
      <c r="V153" s="3">
        <v>6556</v>
      </c>
      <c r="W153" s="3">
        <v>6803</v>
      </c>
      <c r="X153" s="3">
        <v>7028</v>
      </c>
      <c r="Y153" s="3">
        <v>7252</v>
      </c>
      <c r="Z153" s="3">
        <v>7477</v>
      </c>
      <c r="AA153" s="3">
        <v>7701</v>
      </c>
      <c r="AB153" s="3">
        <v>7926</v>
      </c>
      <c r="AC153" s="3">
        <v>8150</v>
      </c>
      <c r="AD153" s="3">
        <v>8375</v>
      </c>
      <c r="AE153" s="3">
        <v>8599</v>
      </c>
      <c r="AF153" s="3">
        <v>8824</v>
      </c>
      <c r="AG153" s="3">
        <v>9071</v>
      </c>
      <c r="AH153" s="3">
        <v>9295</v>
      </c>
      <c r="AI153" s="3">
        <v>9520</v>
      </c>
      <c r="AJ153" s="3">
        <v>9744</v>
      </c>
      <c r="AK153" s="3">
        <v>9969</v>
      </c>
      <c r="AL153" s="3">
        <v>10193</v>
      </c>
      <c r="AM153" s="3">
        <v>10418</v>
      </c>
      <c r="AN153" s="3">
        <v>10642</v>
      </c>
      <c r="AO153" s="3">
        <v>10867</v>
      </c>
      <c r="AP153" s="3">
        <v>11092</v>
      </c>
      <c r="AQ153" s="3">
        <v>11339</v>
      </c>
      <c r="AR153" s="3">
        <v>11563</v>
      </c>
      <c r="AS153" s="3">
        <v>11788</v>
      </c>
      <c r="AT153" s="3">
        <v>12012</v>
      </c>
      <c r="AU153" s="3">
        <v>12237</v>
      </c>
      <c r="AV153" s="3">
        <v>12461</v>
      </c>
      <c r="AW153" s="3">
        <v>12686</v>
      </c>
      <c r="AX153" s="3">
        <v>12910</v>
      </c>
      <c r="AY153" s="3">
        <v>13135</v>
      </c>
      <c r="AZ153" s="3">
        <v>13359</v>
      </c>
      <c r="BA153" s="3">
        <v>13606</v>
      </c>
      <c r="BB153" s="3">
        <v>13831</v>
      </c>
      <c r="BC153" s="3">
        <v>14055</v>
      </c>
      <c r="BD153" s="3">
        <v>14280</v>
      </c>
      <c r="BE153" s="3">
        <v>14504</v>
      </c>
      <c r="BF153" s="3">
        <v>14729</v>
      </c>
      <c r="BG153" s="3">
        <v>14953</v>
      </c>
      <c r="BH153" s="3">
        <v>15178</v>
      </c>
      <c r="BI153" s="3">
        <v>15403</v>
      </c>
      <c r="BJ153" s="3">
        <v>15627</v>
      </c>
      <c r="BK153" s="3">
        <v>15874</v>
      </c>
      <c r="BL153" s="3">
        <v>16099</v>
      </c>
      <c r="BM153" s="3">
        <v>16323</v>
      </c>
      <c r="BN153" s="3">
        <v>16548</v>
      </c>
      <c r="BO153" s="3">
        <v>16772</v>
      </c>
      <c r="BP153" s="3">
        <v>16997</v>
      </c>
      <c r="BQ153" s="3">
        <v>17221</v>
      </c>
      <c r="BR153" s="3">
        <v>17446</v>
      </c>
      <c r="BS153" s="3">
        <v>17670</v>
      </c>
      <c r="BT153" s="3">
        <v>17895</v>
      </c>
      <c r="BU153" s="3">
        <v>18142</v>
      </c>
      <c r="BV153" s="3">
        <v>18366</v>
      </c>
      <c r="BW153" s="3">
        <v>18591</v>
      </c>
      <c r="BX153" s="3">
        <v>18815</v>
      </c>
      <c r="BY153" s="3">
        <v>19040</v>
      </c>
      <c r="BZ153" s="3">
        <v>19264</v>
      </c>
      <c r="CA153" s="3">
        <v>19489</v>
      </c>
      <c r="CB153" s="3">
        <v>19713</v>
      </c>
      <c r="CC153" s="3">
        <v>19938</v>
      </c>
      <c r="CD153" s="3">
        <v>20163</v>
      </c>
      <c r="CE153" s="3">
        <v>20410</v>
      </c>
      <c r="CF153" s="3">
        <v>20634</v>
      </c>
      <c r="CG153" s="3">
        <v>20859</v>
      </c>
      <c r="CH153" s="3">
        <v>21083</v>
      </c>
      <c r="CI153" s="3">
        <v>21308</v>
      </c>
      <c r="CJ153" s="3">
        <v>21532</v>
      </c>
      <c r="CK153" s="3">
        <v>21757</v>
      </c>
      <c r="CL153" s="3">
        <v>21981</v>
      </c>
      <c r="CM153" s="3">
        <v>22206</v>
      </c>
      <c r="CN153" s="3">
        <v>22430</v>
      </c>
      <c r="CO153" s="3">
        <v>22677</v>
      </c>
      <c r="CP153" s="3">
        <v>22902</v>
      </c>
      <c r="CQ153" s="3">
        <v>23126</v>
      </c>
      <c r="CR153" s="3">
        <v>23351</v>
      </c>
      <c r="CS153" s="3">
        <v>23575</v>
      </c>
      <c r="CT153" s="3">
        <v>23800</v>
      </c>
      <c r="CU153" s="3">
        <v>24024</v>
      </c>
      <c r="CV153" s="3">
        <v>24249</v>
      </c>
      <c r="CW153" s="3">
        <v>24474</v>
      </c>
      <c r="CX153" s="3">
        <v>24721</v>
      </c>
    </row>
    <row r="154" spans="1:102" ht="15.6" x14ac:dyDescent="0.25">
      <c r="A154" s="3">
        <v>152</v>
      </c>
      <c r="B154" s="2" t="s">
        <v>607</v>
      </c>
      <c r="C154" s="3">
        <v>1645</v>
      </c>
      <c r="D154" s="3">
        <v>1744</v>
      </c>
      <c r="E154" s="3">
        <v>1843</v>
      </c>
      <c r="F154" s="3">
        <v>1942</v>
      </c>
      <c r="G154" s="3">
        <v>2041</v>
      </c>
      <c r="H154" s="3">
        <v>2149</v>
      </c>
      <c r="I154" s="3">
        <v>2248</v>
      </c>
      <c r="J154" s="3">
        <v>2347</v>
      </c>
      <c r="K154" s="3">
        <v>2446</v>
      </c>
      <c r="L154" s="3">
        <v>2554</v>
      </c>
      <c r="M154" s="3">
        <v>2653</v>
      </c>
      <c r="N154" s="3">
        <v>2752</v>
      </c>
      <c r="O154" s="3">
        <v>2851</v>
      </c>
      <c r="P154" s="3">
        <v>2959</v>
      </c>
      <c r="Q154" s="3">
        <v>3058</v>
      </c>
      <c r="R154" s="3">
        <v>3157</v>
      </c>
      <c r="S154" s="3">
        <v>3256</v>
      </c>
      <c r="T154" s="3">
        <v>3364</v>
      </c>
      <c r="U154" s="3">
        <v>3464</v>
      </c>
      <c r="V154" s="3">
        <v>3563</v>
      </c>
      <c r="W154" s="3">
        <v>3662</v>
      </c>
      <c r="X154" s="3">
        <v>3761</v>
      </c>
      <c r="Y154" s="3">
        <v>3869</v>
      </c>
      <c r="Z154" s="3">
        <v>3968</v>
      </c>
      <c r="AA154" s="3">
        <v>4067</v>
      </c>
      <c r="AB154" s="3">
        <v>4166</v>
      </c>
      <c r="AC154" s="3">
        <v>4274</v>
      </c>
      <c r="AD154" s="3">
        <v>4373</v>
      </c>
      <c r="AE154" s="3">
        <v>4472</v>
      </c>
      <c r="AF154" s="3">
        <v>4571</v>
      </c>
      <c r="AG154" s="3">
        <v>4679</v>
      </c>
      <c r="AH154" s="3">
        <v>4778</v>
      </c>
      <c r="AI154" s="3">
        <v>4877</v>
      </c>
      <c r="AJ154" s="3">
        <v>4976</v>
      </c>
      <c r="AK154" s="3">
        <v>5084</v>
      </c>
      <c r="AL154" s="3">
        <v>5183</v>
      </c>
      <c r="AM154" s="3">
        <v>5283</v>
      </c>
      <c r="AN154" s="3">
        <v>5382</v>
      </c>
      <c r="AO154" s="3">
        <v>5481</v>
      </c>
      <c r="AP154" s="3">
        <v>5589</v>
      </c>
      <c r="AQ154" s="3">
        <v>5688</v>
      </c>
      <c r="AR154" s="3">
        <v>5787</v>
      </c>
      <c r="AS154" s="3">
        <v>5886</v>
      </c>
      <c r="AT154" s="3">
        <v>5994</v>
      </c>
      <c r="AU154" s="3">
        <v>6093</v>
      </c>
      <c r="AV154" s="3">
        <v>6192</v>
      </c>
      <c r="AW154" s="3">
        <v>6291</v>
      </c>
      <c r="AX154" s="3">
        <v>6399</v>
      </c>
      <c r="AY154" s="3">
        <v>6498</v>
      </c>
      <c r="AZ154" s="3">
        <v>6597</v>
      </c>
      <c r="BA154" s="3">
        <v>6696</v>
      </c>
      <c r="BB154" s="3">
        <v>6804</v>
      </c>
      <c r="BC154" s="3">
        <v>6903</v>
      </c>
      <c r="BD154" s="3">
        <v>7002</v>
      </c>
      <c r="BE154" s="3">
        <v>7102</v>
      </c>
      <c r="BF154" s="3">
        <v>7201</v>
      </c>
      <c r="BG154" s="3">
        <v>7309</v>
      </c>
      <c r="BH154" s="3">
        <v>7408</v>
      </c>
      <c r="BI154" s="3">
        <v>7507</v>
      </c>
      <c r="BJ154" s="3">
        <v>7606</v>
      </c>
      <c r="BK154" s="3">
        <v>7714</v>
      </c>
      <c r="BL154" s="3">
        <v>7813</v>
      </c>
      <c r="BM154" s="3">
        <v>7912</v>
      </c>
      <c r="BN154" s="3">
        <v>8011</v>
      </c>
      <c r="BO154" s="3">
        <v>8119</v>
      </c>
      <c r="BP154" s="3">
        <v>8218</v>
      </c>
      <c r="BQ154" s="3">
        <v>8317</v>
      </c>
      <c r="BR154" s="3">
        <v>8416</v>
      </c>
      <c r="BS154" s="3">
        <v>8524</v>
      </c>
      <c r="BT154" s="3">
        <v>8623</v>
      </c>
      <c r="BU154" s="3">
        <v>8722</v>
      </c>
      <c r="BV154" s="3">
        <v>8821</v>
      </c>
      <c r="BW154" s="3">
        <v>8921</v>
      </c>
      <c r="BX154" s="3">
        <v>9029</v>
      </c>
      <c r="BY154" s="3">
        <v>9128</v>
      </c>
      <c r="BZ154" s="3">
        <v>9227</v>
      </c>
      <c r="CA154" s="3">
        <v>9326</v>
      </c>
      <c r="CB154" s="3">
        <v>9434</v>
      </c>
      <c r="CC154" s="3">
        <v>9533</v>
      </c>
      <c r="CD154" s="3">
        <v>9632</v>
      </c>
      <c r="CE154" s="3">
        <v>9731</v>
      </c>
      <c r="CF154" s="3">
        <v>9839</v>
      </c>
      <c r="CG154" s="3">
        <v>9938</v>
      </c>
      <c r="CH154" s="3">
        <v>10037</v>
      </c>
      <c r="CI154" s="3">
        <v>10136</v>
      </c>
      <c r="CJ154" s="3">
        <v>10244</v>
      </c>
      <c r="CK154" s="3">
        <v>10343</v>
      </c>
      <c r="CL154" s="3">
        <v>10442</v>
      </c>
      <c r="CM154" s="3">
        <v>10541</v>
      </c>
      <c r="CN154" s="3">
        <v>10650</v>
      </c>
      <c r="CO154" s="3">
        <v>10749</v>
      </c>
      <c r="CP154" s="3">
        <v>10848</v>
      </c>
      <c r="CQ154" s="3">
        <v>10947</v>
      </c>
      <c r="CR154" s="3">
        <v>11046</v>
      </c>
      <c r="CS154" s="3">
        <v>11154</v>
      </c>
      <c r="CT154" s="3">
        <v>11253</v>
      </c>
      <c r="CU154" s="3">
        <v>11352</v>
      </c>
      <c r="CV154" s="3">
        <v>11451</v>
      </c>
      <c r="CW154" s="3">
        <v>11559</v>
      </c>
      <c r="CX154" s="3">
        <v>11658</v>
      </c>
    </row>
    <row r="155" spans="1:102" ht="15.6" x14ac:dyDescent="0.25">
      <c r="A155" s="3">
        <v>153</v>
      </c>
      <c r="B155" s="2" t="s">
        <v>608</v>
      </c>
      <c r="C155" s="3">
        <v>1860</v>
      </c>
      <c r="D155" s="3">
        <v>1971</v>
      </c>
      <c r="E155" s="3">
        <v>2083</v>
      </c>
      <c r="F155" s="3">
        <v>2195</v>
      </c>
      <c r="G155" s="3">
        <v>2307</v>
      </c>
      <c r="H155" s="3">
        <v>2429</v>
      </c>
      <c r="I155" s="3">
        <v>2541</v>
      </c>
      <c r="J155" s="3">
        <v>2653</v>
      </c>
      <c r="K155" s="3">
        <v>2765</v>
      </c>
      <c r="L155" s="3">
        <v>2887</v>
      </c>
      <c r="M155" s="3">
        <v>2999</v>
      </c>
      <c r="N155" s="3">
        <v>3111</v>
      </c>
      <c r="O155" s="3">
        <v>3223</v>
      </c>
      <c r="P155" s="3">
        <v>3345</v>
      </c>
      <c r="Q155" s="3">
        <v>3457</v>
      </c>
      <c r="R155" s="3">
        <v>3569</v>
      </c>
      <c r="S155" s="3">
        <v>3681</v>
      </c>
      <c r="T155" s="3">
        <v>3803</v>
      </c>
      <c r="U155" s="3">
        <v>3915</v>
      </c>
      <c r="V155" s="3">
        <v>4027</v>
      </c>
      <c r="W155" s="3">
        <v>4139</v>
      </c>
      <c r="X155" s="3">
        <v>4251</v>
      </c>
      <c r="Y155" s="3">
        <v>4373</v>
      </c>
      <c r="Z155" s="3">
        <v>4485</v>
      </c>
      <c r="AA155" s="3">
        <v>4597</v>
      </c>
      <c r="AB155" s="3">
        <v>4709</v>
      </c>
      <c r="AC155" s="3">
        <v>4831</v>
      </c>
      <c r="AD155" s="3">
        <v>4943</v>
      </c>
      <c r="AE155" s="3">
        <v>5055</v>
      </c>
      <c r="AF155" s="3">
        <v>5167</v>
      </c>
      <c r="AG155" s="3">
        <v>5289</v>
      </c>
      <c r="AH155" s="3">
        <v>5401</v>
      </c>
      <c r="AI155" s="3">
        <v>5513</v>
      </c>
      <c r="AJ155" s="3">
        <v>5625</v>
      </c>
      <c r="AK155" s="3">
        <v>5747</v>
      </c>
      <c r="AL155" s="3">
        <v>5859</v>
      </c>
      <c r="AM155" s="3">
        <v>5971</v>
      </c>
      <c r="AN155" s="3">
        <v>6083</v>
      </c>
      <c r="AO155" s="3">
        <v>6195</v>
      </c>
      <c r="AP155" s="3">
        <v>6317</v>
      </c>
      <c r="AQ155" s="3">
        <v>6429</v>
      </c>
      <c r="AR155" s="3">
        <v>6541</v>
      </c>
      <c r="AS155" s="3">
        <v>6653</v>
      </c>
      <c r="AT155" s="3">
        <v>6775</v>
      </c>
      <c r="AU155" s="3">
        <v>6887</v>
      </c>
      <c r="AV155" s="3">
        <v>6999</v>
      </c>
      <c r="AW155" s="3">
        <v>7111</v>
      </c>
      <c r="AX155" s="3">
        <v>7233</v>
      </c>
      <c r="AY155" s="3">
        <v>7345</v>
      </c>
      <c r="AZ155" s="3">
        <v>7457</v>
      </c>
      <c r="BA155" s="3">
        <v>7569</v>
      </c>
      <c r="BB155" s="3">
        <v>7691</v>
      </c>
      <c r="BC155" s="3">
        <v>7803</v>
      </c>
      <c r="BD155" s="3">
        <v>7915</v>
      </c>
      <c r="BE155" s="3">
        <v>8027</v>
      </c>
      <c r="BF155" s="3">
        <v>8139</v>
      </c>
      <c r="BG155" s="3">
        <v>8261</v>
      </c>
      <c r="BH155" s="3">
        <v>8373</v>
      </c>
      <c r="BI155" s="3">
        <v>8485</v>
      </c>
      <c r="BJ155" s="3">
        <v>8597</v>
      </c>
      <c r="BK155" s="3">
        <v>8719</v>
      </c>
      <c r="BL155" s="3">
        <v>8831</v>
      </c>
      <c r="BM155" s="3">
        <v>8943</v>
      </c>
      <c r="BN155" s="3">
        <v>9055</v>
      </c>
      <c r="BO155" s="3">
        <v>9177</v>
      </c>
      <c r="BP155" s="3">
        <v>9289</v>
      </c>
      <c r="BQ155" s="3">
        <v>9401</v>
      </c>
      <c r="BR155" s="3">
        <v>9513</v>
      </c>
      <c r="BS155" s="3">
        <v>9635</v>
      </c>
      <c r="BT155" s="3">
        <v>9747</v>
      </c>
      <c r="BU155" s="3">
        <v>9859</v>
      </c>
      <c r="BV155" s="3">
        <v>9971</v>
      </c>
      <c r="BW155" s="3">
        <v>10083</v>
      </c>
      <c r="BX155" s="3">
        <v>10205</v>
      </c>
      <c r="BY155" s="3">
        <v>10317</v>
      </c>
      <c r="BZ155" s="3">
        <v>10429</v>
      </c>
      <c r="CA155" s="3">
        <v>10540</v>
      </c>
      <c r="CB155" s="3">
        <v>10663</v>
      </c>
      <c r="CC155" s="3">
        <v>10775</v>
      </c>
      <c r="CD155" s="3">
        <v>10886</v>
      </c>
      <c r="CE155" s="3">
        <v>10998</v>
      </c>
      <c r="CF155" s="3">
        <v>11121</v>
      </c>
      <c r="CG155" s="3">
        <v>11233</v>
      </c>
      <c r="CH155" s="3">
        <v>11344</v>
      </c>
      <c r="CI155" s="3">
        <v>11456</v>
      </c>
      <c r="CJ155" s="3">
        <v>11579</v>
      </c>
      <c r="CK155" s="3">
        <v>11690</v>
      </c>
      <c r="CL155" s="3">
        <v>11802</v>
      </c>
      <c r="CM155" s="3">
        <v>11914</v>
      </c>
      <c r="CN155" s="3">
        <v>12037</v>
      </c>
      <c r="CO155" s="3">
        <v>12148</v>
      </c>
      <c r="CP155" s="3">
        <v>12260</v>
      </c>
      <c r="CQ155" s="3">
        <v>12372</v>
      </c>
      <c r="CR155" s="3">
        <v>12484</v>
      </c>
      <c r="CS155" s="3">
        <v>12606</v>
      </c>
      <c r="CT155" s="3">
        <v>12718</v>
      </c>
      <c r="CU155" s="3">
        <v>12830</v>
      </c>
      <c r="CV155" s="3">
        <v>12942</v>
      </c>
      <c r="CW155" s="3">
        <v>13064</v>
      </c>
      <c r="CX155" s="3">
        <v>13176</v>
      </c>
    </row>
    <row r="156" spans="1:102" ht="15.6" x14ac:dyDescent="0.25">
      <c r="A156" s="3">
        <v>154</v>
      </c>
      <c r="B156" s="2" t="s">
        <v>609</v>
      </c>
      <c r="C156" s="3">
        <v>1831</v>
      </c>
      <c r="D156" s="3">
        <v>1841</v>
      </c>
      <c r="E156" s="3">
        <v>1851</v>
      </c>
      <c r="F156" s="3">
        <v>1871</v>
      </c>
      <c r="G156" s="3">
        <v>1901</v>
      </c>
      <c r="H156" s="3">
        <v>1941</v>
      </c>
      <c r="I156" s="3">
        <v>1981</v>
      </c>
      <c r="J156" s="3">
        <v>2021</v>
      </c>
      <c r="K156" s="3">
        <v>2081</v>
      </c>
      <c r="L156" s="3">
        <v>2131</v>
      </c>
      <c r="M156" s="3">
        <v>2201</v>
      </c>
      <c r="N156" s="3">
        <v>2271</v>
      </c>
      <c r="O156" s="3">
        <v>2341</v>
      </c>
      <c r="P156" s="3">
        <v>2422</v>
      </c>
      <c r="Q156" s="3">
        <v>2512</v>
      </c>
      <c r="R156" s="3">
        <v>2602</v>
      </c>
      <c r="S156" s="3">
        <v>2702</v>
      </c>
      <c r="T156" s="3">
        <v>2802</v>
      </c>
      <c r="U156" s="3">
        <v>2912</v>
      </c>
      <c r="V156" s="3">
        <v>3023</v>
      </c>
      <c r="W156" s="3">
        <v>3143</v>
      </c>
      <c r="X156" s="3">
        <v>3263</v>
      </c>
      <c r="Y156" s="3">
        <v>3383</v>
      </c>
      <c r="Z156" s="3">
        <v>3513</v>
      </c>
      <c r="AA156" s="3">
        <v>3654</v>
      </c>
      <c r="AB156" s="3">
        <v>3794</v>
      </c>
      <c r="AC156" s="3">
        <v>3934</v>
      </c>
      <c r="AD156" s="3">
        <v>4074</v>
      </c>
      <c r="AE156" s="3">
        <v>4225</v>
      </c>
      <c r="AF156" s="3">
        <v>4385</v>
      </c>
      <c r="AG156" s="3">
        <v>4535</v>
      </c>
      <c r="AH156" s="3">
        <v>4695</v>
      </c>
      <c r="AI156" s="3">
        <v>4856</v>
      </c>
      <c r="AJ156" s="3">
        <v>5016</v>
      </c>
      <c r="AK156" s="3">
        <v>5186</v>
      </c>
      <c r="AL156" s="3">
        <v>5356</v>
      </c>
      <c r="AM156" s="3">
        <v>5527</v>
      </c>
      <c r="AN156" s="3">
        <v>5697</v>
      </c>
      <c r="AO156" s="3">
        <v>5867</v>
      </c>
      <c r="AP156" s="3">
        <v>6038</v>
      </c>
      <c r="AQ156" s="3">
        <v>6218</v>
      </c>
      <c r="AR156" s="3">
        <v>6388</v>
      </c>
      <c r="AS156" s="3">
        <v>6569</v>
      </c>
      <c r="AT156" s="3">
        <v>6749</v>
      </c>
      <c r="AU156" s="3">
        <v>6919</v>
      </c>
      <c r="AV156" s="3">
        <v>7099</v>
      </c>
      <c r="AW156" s="3">
        <v>7280</v>
      </c>
      <c r="AX156" s="3">
        <v>7450</v>
      </c>
      <c r="AY156" s="3">
        <v>7630</v>
      </c>
      <c r="AZ156" s="3">
        <v>7801</v>
      </c>
      <c r="BA156" s="3">
        <v>7971</v>
      </c>
      <c r="BB156" s="3">
        <v>8141</v>
      </c>
      <c r="BC156" s="3">
        <v>8311</v>
      </c>
      <c r="BD156" s="3">
        <v>8482</v>
      </c>
      <c r="BE156" s="3">
        <v>8652</v>
      </c>
      <c r="BF156" s="3">
        <v>8812</v>
      </c>
      <c r="BG156" s="3">
        <v>8973</v>
      </c>
      <c r="BH156" s="3">
        <v>9133</v>
      </c>
      <c r="BI156" s="3">
        <v>9283</v>
      </c>
      <c r="BJ156" s="3">
        <v>9443</v>
      </c>
      <c r="BK156" s="3">
        <v>9594</v>
      </c>
      <c r="BL156" s="3">
        <v>9734</v>
      </c>
      <c r="BM156" s="3">
        <v>9874</v>
      </c>
      <c r="BN156" s="3">
        <v>10014</v>
      </c>
      <c r="BO156" s="3">
        <v>10155</v>
      </c>
      <c r="BP156" s="3">
        <v>10285</v>
      </c>
      <c r="BQ156" s="3">
        <v>10405</v>
      </c>
      <c r="BR156" s="3">
        <v>10525</v>
      </c>
      <c r="BS156" s="3">
        <v>10645</v>
      </c>
      <c r="BT156" s="3">
        <v>10756</v>
      </c>
      <c r="BU156" s="3">
        <v>10866</v>
      </c>
      <c r="BV156" s="3">
        <v>10966</v>
      </c>
      <c r="BW156" s="3">
        <v>11066</v>
      </c>
      <c r="BX156" s="3">
        <v>11156</v>
      </c>
      <c r="BY156" s="3">
        <v>11246</v>
      </c>
      <c r="BZ156" s="3">
        <v>11327</v>
      </c>
      <c r="CA156" s="3">
        <v>11397</v>
      </c>
      <c r="CB156" s="3">
        <v>11467</v>
      </c>
      <c r="CC156" s="3">
        <v>11537</v>
      </c>
      <c r="CD156" s="3">
        <v>11587</v>
      </c>
      <c r="CE156" s="3">
        <v>11647</v>
      </c>
      <c r="CF156" s="3">
        <v>11687</v>
      </c>
      <c r="CG156" s="3">
        <v>11707</v>
      </c>
      <c r="CH156" s="3">
        <v>11727</v>
      </c>
      <c r="CI156" s="3">
        <v>11747</v>
      </c>
      <c r="CJ156" s="3">
        <v>11767</v>
      </c>
      <c r="CK156" s="3">
        <v>11787</v>
      </c>
      <c r="CL156" s="3">
        <v>11807</v>
      </c>
      <c r="CM156" s="3">
        <v>11827</v>
      </c>
      <c r="CN156" s="3">
        <v>11848</v>
      </c>
      <c r="CO156" s="3">
        <v>11958</v>
      </c>
      <c r="CP156" s="3">
        <v>12068</v>
      </c>
      <c r="CQ156" s="3">
        <v>12178</v>
      </c>
      <c r="CR156" s="3">
        <v>12288</v>
      </c>
      <c r="CS156" s="3">
        <v>12408</v>
      </c>
      <c r="CT156" s="3">
        <v>12519</v>
      </c>
      <c r="CU156" s="3">
        <v>12629</v>
      </c>
      <c r="CV156" s="3">
        <v>12739</v>
      </c>
      <c r="CW156" s="3">
        <v>12859</v>
      </c>
      <c r="CX156" s="3">
        <v>12969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Buff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Bill</dc:creator>
  <cp:lastModifiedBy>xc w</cp:lastModifiedBy>
  <dcterms:created xsi:type="dcterms:W3CDTF">2017-02-02T13:05:23Z</dcterms:created>
  <dcterms:modified xsi:type="dcterms:W3CDTF">2017-02-06T18:50:47Z</dcterms:modified>
</cp:coreProperties>
</file>