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rvin\Desktop\amat 255\"/>
    </mc:Choice>
  </mc:AlternateContent>
  <bookViews>
    <workbookView xWindow="0" yWindow="0" windowWidth="20490" windowHeight="7755" firstSheet="4" activeTab="6"/>
  </bookViews>
  <sheets>
    <sheet name="Lagrange Interpolation" sheetId="1" r:id="rId1"/>
    <sheet name="Natural Cubic Spline" sheetId="2" r:id="rId2"/>
    <sheet name="Least Squares Approximation NLP" sheetId="4" r:id="rId3"/>
    <sheet name="Least Squares Approximation LP" sheetId="6" r:id="rId4"/>
    <sheet name="Uniform Approximation NLP" sheetId="3" r:id="rId5"/>
    <sheet name="Uniform Approximation LP" sheetId="5" r:id="rId6"/>
    <sheet name="Time Series Forecasting" sheetId="7" r:id="rId7"/>
  </sheets>
  <definedNames>
    <definedName name="solver_adj" localSheetId="3" hidden="1">'Least Squares Approximation LP'!$I$6:$K$6,'Least Squares Approximation LP'!$I$9</definedName>
    <definedName name="solver_adj" localSheetId="2" hidden="1">'Least Squares Approximation NLP'!$I$6:$K$6</definedName>
    <definedName name="solver_adj" localSheetId="5" hidden="1">'Uniform Approximation LP'!$H$5:$J$5,'Uniform Approximation LP'!$H$8</definedName>
    <definedName name="solver_adj" localSheetId="4" hidden="1">'Uniform Approximation NLP'!$I$6:$K$6</definedName>
    <definedName name="solver_cvg" localSheetId="3" hidden="1">0.0001</definedName>
    <definedName name="solver_cvg" localSheetId="2" hidden="1">0.0001</definedName>
    <definedName name="solver_cvg" localSheetId="5" hidden="1">0.0001</definedName>
    <definedName name="solver_cvg" localSheetId="4" hidden="1">0.0001</definedName>
    <definedName name="solver_drv" localSheetId="3" hidden="1">1</definedName>
    <definedName name="solver_drv" localSheetId="2" hidden="1">1</definedName>
    <definedName name="solver_drv" localSheetId="5" hidden="1">1</definedName>
    <definedName name="solver_drv" localSheetId="4" hidden="1">1</definedName>
    <definedName name="solver_eng" localSheetId="3" hidden="1">2</definedName>
    <definedName name="solver_eng" localSheetId="2" hidden="1">1</definedName>
    <definedName name="solver_eng" localSheetId="5" hidden="1">2</definedName>
    <definedName name="solver_eng" localSheetId="4" hidden="1">1</definedName>
    <definedName name="solver_est" localSheetId="3" hidden="1">1</definedName>
    <definedName name="solver_est" localSheetId="2" hidden="1">1</definedName>
    <definedName name="solver_est" localSheetId="5" hidden="1">1</definedName>
    <definedName name="solver_est" localSheetId="4" hidden="1">1</definedName>
    <definedName name="solver_itr" localSheetId="3" hidden="1">2147483647</definedName>
    <definedName name="solver_itr" localSheetId="2" hidden="1">2147483647</definedName>
    <definedName name="solver_itr" localSheetId="5" hidden="1">2147483647</definedName>
    <definedName name="solver_itr" localSheetId="4" hidden="1">2147483647</definedName>
    <definedName name="solver_lhs1" localSheetId="3" hidden="1">'Least Squares Approximation LP'!$I$9</definedName>
    <definedName name="solver_lhs1" localSheetId="5" hidden="1">'Uniform Approximation LP'!$H$8</definedName>
    <definedName name="solver_lhs10" localSheetId="3" hidden="1">'Least Squares Approximation LP'!$S$18</definedName>
    <definedName name="solver_lhs10" localSheetId="5" hidden="1">'Uniform Approximation LP'!$S$18</definedName>
    <definedName name="solver_lhs11" localSheetId="3" hidden="1">'Least Squares Approximation LP'!$S$19</definedName>
    <definedName name="solver_lhs11" localSheetId="5" hidden="1">'Uniform Approximation LP'!$S$19</definedName>
    <definedName name="solver_lhs12" localSheetId="3" hidden="1">'Least Squares Approximation LP'!$S$20</definedName>
    <definedName name="solver_lhs12" localSheetId="5" hidden="1">'Uniform Approximation LP'!$S$20</definedName>
    <definedName name="solver_lhs13" localSheetId="3" hidden="1">'Least Squares Approximation LP'!$S$21</definedName>
    <definedName name="solver_lhs13" localSheetId="5" hidden="1">'Uniform Approximation LP'!$S$21</definedName>
    <definedName name="solver_lhs14" localSheetId="3" hidden="1">'Least Squares Approximation LP'!$S$22</definedName>
    <definedName name="solver_lhs14" localSheetId="5" hidden="1">'Uniform Approximation LP'!$S$22</definedName>
    <definedName name="solver_lhs15" localSheetId="3" hidden="1">'Least Squares Approximation LP'!$S$23</definedName>
    <definedName name="solver_lhs15" localSheetId="5" hidden="1">'Uniform Approximation LP'!$S$23</definedName>
    <definedName name="solver_lhs16" localSheetId="3" hidden="1">'Least Squares Approximation LP'!$S$24</definedName>
    <definedName name="solver_lhs16" localSheetId="5" hidden="1">'Uniform Approximation LP'!$S$24</definedName>
    <definedName name="solver_lhs17" localSheetId="3" hidden="1">'Least Squares Approximation LP'!$S$25</definedName>
    <definedName name="solver_lhs17" localSheetId="5" hidden="1">'Uniform Approximation LP'!$S$25</definedName>
    <definedName name="solver_lhs18" localSheetId="3" hidden="1">'Least Squares Approximation LP'!$S$26</definedName>
    <definedName name="solver_lhs18" localSheetId="5" hidden="1">'Uniform Approximation LP'!$S$26</definedName>
    <definedName name="solver_lhs19" localSheetId="3" hidden="1">'Least Squares Approximation LP'!$S$27</definedName>
    <definedName name="solver_lhs19" localSheetId="5" hidden="1">'Uniform Approximation LP'!$S$5</definedName>
    <definedName name="solver_lhs2" localSheetId="3" hidden="1">'Least Squares Approximation LP'!$S$10</definedName>
    <definedName name="solver_lhs2" localSheetId="5" hidden="1">'Uniform Approximation LP'!$S$10</definedName>
    <definedName name="solver_lhs20" localSheetId="3" hidden="1">'Least Squares Approximation LP'!$S$6</definedName>
    <definedName name="solver_lhs20" localSheetId="5" hidden="1">'Uniform Approximation LP'!$S$6</definedName>
    <definedName name="solver_lhs21" localSheetId="3" hidden="1">'Least Squares Approximation LP'!$S$7</definedName>
    <definedName name="solver_lhs21" localSheetId="5" hidden="1">'Uniform Approximation LP'!$S$7</definedName>
    <definedName name="solver_lhs22" localSheetId="3" hidden="1">'Least Squares Approximation LP'!$S$8</definedName>
    <definedName name="solver_lhs22" localSheetId="5" hidden="1">'Uniform Approximation LP'!$S$8</definedName>
    <definedName name="solver_lhs23" localSheetId="3" hidden="1">'Least Squares Approximation LP'!$S$9</definedName>
    <definedName name="solver_lhs23" localSheetId="5" hidden="1">'Uniform Approximation LP'!$S$9</definedName>
    <definedName name="solver_lhs3" localSheetId="3" hidden="1">'Least Squares Approximation LP'!$S$11</definedName>
    <definedName name="solver_lhs3" localSheetId="5" hidden="1">'Uniform Approximation LP'!$S$11</definedName>
    <definedName name="solver_lhs4" localSheetId="3" hidden="1">'Least Squares Approximation LP'!$S$12</definedName>
    <definedName name="solver_lhs4" localSheetId="5" hidden="1">'Uniform Approximation LP'!$S$12</definedName>
    <definedName name="solver_lhs5" localSheetId="3" hidden="1">'Least Squares Approximation LP'!$S$13</definedName>
    <definedName name="solver_lhs5" localSheetId="5" hidden="1">'Uniform Approximation LP'!$S$13</definedName>
    <definedName name="solver_lhs6" localSheetId="3" hidden="1">'Least Squares Approximation LP'!$S$14</definedName>
    <definedName name="solver_lhs6" localSheetId="5" hidden="1">'Uniform Approximation LP'!$S$14</definedName>
    <definedName name="solver_lhs7" localSheetId="3" hidden="1">'Least Squares Approximation LP'!$S$15</definedName>
    <definedName name="solver_lhs7" localSheetId="5" hidden="1">'Uniform Approximation LP'!$S$15</definedName>
    <definedName name="solver_lhs8" localSheetId="3" hidden="1">'Least Squares Approximation LP'!$S$16</definedName>
    <definedName name="solver_lhs8" localSheetId="5" hidden="1">'Uniform Approximation LP'!$S$16</definedName>
    <definedName name="solver_lhs9" localSheetId="3" hidden="1">'Least Squares Approximation LP'!$S$17</definedName>
    <definedName name="solver_lhs9" localSheetId="5" hidden="1">'Uniform Approximation LP'!$S$17</definedName>
    <definedName name="solver_mip" localSheetId="3" hidden="1">2147483647</definedName>
    <definedName name="solver_mip" localSheetId="2" hidden="1">2147483647</definedName>
    <definedName name="solver_mip" localSheetId="5" hidden="1">2147483647</definedName>
    <definedName name="solver_mip" localSheetId="4" hidden="1">2147483647</definedName>
    <definedName name="solver_mni" localSheetId="3" hidden="1">30</definedName>
    <definedName name="solver_mni" localSheetId="2" hidden="1">30</definedName>
    <definedName name="solver_mni" localSheetId="5" hidden="1">30</definedName>
    <definedName name="solver_mni" localSheetId="4" hidden="1">30</definedName>
    <definedName name="solver_mrt" localSheetId="3" hidden="1">0.075</definedName>
    <definedName name="solver_mrt" localSheetId="2" hidden="1">0.075</definedName>
    <definedName name="solver_mrt" localSheetId="5" hidden="1">0.075</definedName>
    <definedName name="solver_mrt" localSheetId="4" hidden="1">0.075</definedName>
    <definedName name="solver_msl" localSheetId="3" hidden="1">2</definedName>
    <definedName name="solver_msl" localSheetId="2" hidden="1">2</definedName>
    <definedName name="solver_msl" localSheetId="5" hidden="1">2</definedName>
    <definedName name="solver_msl" localSheetId="4" hidden="1">2</definedName>
    <definedName name="solver_neg" localSheetId="3" hidden="1">2</definedName>
    <definedName name="solver_neg" localSheetId="2" hidden="1">2</definedName>
    <definedName name="solver_neg" localSheetId="5" hidden="1">2</definedName>
    <definedName name="solver_neg" localSheetId="4" hidden="1">2</definedName>
    <definedName name="solver_nod" localSheetId="3" hidden="1">2147483647</definedName>
    <definedName name="solver_nod" localSheetId="2" hidden="1">2147483647</definedName>
    <definedName name="solver_nod" localSheetId="5" hidden="1">2147483647</definedName>
    <definedName name="solver_nod" localSheetId="4" hidden="1">2147483647</definedName>
    <definedName name="solver_num" localSheetId="3" hidden="1">23</definedName>
    <definedName name="solver_num" localSheetId="2" hidden="1">0</definedName>
    <definedName name="solver_num" localSheetId="5" hidden="1">23</definedName>
    <definedName name="solver_num" localSheetId="4" hidden="1">0</definedName>
    <definedName name="solver_nwt" localSheetId="3" hidden="1">1</definedName>
    <definedName name="solver_nwt" localSheetId="2" hidden="1">1</definedName>
    <definedName name="solver_nwt" localSheetId="5" hidden="1">1</definedName>
    <definedName name="solver_nwt" localSheetId="4" hidden="1">1</definedName>
    <definedName name="solver_opt" localSheetId="3" hidden="1">'Least Squares Approximation LP'!$I$9</definedName>
    <definedName name="solver_opt" localSheetId="2" hidden="1">'Least Squares Approximation NLP'!$O$18</definedName>
    <definedName name="solver_opt" localSheetId="5" hidden="1">'Uniform Approximation LP'!$H$8</definedName>
    <definedName name="solver_opt" localSheetId="4" hidden="1">'Uniform Approximation NLP'!$O$19</definedName>
    <definedName name="solver_pre" localSheetId="3" hidden="1">0.000001</definedName>
    <definedName name="solver_pre" localSheetId="2" hidden="1">0.000001</definedName>
    <definedName name="solver_pre" localSheetId="5" hidden="1">0.000001</definedName>
    <definedName name="solver_pre" localSheetId="4" hidden="1">0.000001</definedName>
    <definedName name="solver_rbv" localSheetId="3" hidden="1">1</definedName>
    <definedName name="solver_rbv" localSheetId="2" hidden="1">1</definedName>
    <definedName name="solver_rbv" localSheetId="5" hidden="1">1</definedName>
    <definedName name="solver_rbv" localSheetId="4" hidden="1">1</definedName>
    <definedName name="solver_rel1" localSheetId="3" hidden="1">3</definedName>
    <definedName name="solver_rel1" localSheetId="5" hidden="1">3</definedName>
    <definedName name="solver_rel10" localSheetId="3" hidden="1">1</definedName>
    <definedName name="solver_rel10" localSheetId="5" hidden="1">1</definedName>
    <definedName name="solver_rel11" localSheetId="3" hidden="1">1</definedName>
    <definedName name="solver_rel11" localSheetId="5" hidden="1">1</definedName>
    <definedName name="solver_rel12" localSheetId="3" hidden="1">1</definedName>
    <definedName name="solver_rel12" localSheetId="5" hidden="1">1</definedName>
    <definedName name="solver_rel13" localSheetId="3" hidden="1">1</definedName>
    <definedName name="solver_rel13" localSheetId="5" hidden="1">1</definedName>
    <definedName name="solver_rel14" localSheetId="3" hidden="1">1</definedName>
    <definedName name="solver_rel14" localSheetId="5" hidden="1">1</definedName>
    <definedName name="solver_rel15" localSheetId="3" hidden="1">1</definedName>
    <definedName name="solver_rel15" localSheetId="5" hidden="1">1</definedName>
    <definedName name="solver_rel16" localSheetId="3" hidden="1">1</definedName>
    <definedName name="solver_rel16" localSheetId="5" hidden="1">1</definedName>
    <definedName name="solver_rel17" localSheetId="3" hidden="1">1</definedName>
    <definedName name="solver_rel17" localSheetId="5" hidden="1">1</definedName>
    <definedName name="solver_rel18" localSheetId="3" hidden="1">1</definedName>
    <definedName name="solver_rel18" localSheetId="5" hidden="1">1</definedName>
    <definedName name="solver_rel19" localSheetId="3" hidden="1">1</definedName>
    <definedName name="solver_rel19" localSheetId="5" hidden="1">1</definedName>
    <definedName name="solver_rel2" localSheetId="3" hidden="1">1</definedName>
    <definedName name="solver_rel2" localSheetId="5" hidden="1">1</definedName>
    <definedName name="solver_rel20" localSheetId="3" hidden="1">1</definedName>
    <definedName name="solver_rel20" localSheetId="5" hidden="1">1</definedName>
    <definedName name="solver_rel21" localSheetId="3" hidden="1">1</definedName>
    <definedName name="solver_rel21" localSheetId="5" hidden="1">1</definedName>
    <definedName name="solver_rel22" localSheetId="3" hidden="1">1</definedName>
    <definedName name="solver_rel22" localSheetId="5" hidden="1">1</definedName>
    <definedName name="solver_rel23" localSheetId="3" hidden="1">1</definedName>
    <definedName name="solver_rel23" localSheetId="5" hidden="1">1</definedName>
    <definedName name="solver_rel3" localSheetId="3" hidden="1">1</definedName>
    <definedName name="solver_rel3" localSheetId="5" hidden="1">1</definedName>
    <definedName name="solver_rel4" localSheetId="3" hidden="1">1</definedName>
    <definedName name="solver_rel4" localSheetId="5" hidden="1">1</definedName>
    <definedName name="solver_rel5" localSheetId="3" hidden="1">1</definedName>
    <definedName name="solver_rel5" localSheetId="5" hidden="1">1</definedName>
    <definedName name="solver_rel6" localSheetId="3" hidden="1">1</definedName>
    <definedName name="solver_rel6" localSheetId="5" hidden="1">1</definedName>
    <definedName name="solver_rel7" localSheetId="3" hidden="1">1</definedName>
    <definedName name="solver_rel7" localSheetId="5" hidden="1">1</definedName>
    <definedName name="solver_rel8" localSheetId="3" hidden="1">1</definedName>
    <definedName name="solver_rel8" localSheetId="5" hidden="1">1</definedName>
    <definedName name="solver_rel9" localSheetId="3" hidden="1">1</definedName>
    <definedName name="solver_rel9" localSheetId="5" hidden="1">1</definedName>
    <definedName name="solver_rhs1" localSheetId="3" hidden="1">0</definedName>
    <definedName name="solver_rhs1" localSheetId="5" hidden="1">0</definedName>
    <definedName name="solver_rhs10" localSheetId="3" hidden="1">0</definedName>
    <definedName name="solver_rhs10" localSheetId="5" hidden="1">0</definedName>
    <definedName name="solver_rhs11" localSheetId="3" hidden="1">0</definedName>
    <definedName name="solver_rhs11" localSheetId="5" hidden="1">0</definedName>
    <definedName name="solver_rhs12" localSheetId="3" hidden="1">0</definedName>
    <definedName name="solver_rhs12" localSheetId="5" hidden="1">0</definedName>
    <definedName name="solver_rhs13" localSheetId="3" hidden="1">0</definedName>
    <definedName name="solver_rhs13" localSheetId="5" hidden="1">0</definedName>
    <definedName name="solver_rhs14" localSheetId="3" hidden="1">0</definedName>
    <definedName name="solver_rhs14" localSheetId="5" hidden="1">0</definedName>
    <definedName name="solver_rhs15" localSheetId="3" hidden="1">0</definedName>
    <definedName name="solver_rhs15" localSheetId="5" hidden="1">0</definedName>
    <definedName name="solver_rhs16" localSheetId="3" hidden="1">0</definedName>
    <definedName name="solver_rhs16" localSheetId="5" hidden="1">0</definedName>
    <definedName name="solver_rhs17" localSheetId="3" hidden="1">0</definedName>
    <definedName name="solver_rhs17" localSheetId="5" hidden="1">0</definedName>
    <definedName name="solver_rhs18" localSheetId="3" hidden="1">0</definedName>
    <definedName name="solver_rhs18" localSheetId="5" hidden="1">0</definedName>
    <definedName name="solver_rhs19" localSheetId="3" hidden="1">0</definedName>
    <definedName name="solver_rhs19" localSheetId="5" hidden="1">0</definedName>
    <definedName name="solver_rhs2" localSheetId="3" hidden="1">0</definedName>
    <definedName name="solver_rhs2" localSheetId="5" hidden="1">0</definedName>
    <definedName name="solver_rhs20" localSheetId="3" hidden="1">0</definedName>
    <definedName name="solver_rhs20" localSheetId="5" hidden="1">0</definedName>
    <definedName name="solver_rhs21" localSheetId="3" hidden="1">0</definedName>
    <definedName name="solver_rhs21" localSheetId="5" hidden="1">0</definedName>
    <definedName name="solver_rhs22" localSheetId="3" hidden="1">0</definedName>
    <definedName name="solver_rhs22" localSheetId="5" hidden="1">0</definedName>
    <definedName name="solver_rhs23" localSheetId="3" hidden="1">0</definedName>
    <definedName name="solver_rhs23" localSheetId="5" hidden="1">0</definedName>
    <definedName name="solver_rhs3" localSheetId="3" hidden="1">0</definedName>
    <definedName name="solver_rhs3" localSheetId="5" hidden="1">0</definedName>
    <definedName name="solver_rhs4" localSheetId="3" hidden="1">0</definedName>
    <definedName name="solver_rhs4" localSheetId="5" hidden="1">0</definedName>
    <definedName name="solver_rhs5" localSheetId="3" hidden="1">0</definedName>
    <definedName name="solver_rhs5" localSheetId="5" hidden="1">0</definedName>
    <definedName name="solver_rhs6" localSheetId="3" hidden="1">0</definedName>
    <definedName name="solver_rhs6" localSheetId="5" hidden="1">0</definedName>
    <definedName name="solver_rhs7" localSheetId="3" hidden="1">0</definedName>
    <definedName name="solver_rhs7" localSheetId="5" hidden="1">0</definedName>
    <definedName name="solver_rhs8" localSheetId="3" hidden="1">0</definedName>
    <definedName name="solver_rhs8" localSheetId="5" hidden="1">0</definedName>
    <definedName name="solver_rhs9" localSheetId="3" hidden="1">0</definedName>
    <definedName name="solver_rhs9" localSheetId="5" hidden="1">0</definedName>
    <definedName name="solver_rlx" localSheetId="3" hidden="1">2</definedName>
    <definedName name="solver_rlx" localSheetId="2" hidden="1">2</definedName>
    <definedName name="solver_rlx" localSheetId="5" hidden="1">2</definedName>
    <definedName name="solver_rlx" localSheetId="4" hidden="1">2</definedName>
    <definedName name="solver_rsd" localSheetId="3" hidden="1">0</definedName>
    <definedName name="solver_rsd" localSheetId="2" hidden="1">0</definedName>
    <definedName name="solver_rsd" localSheetId="5" hidden="1">0</definedName>
    <definedName name="solver_rsd" localSheetId="4" hidden="1">0</definedName>
    <definedName name="solver_scl" localSheetId="3" hidden="1">1</definedName>
    <definedName name="solver_scl" localSheetId="2" hidden="1">1</definedName>
    <definedName name="solver_scl" localSheetId="5" hidden="1">1</definedName>
    <definedName name="solver_scl" localSheetId="4" hidden="1">1</definedName>
    <definedName name="solver_sho" localSheetId="3" hidden="1">2</definedName>
    <definedName name="solver_sho" localSheetId="2" hidden="1">2</definedName>
    <definedName name="solver_sho" localSheetId="5" hidden="1">2</definedName>
    <definedName name="solver_sho" localSheetId="4" hidden="1">2</definedName>
    <definedName name="solver_ssz" localSheetId="3" hidden="1">100</definedName>
    <definedName name="solver_ssz" localSheetId="2" hidden="1">100</definedName>
    <definedName name="solver_ssz" localSheetId="5" hidden="1">100</definedName>
    <definedName name="solver_ssz" localSheetId="4" hidden="1">100</definedName>
    <definedName name="solver_tim" localSheetId="3" hidden="1">2147483647</definedName>
    <definedName name="solver_tim" localSheetId="2" hidden="1">2147483647</definedName>
    <definedName name="solver_tim" localSheetId="5" hidden="1">2147483647</definedName>
    <definedName name="solver_tim" localSheetId="4" hidden="1">2147483647</definedName>
    <definedName name="solver_tol" localSheetId="3" hidden="1">0.01</definedName>
    <definedName name="solver_tol" localSheetId="2" hidden="1">0.01</definedName>
    <definedName name="solver_tol" localSheetId="5" hidden="1">0.01</definedName>
    <definedName name="solver_tol" localSheetId="4" hidden="1">0.01</definedName>
    <definedName name="solver_typ" localSheetId="3" hidden="1">2</definedName>
    <definedName name="solver_typ" localSheetId="2" hidden="1">2</definedName>
    <definedName name="solver_typ" localSheetId="5" hidden="1">2</definedName>
    <definedName name="solver_typ" localSheetId="4" hidden="1">2</definedName>
    <definedName name="solver_val" localSheetId="3" hidden="1">0</definedName>
    <definedName name="solver_val" localSheetId="2" hidden="1">0</definedName>
    <definedName name="solver_val" localSheetId="5" hidden="1">0</definedName>
    <definedName name="solver_val" localSheetId="4" hidden="1">0</definedName>
    <definedName name="solver_ver" localSheetId="3" hidden="1">3</definedName>
    <definedName name="solver_ver" localSheetId="2" hidden="1">3</definedName>
    <definedName name="solver_ver" localSheetId="5" hidden="1">3</definedName>
    <definedName name="solver_ver" localSheetId="4" hidden="1">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7" l="1"/>
  <c r="G10" i="7"/>
  <c r="G11" i="7"/>
  <c r="G12" i="7"/>
  <c r="G13" i="7"/>
  <c r="G14" i="7"/>
  <c r="G15" i="7"/>
  <c r="G16" i="7"/>
  <c r="G17" i="7"/>
  <c r="G8" i="7"/>
  <c r="H21" i="7" a="1"/>
  <c r="H21" i="7"/>
  <c r="G21" i="7" a="1"/>
  <c r="G21" i="7"/>
  <c r="F21" i="7" a="1"/>
  <c r="F21" i="7"/>
  <c r="E21" i="7" a="1"/>
  <c r="E21" i="7"/>
  <c r="D21" i="7" a="1"/>
  <c r="D21" i="7"/>
  <c r="C21" i="7" a="1"/>
  <c r="C21" i="7"/>
  <c r="H20" i="7" a="1"/>
  <c r="H20" i="7"/>
  <c r="G20" i="7" a="1"/>
  <c r="G20" i="7"/>
  <c r="F20" i="7" a="1"/>
  <c r="F20" i="7"/>
  <c r="E20" i="7" a="1"/>
  <c r="E20" i="7"/>
  <c r="D20" i="7" a="1"/>
  <c r="D20" i="7"/>
  <c r="C20" i="7" a="1"/>
  <c r="C20" i="7"/>
  <c r="D9" i="7"/>
  <c r="D10" i="7"/>
  <c r="D11" i="7"/>
  <c r="D12" i="7"/>
  <c r="D13" i="7"/>
  <c r="D14" i="7"/>
  <c r="D15" i="7"/>
  <c r="D16" i="7"/>
  <c r="D17" i="7"/>
  <c r="D8" i="7"/>
  <c r="H19" i="7" a="1"/>
  <c r="H19" i="7"/>
  <c r="G19" i="7" a="1"/>
  <c r="G19" i="7"/>
  <c r="F19" i="7" a="1"/>
  <c r="F19" i="7"/>
  <c r="E19" i="7" a="1"/>
  <c r="E19" i="7"/>
  <c r="D19" i="7" a="1"/>
  <c r="D19" i="7"/>
  <c r="C19" i="7" a="1"/>
  <c r="C19" i="7"/>
  <c r="H9" i="7"/>
  <c r="H10" i="7"/>
  <c r="H11" i="7"/>
  <c r="H12" i="7"/>
  <c r="H13" i="7"/>
  <c r="H14" i="7"/>
  <c r="H15" i="7"/>
  <c r="H16" i="7"/>
  <c r="H17" i="7"/>
  <c r="H8" i="7"/>
  <c r="H7" i="7"/>
  <c r="G7" i="7"/>
  <c r="F11" i="7"/>
  <c r="F12" i="7"/>
  <c r="F13" i="7"/>
  <c r="F14" i="7"/>
  <c r="F15" i="7"/>
  <c r="F16" i="7"/>
  <c r="F17" i="7"/>
  <c r="F10" i="7"/>
  <c r="E10" i="7"/>
  <c r="E11" i="7"/>
  <c r="E12" i="7"/>
  <c r="E13" i="7"/>
  <c r="E14" i="7"/>
  <c r="E15" i="7"/>
  <c r="E16" i="7"/>
  <c r="E17" i="7"/>
  <c r="E9" i="7"/>
  <c r="C8" i="7"/>
  <c r="C9" i="7"/>
  <c r="C10" i="7"/>
  <c r="C11" i="7"/>
  <c r="C12" i="7"/>
  <c r="C13" i="7"/>
  <c r="C14" i="7"/>
  <c r="C15" i="7"/>
  <c r="C16" i="7"/>
  <c r="C17" i="7"/>
  <c r="C7" i="7"/>
  <c r="M7" i="6"/>
  <c r="S18" i="6"/>
  <c r="M8" i="6"/>
  <c r="O8" i="6"/>
  <c r="M9" i="6"/>
  <c r="S9" i="6"/>
  <c r="M10" i="6"/>
  <c r="S21" i="6"/>
  <c r="M11" i="6"/>
  <c r="S22" i="6"/>
  <c r="M12" i="6"/>
  <c r="O12" i="6"/>
  <c r="M13" i="6"/>
  <c r="O13" i="6"/>
  <c r="M14" i="6"/>
  <c r="S25" i="6"/>
  <c r="M15" i="6"/>
  <c r="S26" i="6"/>
  <c r="M16" i="6"/>
  <c r="O16" i="6"/>
  <c r="M6" i="6"/>
  <c r="S6" i="6"/>
  <c r="M6" i="5"/>
  <c r="S17" i="5"/>
  <c r="M7" i="5"/>
  <c r="S18" i="5"/>
  <c r="M8" i="5"/>
  <c r="S19" i="5"/>
  <c r="M9" i="5"/>
  <c r="O9" i="5"/>
  <c r="M10" i="5"/>
  <c r="O10" i="5"/>
  <c r="M11" i="5"/>
  <c r="O11" i="5"/>
  <c r="M12" i="5"/>
  <c r="O12" i="5"/>
  <c r="M13" i="5"/>
  <c r="O13" i="5"/>
  <c r="M14" i="5"/>
  <c r="O14" i="5"/>
  <c r="M15" i="5"/>
  <c r="O15" i="5"/>
  <c r="M5" i="5"/>
  <c r="S16" i="5"/>
  <c r="O14" i="6"/>
  <c r="S14" i="6"/>
  <c r="O11" i="6"/>
  <c r="S10" i="6"/>
  <c r="O10" i="6"/>
  <c r="O15" i="6"/>
  <c r="O7" i="6"/>
  <c r="S7" i="6"/>
  <c r="S13" i="6"/>
  <c r="S17" i="6"/>
  <c r="S24" i="6"/>
  <c r="S20" i="6"/>
  <c r="S8" i="6"/>
  <c r="O6" i="6"/>
  <c r="O9" i="6"/>
  <c r="S16" i="6"/>
  <c r="S12" i="6"/>
  <c r="S27" i="6"/>
  <c r="S23" i="6"/>
  <c r="S19" i="6"/>
  <c r="S15" i="6"/>
  <c r="S11" i="6"/>
  <c r="S13" i="5"/>
  <c r="S9" i="5"/>
  <c r="S24" i="5"/>
  <c r="S20" i="5"/>
  <c r="S12" i="5"/>
  <c r="S23" i="5"/>
  <c r="S15" i="5"/>
  <c r="S11" i="5"/>
  <c r="S26" i="5"/>
  <c r="S22" i="5"/>
  <c r="S14" i="5"/>
  <c r="S10" i="5"/>
  <c r="S25" i="5"/>
  <c r="S21" i="5"/>
  <c r="O5" i="5"/>
  <c r="O8" i="5"/>
  <c r="S5" i="5"/>
  <c r="S6" i="5"/>
  <c r="O7" i="5"/>
  <c r="S8" i="5"/>
  <c r="O6" i="5"/>
  <c r="S7" i="5"/>
  <c r="O19" i="6"/>
  <c r="O18" i="5"/>
  <c r="M7" i="4"/>
  <c r="O7" i="4"/>
  <c r="M8" i="4"/>
  <c r="O8" i="4"/>
  <c r="M9" i="4"/>
  <c r="O9" i="4"/>
  <c r="M10" i="4"/>
  <c r="O10" i="4"/>
  <c r="M11" i="4"/>
  <c r="O11" i="4"/>
  <c r="M12" i="4"/>
  <c r="O12" i="4"/>
  <c r="M13" i="4"/>
  <c r="O13" i="4"/>
  <c r="M14" i="4"/>
  <c r="O14" i="4"/>
  <c r="M15" i="4"/>
  <c r="O15" i="4"/>
  <c r="M16" i="4"/>
  <c r="O16" i="4"/>
  <c r="M6" i="4"/>
  <c r="O6" i="4"/>
  <c r="O18" i="4"/>
  <c r="M7" i="3"/>
  <c r="M8" i="3"/>
  <c r="M9" i="3"/>
  <c r="M10" i="3"/>
  <c r="M11" i="3"/>
  <c r="M12" i="3"/>
  <c r="M13" i="3"/>
  <c r="M14" i="3"/>
  <c r="M15" i="3"/>
  <c r="M16" i="3"/>
  <c r="M6" i="3"/>
  <c r="C30" i="2"/>
  <c r="C18" i="2"/>
  <c r="C31" i="2"/>
  <c r="C19" i="2"/>
  <c r="C32" i="2"/>
  <c r="C20" i="2"/>
  <c r="C33" i="2"/>
  <c r="C21" i="2"/>
  <c r="C34" i="2"/>
  <c r="C22" i="2"/>
  <c r="C35" i="2"/>
  <c r="C23" i="2"/>
  <c r="C36" i="2"/>
  <c r="C24" i="2"/>
  <c r="C37" i="2"/>
  <c r="C25" i="2"/>
  <c r="C38" i="2"/>
  <c r="C26" i="2"/>
  <c r="C29" i="2"/>
  <c r="C17" i="2"/>
  <c r="O6" i="3"/>
  <c r="O13" i="3"/>
  <c r="O9" i="3"/>
  <c r="O16" i="3"/>
  <c r="O12" i="3"/>
  <c r="O8" i="3"/>
  <c r="O15" i="3"/>
  <c r="O11" i="3"/>
  <c r="O7" i="3"/>
  <c r="O14" i="3"/>
  <c r="O10" i="3"/>
  <c r="E16" i="2" a="1"/>
  <c r="F16" i="2"/>
  <c r="O19" i="3"/>
  <c r="Q6" i="2"/>
  <c r="Q11" i="2"/>
  <c r="Q7" i="2"/>
  <c r="N26" i="2"/>
  <c r="F26" i="2"/>
  <c r="I25" i="2"/>
  <c r="I24" i="2"/>
  <c r="O22" i="2"/>
  <c r="J21" i="2"/>
  <c r="E20" i="2"/>
  <c r="K18" i="2"/>
  <c r="F17" i="2"/>
  <c r="Q13" i="2"/>
  <c r="Q9" i="2"/>
  <c r="Q5" i="2"/>
  <c r="K26" i="2"/>
  <c r="N25" i="2"/>
  <c r="F25" i="2"/>
  <c r="E24" i="2"/>
  <c r="K22" i="2"/>
  <c r="F21" i="2"/>
  <c r="L19" i="2"/>
  <c r="G18" i="2"/>
  <c r="M16" i="2"/>
  <c r="J26" i="2"/>
  <c r="M25" i="2"/>
  <c r="E25" i="2"/>
  <c r="L23" i="2"/>
  <c r="G22" i="2"/>
  <c r="M20" i="2"/>
  <c r="H19" i="2"/>
  <c r="N17" i="2"/>
  <c r="I16" i="2"/>
  <c r="Q10" i="2"/>
  <c r="O26" i="2"/>
  <c r="G26" i="2"/>
  <c r="J25" i="2"/>
  <c r="M24" i="2"/>
  <c r="H23" i="2"/>
  <c r="N21" i="2"/>
  <c r="I20" i="2"/>
  <c r="O18" i="2"/>
  <c r="J17" i="2"/>
  <c r="E16" i="2"/>
  <c r="L24" i="2"/>
  <c r="H24" i="2"/>
  <c r="O23" i="2"/>
  <c r="K23" i="2"/>
  <c r="G23" i="2"/>
  <c r="N22" i="2"/>
  <c r="J22" i="2"/>
  <c r="F22" i="2"/>
  <c r="M21" i="2"/>
  <c r="I21" i="2"/>
  <c r="E21" i="2"/>
  <c r="L20" i="2"/>
  <c r="H20" i="2"/>
  <c r="O19" i="2"/>
  <c r="K19" i="2"/>
  <c r="G19" i="2"/>
  <c r="N18" i="2"/>
  <c r="J18" i="2"/>
  <c r="F18" i="2"/>
  <c r="M17" i="2"/>
  <c r="I17" i="2"/>
  <c r="E17" i="2"/>
  <c r="L16" i="2"/>
  <c r="H16" i="2"/>
  <c r="M26" i="2"/>
  <c r="I26" i="2"/>
  <c r="E26" i="2"/>
  <c r="L25" i="2"/>
  <c r="H25" i="2"/>
  <c r="O24" i="2"/>
  <c r="K24" i="2"/>
  <c r="G24" i="2"/>
  <c r="N23" i="2"/>
  <c r="J23" i="2"/>
  <c r="F23" i="2"/>
  <c r="M22" i="2"/>
  <c r="I22" i="2"/>
  <c r="E22" i="2"/>
  <c r="L21" i="2"/>
  <c r="H21" i="2"/>
  <c r="O20" i="2"/>
  <c r="K20" i="2"/>
  <c r="G20" i="2"/>
  <c r="N19" i="2"/>
  <c r="J19" i="2"/>
  <c r="F19" i="2"/>
  <c r="M18" i="2"/>
  <c r="I18" i="2"/>
  <c r="E18" i="2"/>
  <c r="L17" i="2"/>
  <c r="H17" i="2"/>
  <c r="O16" i="2"/>
  <c r="K16" i="2"/>
  <c r="G16" i="2"/>
  <c r="L26" i="2"/>
  <c r="H26" i="2"/>
  <c r="O25" i="2"/>
  <c r="K25" i="2"/>
  <c r="G25" i="2"/>
  <c r="N24" i="2"/>
  <c r="J24" i="2"/>
  <c r="F24" i="2"/>
  <c r="M23" i="2"/>
  <c r="I23" i="2"/>
  <c r="E23" i="2"/>
  <c r="L22" i="2"/>
  <c r="H22" i="2"/>
  <c r="O21" i="2"/>
  <c r="K21" i="2"/>
  <c r="G21" i="2"/>
  <c r="N20" i="2"/>
  <c r="J20" i="2"/>
  <c r="F20" i="2"/>
  <c r="M19" i="2"/>
  <c r="I19" i="2"/>
  <c r="E19" i="2"/>
  <c r="L18" i="2"/>
  <c r="H18" i="2"/>
  <c r="O17" i="2"/>
  <c r="K17" i="2"/>
  <c r="G17" i="2"/>
  <c r="N16" i="2"/>
  <c r="J16" i="2"/>
  <c r="Q12" i="2"/>
  <c r="Q8" i="2"/>
  <c r="E23" i="1"/>
  <c r="F22" i="1"/>
  <c r="E27" i="1"/>
  <c r="E22" i="1"/>
  <c r="D23" i="1"/>
  <c r="D24" i="1"/>
  <c r="D25" i="1"/>
  <c r="E24" i="1"/>
  <c r="F23" i="1"/>
  <c r="D26" i="1"/>
  <c r="E25" i="1"/>
  <c r="F24" i="1"/>
  <c r="G23" i="1"/>
  <c r="D27" i="1"/>
  <c r="D28" i="1"/>
  <c r="D29" i="1"/>
  <c r="E28" i="1"/>
  <c r="F27" i="1"/>
  <c r="D30" i="1"/>
  <c r="E29" i="1"/>
  <c r="F28" i="1"/>
  <c r="G27" i="1"/>
  <c r="D31" i="1"/>
  <c r="D22" i="1"/>
  <c r="S16" i="2" a="1"/>
  <c r="G22" i="1"/>
  <c r="H22" i="1"/>
  <c r="E30" i="1"/>
  <c r="F29" i="1"/>
  <c r="G28" i="1"/>
  <c r="H27" i="1"/>
  <c r="E26" i="1"/>
  <c r="F25" i="1"/>
  <c r="G24" i="1"/>
  <c r="H23" i="1"/>
  <c r="S19" i="2"/>
  <c r="S25" i="2"/>
  <c r="S20" i="2"/>
  <c r="S26" i="2"/>
  <c r="S21" i="2"/>
  <c r="S16" i="2"/>
  <c r="AB16" i="2"/>
  <c r="S22" i="2"/>
  <c r="S17" i="2"/>
  <c r="S23" i="2"/>
  <c r="S18" i="2"/>
  <c r="S24" i="2"/>
  <c r="I22" i="1"/>
  <c r="F26" i="1"/>
  <c r="AE22" i="2"/>
  <c r="Y22" i="2"/>
  <c r="AE20" i="2"/>
  <c r="Y20" i="2"/>
  <c r="AE16" i="2"/>
  <c r="Y16" i="2"/>
  <c r="AE25" i="2"/>
  <c r="Y25" i="2"/>
  <c r="AE23" i="2"/>
  <c r="Y23" i="2"/>
  <c r="AE21" i="2"/>
  <c r="Y21" i="2"/>
  <c r="AE19" i="2"/>
  <c r="Y19" i="2"/>
  <c r="AE17" i="2"/>
  <c r="Y17" i="2"/>
  <c r="AE24" i="2"/>
  <c r="Y24" i="2"/>
  <c r="AE18" i="2"/>
  <c r="Y18" i="2"/>
  <c r="AB24" i="2"/>
  <c r="AB22" i="2"/>
  <c r="AB20" i="2"/>
  <c r="AB23" i="2"/>
  <c r="AB21" i="2"/>
  <c r="AB19" i="2"/>
  <c r="AB17" i="2"/>
  <c r="AB18" i="2"/>
  <c r="AB25" i="2"/>
  <c r="G25" i="1"/>
  <c r="H24" i="1"/>
  <c r="I23" i="1"/>
  <c r="J22" i="1"/>
  <c r="G26" i="1"/>
  <c r="H25" i="1"/>
  <c r="I24" i="1"/>
  <c r="J23" i="1"/>
  <c r="K22" i="1"/>
  <c r="H26" i="1"/>
  <c r="I25" i="1"/>
  <c r="J24" i="1"/>
  <c r="K23" i="1"/>
  <c r="L22" i="1"/>
  <c r="I26" i="1"/>
  <c r="J25" i="1"/>
  <c r="K24" i="1"/>
  <c r="L23" i="1"/>
  <c r="M22" i="1"/>
</calcChain>
</file>

<file path=xl/sharedStrings.xml><?xml version="1.0" encoding="utf-8"?>
<sst xmlns="http://schemas.openxmlformats.org/spreadsheetml/2006/main" count="204" uniqueCount="139">
  <si>
    <t>x</t>
  </si>
  <si>
    <t>y</t>
  </si>
  <si>
    <t>Lagrange Interpolation Using Newton's Divided Difference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</si>
  <si>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</si>
  <si>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</si>
  <si>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</si>
  <si>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</si>
  <si>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</si>
  <si>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</si>
  <si>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</si>
  <si>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</si>
  <si>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</si>
  <si>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</si>
  <si>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</si>
  <si>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</si>
  <si>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</si>
  <si>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</si>
  <si>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</si>
  <si>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</si>
  <si>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</si>
  <si>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</si>
  <si>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</si>
  <si>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</si>
  <si>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</si>
  <si>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</si>
  <si>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Natural Cubic Spline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</si>
  <si>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</si>
  <si>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</si>
  <si>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</si>
  <si>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</si>
  <si>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</si>
  <si>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</si>
  <si>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</si>
  <si>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</si>
  <si>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</si>
  <si>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</si>
  <si>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z0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</si>
  <si>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</si>
  <si>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</si>
  <si>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</si>
  <si>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</si>
  <si>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</si>
  <si>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</si>
  <si>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</si>
  <si>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</si>
  <si>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</si>
  <si>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</si>
  <si>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LHS</t>
  </si>
  <si>
    <t>RHS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</si>
  <si>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</si>
  <si>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</si>
  <si>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</si>
  <si>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</si>
  <si>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</si>
  <si>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</si>
  <si>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</si>
  <si>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</si>
  <si>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</si>
  <si>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</si>
  <si>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B0</t>
  </si>
  <si>
    <t>B2</t>
  </si>
  <si>
    <t>B1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</si>
  <si>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</si>
  <si>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</si>
  <si>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</si>
  <si>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</si>
  <si>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</si>
  <si>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</si>
  <si>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</si>
  <si>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</si>
  <si>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</si>
  <si>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</si>
  <si>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</si>
  <si>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</si>
  <si>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</si>
  <si>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</si>
  <si>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</si>
  <si>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</si>
  <si>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</si>
  <si>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</si>
  <si>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</si>
  <si>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</si>
  <si>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</si>
  <si>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</si>
  <si>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</si>
  <si>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</si>
  <si>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</si>
  <si>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</si>
  <si>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</si>
  <si>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h1</t>
  </si>
  <si>
    <t>h0</t>
  </si>
  <si>
    <t>h2</t>
  </si>
  <si>
    <t>h3</t>
  </si>
  <si>
    <t>h4</t>
  </si>
  <si>
    <t>h5</t>
  </si>
  <si>
    <t>h6</t>
  </si>
  <si>
    <t>h7</t>
  </si>
  <si>
    <t>h8</t>
  </si>
  <si>
    <t>h9</t>
  </si>
  <si>
    <t>function</t>
  </si>
  <si>
    <t>a*x^2+b*x+c</t>
  </si>
  <si>
    <t>a</t>
  </si>
  <si>
    <t>b</t>
  </si>
  <si>
    <t>c</t>
  </si>
  <si>
    <t>quadratic</t>
  </si>
  <si>
    <t>inf-norm error</t>
  </si>
  <si>
    <t>2-norm error</t>
  </si>
  <si>
    <t>r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</si>
  <si>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</si>
  <si>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</si>
  <si>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</si>
  <si>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</si>
  <si>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</si>
  <si>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</si>
  <si>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</si>
  <si>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</si>
  <si>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</si>
  <si>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</si>
  <si>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</si>
  <si>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</si>
  <si>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</si>
  <si>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Time Series Forecasting</t>
  </si>
  <si>
    <t>future</t>
  </si>
  <si>
    <t>INVERSE</t>
  </si>
  <si>
    <t>Least Squares Approximation Nonlinear Programming</t>
  </si>
  <si>
    <t>Least Squares Approximation Linear Programming</t>
  </si>
  <si>
    <t>Uniform Approximation Nonlinear Programming</t>
  </si>
  <si>
    <t>Uniform Approximation Linear Programming</t>
  </si>
  <si>
    <t>MAD</t>
  </si>
  <si>
    <t>MSE</t>
  </si>
  <si>
    <t>MAPE</t>
  </si>
  <si>
    <t>Naïve</t>
  </si>
  <si>
    <t>MA3</t>
  </si>
  <si>
    <t>WMA4</t>
  </si>
  <si>
    <t>0.4,0.3,0.2,0.1</t>
  </si>
  <si>
    <t>use Naïve method for ES starting forecast</t>
  </si>
  <si>
    <t>ES 0.5</t>
  </si>
  <si>
    <t>MA2</t>
  </si>
  <si>
    <t>ES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</si>
</sst>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2" fontId="4" fillId="0" borderId="0" xfId="1" applyNumberFormat="1" applyFont="1"/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'Lagrange Interpolation'!$C$4</c:f>
              <c:strCache>
                <c:ptCount val="1"/>
                <c:pt idx="0">
                  <c:v>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'Lagrange Interpolation'!$B$5:$B$15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'Lagrange Interpolation'!$C$5:$C$15</c:f>
              <c:numCache>
                <c:formatCode>0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11</c:v>
                </c:pt>
                <c:pt idx="3">
                  <c:v>40</c:v>
                </c:pt>
                <c:pt idx="4">
                  <c:v>95</c:v>
                </c:pt>
                <c:pt idx="5">
                  <c:v>204</c:v>
                </c:pt>
                <c:pt idx="6">
                  <c:v>364</c:v>
                </c:pt>
                <c:pt idx="7">
                  <c:v>419</c:v>
                </c:pt>
                <c:pt idx="8">
                  <c:v>942</c:v>
                </c:pt>
                <c:pt idx="9">
                  <c:v>1210</c:v>
                </c:pt>
                <c:pt idx="10">
                  <c:v>1138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93187312"/>
        <c:axId val="-1547073104"/>
      </c:lineChart>
      <c:catAx>
        <c:axId val="-169318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7073104"/>
        <c:crosses val="autoZero"/>
        <c:auto val="1"/>
        <c:lblAlgn val="ctr"/>
        <c:lblOffset val="100"/>
        <c:noMultiLvlLbl val="0"/>
      </c:catAx>
      <c:valAx>
        <c:axId val="-154707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9318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'Least Squares Approximation NLP'!$C$5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'Least Squares Approximation NLP'!$B$6:$B$16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'Least Squares Approximation NLP'!$C$6:$C$16</c:f>
              <c:numCache>
                <c:formatCode>0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11</c:v>
                </c:pt>
                <c:pt idx="3">
                  <c:v>40</c:v>
                </c:pt>
                <c:pt idx="4">
                  <c:v>95</c:v>
                </c:pt>
                <c:pt idx="5">
                  <c:v>204</c:v>
                </c:pt>
                <c:pt idx="6">
                  <c:v>364</c:v>
                </c:pt>
                <c:pt idx="7">
                  <c:v>419</c:v>
                </c:pt>
                <c:pt idx="8">
                  <c:v>942</c:v>
                </c:pt>
                <c:pt idx="9">
                  <c:v>1210</c:v>
                </c:pt>
                <c:pt idx="10">
                  <c:v>1138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'Least Squares Approximation NLP'!$B$6:$B$16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'Least Squares Approximation NLP'!$M$6:$M$16</c:f>
              <c:numCache>
                <c:formatCode>General</c:formatCode>
                <c:ptCount val="11"/>
                <c:pt idx="0">
                  <c:v>3.2312303987441462</c:v>
                </c:pt>
                <c:pt idx="1">
                  <c:v>-18.106784052051641</c:v>
                </c:pt>
                <c:pt idx="2">
                  <c:v>-5.7293191488368782</c:v>
                </c:pt>
                <c:pt idx="3">
                  <c:v>40.363625108388419</c:v>
                </c:pt>
                <c:pt idx="4">
                  <c:v>120.17204871962429</c:v>
                </c:pt>
                <c:pt idx="5">
                  <c:v>233.69595168487072</c:v>
                </c:pt>
                <c:pt idx="6">
                  <c:v>380.93533400412764</c:v>
                </c:pt>
                <c:pt idx="7">
                  <c:v>561.89019567739524</c:v>
                </c:pt>
                <c:pt idx="8">
                  <c:v>776.56053670467327</c:v>
                </c:pt>
                <c:pt idx="9">
                  <c:v>1024.9463570859618</c:v>
                </c:pt>
                <c:pt idx="10">
                  <c:v>1307.0476568212612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47070928"/>
        <c:axId val="-1262737488"/>
      </c:scatterChart>
      <c:valAx>
        <c:axId val="-154707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2737488"/>
        <c:crosses val="autoZero"/>
        <c:crossBetween val="midCat"/>
      </c:valAx>
      <c:valAx>
        <c:axId val="-126273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707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'Least Squares Approximation LP'!$C$5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'Least Squares Approximation LP'!$B$6:$B$16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'Least Squares Approximation LP'!$C$6:$C$16</c:f>
              <c:numCache>
                <c:formatCode>0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11</c:v>
                </c:pt>
                <c:pt idx="3">
                  <c:v>40</c:v>
                </c:pt>
                <c:pt idx="4">
                  <c:v>95</c:v>
                </c:pt>
                <c:pt idx="5">
                  <c:v>204</c:v>
                </c:pt>
                <c:pt idx="6">
                  <c:v>364</c:v>
                </c:pt>
                <c:pt idx="7">
                  <c:v>419</c:v>
                </c:pt>
                <c:pt idx="8">
                  <c:v>942</c:v>
                </c:pt>
                <c:pt idx="9">
                  <c:v>1210</c:v>
                </c:pt>
                <c:pt idx="10">
                  <c:v>1138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'Least Squares Approximation LP'!$B$6:$B$16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'Least Squares Approximation LP'!$M$6:$M$16</c:f>
              <c:numCache>
                <c:formatCode>General</c:formatCode>
                <c:ptCount val="11"/>
                <c:pt idx="0">
                  <c:v>-168.98611111111055</c:v>
                </c:pt>
                <c:pt idx="1">
                  <c:v>-139.76388888888846</c:v>
                </c:pt>
                <c:pt idx="2">
                  <c:v>-84.236111111110816</c:v>
                </c:pt>
                <c:pt idx="3">
                  <c:v>-2.4027777777775725</c:v>
                </c:pt>
                <c:pt idx="4">
                  <c:v>105.73611111111123</c:v>
                </c:pt>
                <c:pt idx="5">
                  <c:v>240.18055555555563</c:v>
                </c:pt>
                <c:pt idx="6">
                  <c:v>400.93055555555554</c:v>
                </c:pt>
                <c:pt idx="7">
                  <c:v>587.9861111111112</c:v>
                </c:pt>
                <c:pt idx="8">
                  <c:v>801.34722222222229</c:v>
                </c:pt>
                <c:pt idx="9">
                  <c:v>1041.0138888888889</c:v>
                </c:pt>
                <c:pt idx="10">
                  <c:v>1306.9861111111111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62734224"/>
        <c:axId val="-1262736944"/>
      </c:scatterChart>
      <c:valAx>
        <c:axId val="-126273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2736944"/>
        <c:crosses val="autoZero"/>
        <c:crossBetween val="midCat"/>
      </c:valAx>
      <c:valAx>
        <c:axId val="-126273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273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80314960629922"/>
          <c:y val="7.6423519976669588E-2"/>
          <c:w val="0.86486351706036746"/>
          <c:h val="0.898148148148148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'Uniform Approximation NLP'!$C$5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'Uniform Approximation NLP'!$B$6:$B$16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'Uniform Approximation NLP'!$C$6:$C$16</c:f>
              <c:numCache>
                <c:formatCode>0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11</c:v>
                </c:pt>
                <c:pt idx="3">
                  <c:v>40</c:v>
                </c:pt>
                <c:pt idx="4">
                  <c:v>95</c:v>
                </c:pt>
                <c:pt idx="5">
                  <c:v>204</c:v>
                </c:pt>
                <c:pt idx="6">
                  <c:v>364</c:v>
                </c:pt>
                <c:pt idx="7">
                  <c:v>419</c:v>
                </c:pt>
                <c:pt idx="8">
                  <c:v>942</c:v>
                </c:pt>
                <c:pt idx="9">
                  <c:v>1210</c:v>
                </c:pt>
                <c:pt idx="10">
                  <c:v>1138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'Uniform Approximation NLP'!$B$6:$B$16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'Uniform Approximation NLP'!$M$6:$M$16</c:f>
              <c:numCache>
                <c:formatCode>General</c:formatCode>
                <c:ptCount val="11"/>
                <c:pt idx="0">
                  <c:v>-13.860572182879457</c:v>
                </c:pt>
                <c:pt idx="1">
                  <c:v>-19.593536566756892</c:v>
                </c:pt>
                <c:pt idx="2">
                  <c:v>5.3480350307705411</c:v>
                </c:pt>
                <c:pt idx="3">
                  <c:v>60.964142609702854</c:v>
                </c:pt>
                <c:pt idx="4">
                  <c:v>147.25478617004003</c:v>
                </c:pt>
                <c:pt idx="5">
                  <c:v>264.21996571178204</c:v>
                </c:pt>
                <c:pt idx="6">
                  <c:v>411.85968123492898</c:v>
                </c:pt>
                <c:pt idx="7">
                  <c:v>590.17393273948073</c:v>
                </c:pt>
                <c:pt idx="8">
                  <c:v>799.1627202254374</c:v>
                </c:pt>
                <c:pt idx="9">
                  <c:v>1038.826043692799</c:v>
                </c:pt>
                <c:pt idx="10">
                  <c:v>1309.1639031415652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62733680"/>
        <c:axId val="-1262736400"/>
      </c:scatterChart>
      <c:valAx>
        <c:axId val="-126273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2736400"/>
        <c:crosses val="autoZero"/>
        <c:crossBetween val="midCat"/>
      </c:valAx>
      <c:valAx>
        <c:axId val="-126273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273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'Uniform Approximation LP'!$C$4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'Uniform Approximation LP'!$B$5:$B$15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'Uniform Approximation LP'!$C$5:$C$15</c:f>
              <c:numCache>
                <c:formatCode>0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11</c:v>
                </c:pt>
                <c:pt idx="3">
                  <c:v>40</c:v>
                </c:pt>
                <c:pt idx="4">
                  <c:v>95</c:v>
                </c:pt>
                <c:pt idx="5">
                  <c:v>204</c:v>
                </c:pt>
                <c:pt idx="6">
                  <c:v>364</c:v>
                </c:pt>
                <c:pt idx="7">
                  <c:v>419</c:v>
                </c:pt>
                <c:pt idx="8">
                  <c:v>942</c:v>
                </c:pt>
                <c:pt idx="9">
                  <c:v>1210</c:v>
                </c:pt>
                <c:pt idx="10">
                  <c:v>1138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'Uniform Approximation LP'!$B$5:$B$15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'Uniform Approximation LP'!$M$5:$M$15</c:f>
              <c:numCache>
                <c:formatCode>General</c:formatCode>
                <c:ptCount val="11"/>
                <c:pt idx="0">
                  <c:v>-168.98611111111057</c:v>
                </c:pt>
                <c:pt idx="1">
                  <c:v>-139.76388888888852</c:v>
                </c:pt>
                <c:pt idx="2">
                  <c:v>-84.236111111110901</c:v>
                </c:pt>
                <c:pt idx="3">
                  <c:v>-2.4027777777777146</c:v>
                </c:pt>
                <c:pt idx="4">
                  <c:v>105.73611111111109</c:v>
                </c:pt>
                <c:pt idx="5">
                  <c:v>240.18055555555549</c:v>
                </c:pt>
                <c:pt idx="6">
                  <c:v>400.93055555555537</c:v>
                </c:pt>
                <c:pt idx="7">
                  <c:v>587.98611111111086</c:v>
                </c:pt>
                <c:pt idx="8">
                  <c:v>801.34722222222194</c:v>
                </c:pt>
                <c:pt idx="9">
                  <c:v>1041.0138888888887</c:v>
                </c:pt>
                <c:pt idx="10">
                  <c:v>1306.9861111111109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62735312"/>
        <c:axId val="-1262735856"/>
      </c:scatterChart>
      <c:valAx>
        <c:axId val="-126273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2735856"/>
        <c:crosses val="autoZero"/>
        <c:crossBetween val="midCat"/>
      </c:valAx>
      <c:valAx>
        <c:axId val="-12627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2735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vs. Forecasts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'Time Series Forecasting'!$B$5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'Time Series Forecasting'!$A$6:$A$16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'Time Series Forecasting'!$B$6:$B$16</c:f>
              <c:numCache>
                <c:formatCode>0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11</c:v>
                </c:pt>
                <c:pt idx="3">
                  <c:v>40</c:v>
                </c:pt>
                <c:pt idx="4">
                  <c:v>95</c:v>
                </c:pt>
                <c:pt idx="5">
                  <c:v>204</c:v>
                </c:pt>
                <c:pt idx="6">
                  <c:v>364</c:v>
                </c:pt>
                <c:pt idx="7">
                  <c:v>419</c:v>
                </c:pt>
                <c:pt idx="8">
                  <c:v>942</c:v>
                </c:pt>
                <c:pt idx="9">
                  <c:v>1210</c:v>
                </c:pt>
                <c:pt idx="10">
                  <c:v>1138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'Time Series Forecasting'!$C$5</c:f>
              <c:strCache>
                <c:ptCount val="1"/>
                <c:pt idx="0">
                  <c:v>Naïve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'Time Series Forecasting'!$A$7:$A$17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'Time Series Forecasting'!$C$7:$C$17</c:f>
              <c:numCache>
                <c:formatCode>0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11</c:v>
                </c:pt>
                <c:pt idx="3">
                  <c:v>40</c:v>
                </c:pt>
                <c:pt idx="4">
                  <c:v>95</c:v>
                </c:pt>
                <c:pt idx="5">
                  <c:v>204</c:v>
                </c:pt>
                <c:pt idx="6">
                  <c:v>364</c:v>
                </c:pt>
                <c:pt idx="7">
                  <c:v>419</c:v>
                </c:pt>
                <c:pt idx="8">
                  <c:v>942</c:v>
                </c:pt>
                <c:pt idx="9">
                  <c:v>1210</c:v>
                </c:pt>
                <c:pt idx="10">
                  <c:v>1138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'Time Series Forecasting'!$D$5</c:f>
              <c:strCache>
                <c:ptCount val="1"/>
                <c:pt idx="0">
                  <c:v>MA2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'Time Series Forecasting'!$A$8:$A$17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'Time Series Forecasting'!$D$8:$D$17</c:f>
              <c:numCache>
                <c:formatCode>0</c:formatCode>
                <c:ptCount val="10"/>
                <c:pt idx="0">
                  <c:v>1</c:v>
                </c:pt>
                <c:pt idx="1">
                  <c:v>6.5</c:v>
                </c:pt>
                <c:pt idx="2">
                  <c:v>25.5</c:v>
                </c:pt>
                <c:pt idx="3">
                  <c:v>67.5</c:v>
                </c:pt>
                <c:pt idx="4">
                  <c:v>149.5</c:v>
                </c:pt>
                <c:pt idx="5">
                  <c:v>284</c:v>
                </c:pt>
                <c:pt idx="6">
                  <c:v>391.5</c:v>
                </c:pt>
                <c:pt idx="7">
                  <c:v>680.5</c:v>
                </c:pt>
                <c:pt idx="8">
                  <c:v>1076</c:v>
                </c:pt>
                <c:pt idx="9">
                  <c:v>1174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'Time Series Forecasting'!$E$5</c:f>
              <c:strCache>
                <c:ptCount val="1"/>
                <c:pt idx="0">
                  <c:v>MA3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'Time Series Forecasting'!$A$9:$A$17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xVal>
          <c:yVal>
            <c:numRef>
              <c:f>'Time Series Forecasting'!$E$9:$E$17</c:f>
              <c:numCache>
                <c:formatCode>0</c:formatCode>
                <c:ptCount val="9"/>
                <c:pt idx="0">
                  <c:v>4.333333333333333</c:v>
                </c:pt>
                <c:pt idx="1">
                  <c:v>17.666666666666668</c:v>
                </c:pt>
                <c:pt idx="2">
                  <c:v>48.666666666666664</c:v>
                </c:pt>
                <c:pt idx="3">
                  <c:v>113</c:v>
                </c:pt>
                <c:pt idx="4">
                  <c:v>221</c:v>
                </c:pt>
                <c:pt idx="5">
                  <c:v>329</c:v>
                </c:pt>
                <c:pt idx="6">
                  <c:v>575</c:v>
                </c:pt>
                <c:pt idx="7">
                  <c:v>857</c:v>
                </c:pt>
                <c:pt idx="8">
                  <c:v>1096.6666666666667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'Time Series Forecasting'!$F$5</c:f>
              <c:strCache>
                <c:ptCount val="1"/>
                <c:pt idx="0">
                  <c:v>WMA4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'Time Series Forecasting'!$A$10:$A$17</c:f>
              <c:numCache>
                <c:formatCode>General</c:formatCode>
                <c:ptCount val="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</c:numCache>
            </c:numRef>
          </c:xVal>
          <c:yVal>
            <c:numRef>
              <c:f>'Time Series Forecasting'!$F$10:$F$17</c:f>
              <c:numCache>
                <c:formatCode>General</c:formatCode>
                <c:ptCount val="8"/>
                <c:pt idx="0">
                  <c:v>19.7</c:v>
                </c:pt>
                <c:pt idx="1">
                  <c:v>52.400000000000006</c:v>
                </c:pt>
                <c:pt idx="2">
                  <c:v>119.2</c:v>
                </c:pt>
                <c:pt idx="3">
                  <c:v>229.79999999999998</c:v>
                </c:pt>
                <c:pt idx="4">
                  <c:v>327.10000000000002</c:v>
                </c:pt>
                <c:pt idx="5">
                  <c:v>595.69999999999993</c:v>
                </c:pt>
                <c:pt idx="6">
                  <c:v>886.79999999999984</c:v>
                </c:pt>
                <c:pt idx="7">
                  <c:v>1048.5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'Time Series Forecasting'!$G$5</c:f>
              <c:strCache>
                <c:ptCount val="1"/>
                <c:pt idx="0">
                  <c:v>ES 0.8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'Time Series Forecasting'!$A$7:$A$17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'Time Series Forecasting'!$G$7:$G$17</c:f>
              <c:numCache>
                <c:formatCode>General</c:formatCode>
                <c:ptCount val="11"/>
                <c:pt idx="0" formatCode="0">
                  <c:v>0</c:v>
                </c:pt>
                <c:pt idx="1">
                  <c:v>1.6</c:v>
                </c:pt>
                <c:pt idx="2">
                  <c:v>9.120000000000001</c:v>
                </c:pt>
                <c:pt idx="3">
                  <c:v>33.823999999999998</c:v>
                </c:pt>
                <c:pt idx="4">
                  <c:v>82.764799999999994</c:v>
                </c:pt>
                <c:pt idx="5">
                  <c:v>179.75296</c:v>
                </c:pt>
                <c:pt idx="6">
                  <c:v>327.15059199999996</c:v>
                </c:pt>
                <c:pt idx="7">
                  <c:v>400.63011840000001</c:v>
                </c:pt>
                <c:pt idx="8">
                  <c:v>833.72602368000003</c:v>
                </c:pt>
                <c:pt idx="9">
                  <c:v>1134.745204736</c:v>
                </c:pt>
                <c:pt idx="10">
                  <c:v>1137.3490409472001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'Time Series Forecasting'!$H$5</c:f>
              <c:strCache>
                <c:ptCount val="1"/>
                <c:pt idx="0">
                  <c:v>ES 0.5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'Time Series Forecasting'!$A$7:$A$17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'Time Series Forecasting'!$H$7:$H$17</c:f>
              <c:numCache>
                <c:formatCode>General</c:formatCode>
                <c:ptCount val="11"/>
                <c:pt idx="0" formatCode="0">
                  <c:v>0</c:v>
                </c:pt>
                <c:pt idx="1">
                  <c:v>1</c:v>
                </c:pt>
                <c:pt idx="2">
                  <c:v>6</c:v>
                </c:pt>
                <c:pt idx="3">
                  <c:v>23</c:v>
                </c:pt>
                <c:pt idx="4">
                  <c:v>59</c:v>
                </c:pt>
                <c:pt idx="5">
                  <c:v>131.5</c:v>
                </c:pt>
                <c:pt idx="6">
                  <c:v>247.75</c:v>
                </c:pt>
                <c:pt idx="7">
                  <c:v>333.375</c:v>
                </c:pt>
                <c:pt idx="8">
                  <c:v>637.6875</c:v>
                </c:pt>
                <c:pt idx="9">
                  <c:v>923.84375</c:v>
                </c:pt>
                <c:pt idx="10">
                  <c:v>1030.921875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64971120"/>
        <c:axId val="-1264974928"/>
      </c:scatterChart>
      <c:valAx>
        <c:axId val="-126497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4974928"/>
        <c:crosses val="autoZero"/>
        <c:crossBetween val="midCat"/>
      </c:valAx>
      <c:valAx>
        <c:axId val="-126497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6497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2</xdr:row>
      <xdr:rowOff>185737</xdr:rowOff>
    </xdr:from>
    <xdr:to>
      <xdr:col>11</xdr:col>
      <xdr:colOff>285750</xdr:colOff>
      <xdr:row>17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33</xdr:row>
      <xdr:rowOff>66675</xdr:rowOff>
    </xdr:from>
    <xdr:to>
      <xdr:col>18</xdr:col>
      <xdr:colOff>495300</xdr:colOff>
      <xdr:row>34</xdr:row>
      <xdr:rowOff>161925</xdr:rowOff>
    </xdr:to>
    <xdr:sp macro="" textlink="">
      <xdr:nvSpPr>
        <xdr:cNvPr id="3" name="TextBox 2"/>
        <xdr:cNvSpPr txBox="1"/>
      </xdr:nvSpPr>
      <xdr:spPr>
        <a:xfrm>
          <a:off x="609600" y="6353175"/>
          <a:ext cx="110871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f(x)=2 x+3.5 (x^(2)-x)+2.2 (x^(3)-3 x^(2)+2 x)-0.3 (x^(4)-6 x^(3)+11 x^(2)-6 x)+0.2 (x^(5)-10 x^(4)+35 x^(3)-50 x^(2)+24 x)-0.1 (x^(6)-15 x^(5)+85 x^(4)-225 x^(3)+274 x^(2)-120 x)</a:t>
          </a:r>
        </a:p>
      </xdr:txBody>
    </xdr:sp>
    <xdr:clientData/>
  </xdr:twoCellAnchor>
  <xdr:twoCellAnchor editAs="oneCell">
    <xdr:from>
      <xdr:col>1</xdr:col>
      <xdr:colOff>79375</xdr:colOff>
      <xdr:row>36</xdr:row>
      <xdr:rowOff>31750</xdr:rowOff>
    </xdr:from>
    <xdr:to>
      <xdr:col>9</xdr:col>
      <xdr:colOff>29781</xdr:colOff>
      <xdr:row>55</xdr:row>
      <xdr:rowOff>97691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952" y="7065596"/>
          <a:ext cx="4944925" cy="3778249"/>
        </a:xfrm>
        <a:prstGeom prst="rect">
          <a:avLst/>
        </a:prstGeom>
      </xdr:spPr>
    </xdr:pic>
    <xdr:clientData/>
  </xdr:twoCellAnchor>
  <xdr:twoCellAnchor editAs="oneCell">
    <xdr:from>
      <xdr:col>1</xdr:col>
      <xdr:colOff>45681</xdr:colOff>
      <xdr:row>60</xdr:row>
      <xdr:rowOff>188555</xdr:rowOff>
    </xdr:from>
    <xdr:to>
      <xdr:col>9</xdr:col>
      <xdr:colOff>117126</xdr:colOff>
      <xdr:row>79</xdr:row>
      <xdr:rowOff>108858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02" y="11618555"/>
          <a:ext cx="5078874" cy="3539803"/>
        </a:xfrm>
        <a:prstGeom prst="rect">
          <a:avLst/>
        </a:prstGeom>
      </xdr:spPr>
    </xdr:pic>
    <xdr:clientData/>
  </xdr:twoCellAnchor>
  <xdr:twoCellAnchor>
    <xdr:from>
      <xdr:col>4</xdr:col>
      <xdr:colOff>176893</xdr:colOff>
      <xdr:row>59</xdr:row>
      <xdr:rowOff>81643</xdr:rowOff>
    </xdr:from>
    <xdr:to>
      <xdr:col>5</xdr:col>
      <xdr:colOff>367393</xdr:colOff>
      <xdr:row>61</xdr:row>
      <xdr:rowOff>27214</xdr:rowOff>
    </xdr:to>
    <xdr:sp macro="" textlink="">
      <xdr:nvSpPr>
        <xdr:cNvPr id="6" name="TextBox 5"/>
        <xdr:cNvSpPr txBox="1"/>
      </xdr:nvSpPr>
      <xdr:spPr>
        <a:xfrm>
          <a:off x="2626179" y="11321143"/>
          <a:ext cx="802821" cy="3265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Zoom 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91335</xdr:colOff>
      <xdr:row>29</xdr:row>
      <xdr:rowOff>143527</xdr:rowOff>
    </xdr:from>
    <xdr:ext cx="3586303" cy="18145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684212" y="5923767"/>
              <a:ext cx="3586303" cy="18145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/>
                <a:t>0.14x^3 + 1.86x			0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≤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𝑥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≤1</m:t>
                  </m:r>
                </m:oMath>
              </a14:m>
              <a:endParaRPr lang="en-US" sz="1100" b="0"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0.48x^3 - 1.03x^2 + 8.73x</a:t>
              </a:r>
              <a:r>
                <a:rPr lang="en-US" sz="1100" baseline="0"/>
                <a:t> - 6.18		</a:t>
              </a:r>
              <a:r>
                <a:rPr 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𝑥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≤2</m:t>
                  </m:r>
                </m:oMath>
              </a14:m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0.1x^3 + 1.26x^2 +</a:t>
              </a:r>
              <a:r>
                <a:rPr lang="en-US" sz="1100" baseline="0"/>
                <a:t> 20.8x - 36.44		</a:t>
              </a:r>
              <a:r>
                <a:rPr 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𝑥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≤3</m:t>
                  </m:r>
                </m:oMath>
              </a14:m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0.11 x^3 + 1.17x^2 + 42.74x - 101.72	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𝑥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≤4</m:t>
                  </m:r>
                </m:oMath>
              </a14:m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4.13x^3</a:t>
              </a:r>
              <a:r>
                <a:rPr lang="en-US" sz="1100" baseline="0"/>
                <a:t> - 47.07x^2 + 280.7x - 539	</a:t>
              </a:r>
              <a:r>
                <a:rPr 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𝑥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≤5</m:t>
                  </m:r>
                </m:oMath>
              </a14:m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-17.11x^3 + 271.52x^2 - 1269.71x + 1903.3 	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𝑥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≤6</m:t>
                  </m:r>
                </m:oMath>
              </a14:m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38.33x^3 -</a:t>
              </a:r>
              <a:r>
                <a:rPr lang="en-US" sz="1100" baseline="0"/>
                <a:t> 726.41x^2 + 4630.42x - 9547.04	</a:t>
              </a:r>
              <a:r>
                <a:rPr 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𝑥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≤7</m:t>
                  </m:r>
                </m:oMath>
              </a14:m>
              <a:endParaRPr lang="en-US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-40.71x^3 + 933.43x^2 - 6598.46x + 14833.68	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𝑥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≤8</m:t>
                  </m:r>
                </m:oMath>
              </a14:m>
              <a:endParaRPr lang="en-US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4x^3 - 139.61x^2 + 1773.36x - 6357.84	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𝑥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≤9</m:t>
                  </m:r>
                </m:oMath>
              </a14:m>
              <a:endParaRPr lang="en-US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10.53x^3 - 252.71x^2</a:t>
              </a:r>
              <a:r>
                <a:rPr lang="en-US" sz="1100" baseline="0"/>
                <a:t> + 1939.06x - 3448.4	</a:t>
              </a:r>
              <a:r>
                <a:rPr 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9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𝑥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≤1</m:t>
                  </m:r>
                  <m:r>
                    <a:rPr lang="en-US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0</m:t>
                  </m:r>
                </m:oMath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684212" y="5923767"/>
              <a:ext cx="3586303" cy="18145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/>
                <a:t>0.14x^3 + 1.86x			0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𝑥≤1</a:t>
              </a:r>
              <a:endParaRPr lang="en-US" sz="1100" b="0">
                <a:ea typeface="Cambria Math" panose="02040503050406030204" pitchFamily="18" charset="0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0.48x^3 - 1.03x^2 + 8.73x</a:t>
              </a:r>
              <a:r>
                <a:rPr lang="en-US" sz="1100" baseline="0"/>
                <a:t> - 6.18		</a:t>
              </a:r>
              <a:r>
                <a:rPr 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0.1x^3 + 1.26x^2 +</a:t>
              </a:r>
              <a:r>
                <a:rPr lang="en-US" sz="1100" baseline="0"/>
                <a:t> 20.8x - 36.44		</a:t>
              </a:r>
              <a:r>
                <a:rPr 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0.11 x^3 + 1.17x^2 + 42.74x - 101.72	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4.13x^3</a:t>
              </a:r>
              <a:r>
                <a:rPr lang="en-US" sz="1100" baseline="0"/>
                <a:t> - 47.07x^2 + 280.7x - 539	</a:t>
              </a:r>
              <a:r>
                <a:rPr 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-17.11x^3 + 271.52x^2 - 1269.71x + 1903.3 	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38.33x^3 -</a:t>
              </a:r>
              <a:r>
                <a:rPr lang="en-US" sz="1100" baseline="0"/>
                <a:t> 726.41x^2 + 4630.42x - 9547.04	</a:t>
              </a:r>
              <a:r>
                <a:rPr 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</a:t>
              </a:r>
              <a:endParaRPr lang="en-US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-40.71x^3 + 933.43x^2 - 6598.46x + 14833.68	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</a:t>
              </a:r>
              <a:endParaRPr lang="en-US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4x^3 - 139.61x^2 + 1773.36x - 6357.84	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</a:t>
              </a:r>
              <a:endParaRPr lang="en-US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10.53x^3 - 252.71x^2</a:t>
              </a:r>
              <a:r>
                <a:rPr lang="en-US" sz="1100" baseline="0"/>
                <a:t> + 1939.06x - 3448.4	</a:t>
              </a:r>
              <a:r>
                <a:rPr lang="en-US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9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𝑥≤1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5</xdr:col>
      <xdr:colOff>404486</xdr:colOff>
      <xdr:row>28</xdr:row>
      <xdr:rowOff>42665</xdr:rowOff>
    </xdr:from>
    <xdr:ext cx="952499" cy="2501684"/>
    <xdr:sp macro="" textlink="">
      <xdr:nvSpPr>
        <xdr:cNvPr id="3" name="TextBox 2"/>
        <xdr:cNvSpPr txBox="1"/>
      </xdr:nvSpPr>
      <xdr:spPr>
        <a:xfrm>
          <a:off x="3927431" y="5627186"/>
          <a:ext cx="952499" cy="25016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3800" b="0"/>
            <a:t>{</a:t>
          </a:r>
          <a:endParaRPr lang="en-US" sz="2400" b="0"/>
        </a:p>
      </xdr:txBody>
    </xdr:sp>
    <xdr:clientData/>
  </xdr:oneCellAnchor>
  <xdr:oneCellAnchor>
    <xdr:from>
      <xdr:col>4</xdr:col>
      <xdr:colOff>939452</xdr:colOff>
      <xdr:row>33</xdr:row>
      <xdr:rowOff>117432</xdr:rowOff>
    </xdr:from>
    <xdr:ext cx="492186" cy="342786"/>
    <xdr:sp macro="" textlink="">
      <xdr:nvSpPr>
        <xdr:cNvPr id="4" name="TextBox 3"/>
        <xdr:cNvSpPr txBox="1"/>
      </xdr:nvSpPr>
      <xdr:spPr>
        <a:xfrm>
          <a:off x="3392466" y="6680548"/>
          <a:ext cx="49218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S(x)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6</xdr:row>
      <xdr:rowOff>157162</xdr:rowOff>
    </xdr:from>
    <xdr:to>
      <xdr:col>11</xdr:col>
      <xdr:colOff>333375</xdr:colOff>
      <xdr:row>21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9</xdr:row>
      <xdr:rowOff>71437</xdr:rowOff>
    </xdr:from>
    <xdr:to>
      <xdr:col>11</xdr:col>
      <xdr:colOff>419100</xdr:colOff>
      <xdr:row>23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6</xdr:row>
      <xdr:rowOff>100012</xdr:rowOff>
    </xdr:from>
    <xdr:to>
      <xdr:col>11</xdr:col>
      <xdr:colOff>266700</xdr:colOff>
      <xdr:row>20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9</xdr:row>
      <xdr:rowOff>4762</xdr:rowOff>
    </xdr:from>
    <xdr:to>
      <xdr:col>11</xdr:col>
      <xdr:colOff>209550</xdr:colOff>
      <xdr:row>23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4</xdr:row>
      <xdr:rowOff>33336</xdr:rowOff>
    </xdr:from>
    <xdr:to>
      <xdr:col>18</xdr:col>
      <xdr:colOff>200025</xdr:colOff>
      <xdr:row>22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30" zoomScaleNormal="30" workbookViewId="0">
      <selection activeCell="B1" sqref="B1:K2"/>
    </sheetView>
  </sheetViews>
  <sheetFormatPr defaultRowHeight="15" x14ac:dyDescent="0.25"/>
  <cols>
    <col min="6" max="6" width="10.28515625" bestFit="1" customWidth="1"/>
    <col min="7" max="9" width="9.28515625" bestFit="1" customWidth="1"/>
    <col min="10" max="10" width="10.5703125" bestFit="1" customWidth="1"/>
    <col min="11" max="13" width="9.28515625" bestFit="1" customWidth="1"/>
  </cols>
  <sheetData>
    <row r="1" spans="2:11" ht="15" customHeight="1" x14ac:dyDescent="0.25">
      <c r="B1" s="17" t="s">
        <v>2</v>
      </c>
      <c r="C1" s="17"/>
      <c r="D1" s="17"/>
      <c r="E1" s="17"/>
      <c r="F1" s="17"/>
      <c r="G1" s="17"/>
      <c r="H1" s="17"/>
      <c r="I1" s="17"/>
      <c r="J1" s="17"/>
      <c r="K1" s="17"/>
    </row>
    <row r="2" spans="2:11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</row>
    <row r="4" spans="2:11" x14ac:dyDescent="0.25">
      <c r="B4" s="1" t="s">
        <v>0</v>
      </c>
      <c r="C4" s="1" t="s">
        <v>1</v>
      </c>
    </row>
    <row r="5" spans="2:11" x14ac:dyDescent="0.25">
      <c r="B5" s="2">
        <v>0</v>
      </c>
      <c r="C5" s="3">
        <v>0</v>
      </c>
    </row>
    <row r="6" spans="2:11" x14ac:dyDescent="0.25">
      <c r="B6" s="2">
        <v>1</v>
      </c>
      <c r="C6" s="3">
        <v>2</v>
      </c>
    </row>
    <row r="7" spans="2:11" x14ac:dyDescent="0.25">
      <c r="B7" s="2">
        <v>2</v>
      </c>
      <c r="C7" s="3">
        <v>11</v>
      </c>
    </row>
    <row r="8" spans="2:11" x14ac:dyDescent="0.25">
      <c r="B8" s="2">
        <v>3</v>
      </c>
      <c r="C8" s="3">
        <v>40</v>
      </c>
    </row>
    <row r="9" spans="2:11" x14ac:dyDescent="0.25">
      <c r="B9" s="2">
        <v>4</v>
      </c>
      <c r="C9" s="3">
        <v>95</v>
      </c>
    </row>
    <row r="10" spans="2:11" x14ac:dyDescent="0.25">
      <c r="B10" s="2">
        <v>5</v>
      </c>
      <c r="C10" s="3">
        <v>204</v>
      </c>
    </row>
    <row r="11" spans="2:11" x14ac:dyDescent="0.25">
      <c r="B11" s="2">
        <v>6</v>
      </c>
      <c r="C11" s="3">
        <v>364</v>
      </c>
    </row>
    <row r="12" spans="2:11" x14ac:dyDescent="0.25">
      <c r="B12" s="2">
        <v>7</v>
      </c>
      <c r="C12" s="3">
        <v>419</v>
      </c>
    </row>
    <row r="13" spans="2:11" x14ac:dyDescent="0.25">
      <c r="B13" s="2">
        <v>8</v>
      </c>
      <c r="C13" s="3">
        <v>942</v>
      </c>
    </row>
    <row r="14" spans="2:11" x14ac:dyDescent="0.25">
      <c r="B14" s="2">
        <v>9</v>
      </c>
      <c r="C14" s="3">
        <v>1210</v>
      </c>
    </row>
    <row r="15" spans="2:11" x14ac:dyDescent="0.25">
      <c r="B15" s="2">
        <v>10</v>
      </c>
      <c r="C15" s="3">
        <v>1138</v>
      </c>
    </row>
    <row r="18" spans="1:27" x14ac:dyDescent="0.25">
      <c r="P18" s="7"/>
      <c r="Q18" s="7"/>
    </row>
    <row r="20" spans="1:27" x14ac:dyDescent="0.25">
      <c r="O20" s="6"/>
    </row>
    <row r="21" spans="1:27" x14ac:dyDescent="0.25">
      <c r="B21" s="1" t="s">
        <v>0</v>
      </c>
      <c r="C21" s="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  <c r="L21" t="s">
        <v>12</v>
      </c>
      <c r="M21" t="s">
        <v>13</v>
      </c>
      <c r="P21" s="10"/>
      <c r="Q21" s="10"/>
    </row>
    <row r="22" spans="1:27" x14ac:dyDescent="0.25">
      <c r="A22" t="s">
        <v>14</v>
      </c>
      <c r="B22" s="2">
        <v>0</v>
      </c>
      <c r="C22" s="3">
        <v>0</v>
      </c>
      <c r="D22" s="5">
        <f>(C23-C22)/(B23-B22)</f>
        <v>2</v>
      </c>
      <c r="E22" s="5">
        <f>(D23-D22)/(B24-B22)</f>
        <v>3.5</v>
      </c>
      <c r="F22" s="5">
        <f>(E23-E22)/(B25-B22)</f>
        <v>2.1666666666666665</v>
      </c>
      <c r="G22" s="5">
        <f>(F23-F22)/(B26-B22)</f>
        <v>-0.29166666666666663</v>
      </c>
      <c r="H22" s="5">
        <f t="shared" ref="H22:H27" si="0">(G23-G22)/(B27-B22)</f>
        <v>0.2416666666666667</v>
      </c>
      <c r="I22" s="5">
        <f>(H23-H22)/(B28-B22)</f>
        <v>-0.11388888888888889</v>
      </c>
      <c r="J22" s="5">
        <f>(I23-I22)/(B29-B22)</f>
        <v>2.5793650793650802E-3</v>
      </c>
      <c r="K22" s="5">
        <f>(J23-J22)/(B30-B22)</f>
        <v>2.6289682539682547E-2</v>
      </c>
      <c r="L22" s="5">
        <f>(K23-K22)/(B31-B22)</f>
        <v>-1.6655643738977075E-2</v>
      </c>
      <c r="M22" s="5">
        <f>(L23-L22)/(B32-B22)</f>
        <v>6.0088734567901245E-3</v>
      </c>
      <c r="P22" s="11"/>
      <c r="Q22" s="12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25">
      <c r="A23" t="s">
        <v>15</v>
      </c>
      <c r="B23" s="2">
        <v>1</v>
      </c>
      <c r="C23" s="3">
        <v>2</v>
      </c>
      <c r="D23" s="5">
        <f t="shared" ref="D23:D31" si="1">(C24-C23)/(B24-B23)</f>
        <v>9</v>
      </c>
      <c r="E23" s="5">
        <f t="shared" ref="E23:E30" si="2">(D24-D23)/(B25-B23)</f>
        <v>10</v>
      </c>
      <c r="F23" s="5">
        <f t="shared" ref="F23:F29" si="3">(E24-E23)/(B26-B23)</f>
        <v>1</v>
      </c>
      <c r="G23" s="5">
        <f t="shared" ref="G23:G28" si="4">(F24-F23)/(B27-B23)</f>
        <v>0.91666666666666674</v>
      </c>
      <c r="H23" s="5">
        <f t="shared" si="0"/>
        <v>-0.44166666666666671</v>
      </c>
      <c r="I23" s="5">
        <f>(H24-H23)/(B29-B23)</f>
        <v>-9.5833333333333326E-2</v>
      </c>
      <c r="J23" s="5">
        <f>(I24-I23)/(B30-B23)</f>
        <v>0.21289682539682545</v>
      </c>
      <c r="K23" s="5">
        <f>(J24-J23)/(B31-B23)</f>
        <v>-0.12361111111111113</v>
      </c>
      <c r="L23" s="5">
        <f>(K24-K23)/(B32-B23)</f>
        <v>4.3433090828924166E-2</v>
      </c>
      <c r="M23" s="5"/>
      <c r="P23" s="11"/>
      <c r="Q23" s="12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25">
      <c r="A24" t="s">
        <v>16</v>
      </c>
      <c r="B24" s="2">
        <v>2</v>
      </c>
      <c r="C24" s="3">
        <v>11</v>
      </c>
      <c r="D24" s="5">
        <f t="shared" si="1"/>
        <v>29</v>
      </c>
      <c r="E24" s="5">
        <f t="shared" si="2"/>
        <v>13</v>
      </c>
      <c r="F24" s="5">
        <f t="shared" si="3"/>
        <v>4.666666666666667</v>
      </c>
      <c r="G24" s="5">
        <f t="shared" si="4"/>
        <v>-1.2916666666666667</v>
      </c>
      <c r="H24" s="5">
        <f t="shared" si="0"/>
        <v>-1.0166666666666666</v>
      </c>
      <c r="I24" s="5">
        <f>(H25-H24)/(B30-B24)</f>
        <v>1.3944444444444446</v>
      </c>
      <c r="J24" s="5">
        <f>(I25-I24)/(B31-B24)</f>
        <v>-0.77599206349206362</v>
      </c>
      <c r="K24" s="5">
        <f>(J25-J24)/(B32-B24)</f>
        <v>0.26728670634920637</v>
      </c>
      <c r="L24" s="5"/>
      <c r="M24" s="5"/>
      <c r="P24" s="11"/>
      <c r="Q24" s="12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25">
      <c r="A25" t="s">
        <v>17</v>
      </c>
      <c r="B25" s="2">
        <v>3</v>
      </c>
      <c r="C25" s="3">
        <v>40</v>
      </c>
      <c r="D25" s="5">
        <f t="shared" si="1"/>
        <v>55</v>
      </c>
      <c r="E25" s="5">
        <f t="shared" si="2"/>
        <v>27</v>
      </c>
      <c r="F25" s="5">
        <f t="shared" si="3"/>
        <v>-0.5</v>
      </c>
      <c r="G25" s="5">
        <f t="shared" si="4"/>
        <v>-6.375</v>
      </c>
      <c r="H25" s="5">
        <f t="shared" si="0"/>
        <v>7.35</v>
      </c>
      <c r="I25" s="5">
        <f>(H26-H25)/(B31-B25)</f>
        <v>-4.0375000000000005</v>
      </c>
      <c r="J25" s="5">
        <f>(I26-I25)/(B32-B25)</f>
        <v>1.3623015873015873</v>
      </c>
      <c r="K25" s="5"/>
      <c r="L25" s="5"/>
      <c r="M25" s="5"/>
      <c r="P25" s="11"/>
      <c r="Q25" s="12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25">
      <c r="A26" t="s">
        <v>18</v>
      </c>
      <c r="B26" s="2">
        <v>4</v>
      </c>
      <c r="C26" s="3">
        <v>95</v>
      </c>
      <c r="D26" s="5">
        <f t="shared" si="1"/>
        <v>109</v>
      </c>
      <c r="E26" s="5">
        <f t="shared" si="2"/>
        <v>25.5</v>
      </c>
      <c r="F26" s="5">
        <f t="shared" si="3"/>
        <v>-26</v>
      </c>
      <c r="G26" s="5">
        <f t="shared" si="4"/>
        <v>30.375</v>
      </c>
      <c r="H26" s="5">
        <f t="shared" si="0"/>
        <v>-16.875</v>
      </c>
      <c r="I26" s="5">
        <f>(H27-H26)/(B32-B26)</f>
        <v>5.4986111111111109</v>
      </c>
      <c r="J26" s="5"/>
      <c r="K26" s="5"/>
      <c r="L26" s="5"/>
      <c r="M26" s="5"/>
      <c r="P26" s="11"/>
      <c r="Q26" s="12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25">
      <c r="A27" t="s">
        <v>19</v>
      </c>
      <c r="B27" s="2">
        <v>5</v>
      </c>
      <c r="C27" s="3">
        <v>204</v>
      </c>
      <c r="D27" s="5">
        <f t="shared" si="1"/>
        <v>160</v>
      </c>
      <c r="E27" s="5">
        <f t="shared" si="2"/>
        <v>-52.5</v>
      </c>
      <c r="F27" s="5">
        <f t="shared" si="3"/>
        <v>95.5</v>
      </c>
      <c r="G27" s="5">
        <f t="shared" si="4"/>
        <v>-54</v>
      </c>
      <c r="H27" s="5">
        <f t="shared" si="0"/>
        <v>16.116666666666667</v>
      </c>
      <c r="I27" s="5"/>
      <c r="J27" s="5"/>
      <c r="K27" s="5"/>
      <c r="L27" s="5"/>
      <c r="M27" s="5"/>
      <c r="P27" s="11"/>
      <c r="Q27" s="12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25">
      <c r="A28" t="s">
        <v>20</v>
      </c>
      <c r="B28" s="2">
        <v>6</v>
      </c>
      <c r="C28" s="3">
        <v>364</v>
      </c>
      <c r="D28" s="5">
        <f t="shared" si="1"/>
        <v>55</v>
      </c>
      <c r="E28" s="5">
        <f t="shared" si="2"/>
        <v>234</v>
      </c>
      <c r="F28" s="5">
        <f t="shared" si="3"/>
        <v>-120.5</v>
      </c>
      <c r="G28" s="5">
        <f t="shared" si="4"/>
        <v>26.583333333333332</v>
      </c>
      <c r="H28" s="5"/>
      <c r="I28" s="5"/>
      <c r="J28" s="5"/>
      <c r="K28" s="5"/>
      <c r="L28" s="5"/>
      <c r="M28" s="5"/>
      <c r="P28" s="11"/>
      <c r="Q28" s="12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25">
      <c r="A29" t="s">
        <v>21</v>
      </c>
      <c r="B29" s="2">
        <v>7</v>
      </c>
      <c r="C29" s="3">
        <v>419</v>
      </c>
      <c r="D29" s="5">
        <f t="shared" si="1"/>
        <v>523</v>
      </c>
      <c r="E29" s="5">
        <f t="shared" si="2"/>
        <v>-127.5</v>
      </c>
      <c r="F29" s="5">
        <f t="shared" si="3"/>
        <v>-14.166666666666666</v>
      </c>
      <c r="G29" s="5"/>
      <c r="H29" s="5"/>
      <c r="I29" s="5"/>
      <c r="J29" s="5"/>
      <c r="K29" s="5"/>
      <c r="L29" s="5"/>
      <c r="M29" s="5"/>
      <c r="P29" s="11"/>
      <c r="Q29" s="12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25">
      <c r="A30" t="s">
        <v>22</v>
      </c>
      <c r="B30" s="2">
        <v>8</v>
      </c>
      <c r="C30" s="3">
        <v>942</v>
      </c>
      <c r="D30" s="5">
        <f t="shared" si="1"/>
        <v>268</v>
      </c>
      <c r="E30" s="5">
        <f t="shared" si="2"/>
        <v>-170</v>
      </c>
      <c r="F30" s="5"/>
      <c r="G30" s="5"/>
      <c r="H30" s="5"/>
      <c r="I30" s="5"/>
      <c r="J30" s="5"/>
      <c r="K30" s="5"/>
      <c r="L30" s="5"/>
      <c r="M30" s="5"/>
      <c r="P30" s="11"/>
      <c r="Q30" s="12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25">
      <c r="A31" t="s">
        <v>23</v>
      </c>
      <c r="B31" s="2">
        <v>9</v>
      </c>
      <c r="C31" s="3">
        <v>1210</v>
      </c>
      <c r="D31" s="5">
        <f t="shared" si="1"/>
        <v>-72</v>
      </c>
      <c r="E31" s="5"/>
      <c r="F31" s="5"/>
      <c r="G31" s="5"/>
      <c r="H31" s="5"/>
      <c r="I31" s="5"/>
      <c r="J31" s="5"/>
      <c r="K31" s="5"/>
      <c r="L31" s="5"/>
      <c r="M31" s="5"/>
      <c r="P31" s="11"/>
      <c r="Q31" s="12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25">
      <c r="A32" t="s">
        <v>24</v>
      </c>
      <c r="B32" s="2">
        <v>10</v>
      </c>
      <c r="C32" s="3">
        <v>1138</v>
      </c>
      <c r="D32" s="4"/>
      <c r="E32" s="5"/>
      <c r="P32" s="11"/>
      <c r="Q32" s="12"/>
      <c r="R32" s="4"/>
      <c r="S32" s="5"/>
    </row>
  </sheetData>
  <mergeCells count="1">
    <mergeCell ref="B1:K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39"/>
  <sheetViews>
    <sheetView zoomScale="50" zoomScaleNormal="50" workbookViewId="0">
      <selection activeCell="M38" sqref="M38"/>
    </sheetView>
  </sheetViews>
  <sheetFormatPr defaultRowHeight="15" x14ac:dyDescent="0.25"/>
  <cols>
    <col min="5" max="7" width="16" bestFit="1" customWidth="1"/>
    <col min="8" max="12" width="15.85546875" bestFit="1" customWidth="1"/>
    <col min="13" max="15" width="16" bestFit="1" customWidth="1"/>
    <col min="16" max="16" width="9.140625" customWidth="1"/>
    <col min="20" max="20" width="9.140625" style="14"/>
    <col min="22" max="24" width="9.140625" style="14"/>
  </cols>
  <sheetData>
    <row r="1" spans="2:31" x14ac:dyDescent="0.25">
      <c r="B1" s="17" t="s">
        <v>25</v>
      </c>
      <c r="C1" s="17"/>
      <c r="D1" s="17"/>
      <c r="E1" s="17"/>
      <c r="F1" s="17"/>
      <c r="G1" s="17"/>
      <c r="H1" s="17"/>
      <c r="I1" s="17"/>
      <c r="J1" s="17"/>
      <c r="K1" s="17"/>
    </row>
    <row r="2" spans="2:31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2:31" ht="23.25" x14ac:dyDescent="0.35">
      <c r="B3" s="8"/>
      <c r="C3" s="8"/>
      <c r="D3" s="8"/>
      <c r="E3" s="8" t="s">
        <v>47</v>
      </c>
      <c r="F3" s="8"/>
      <c r="G3" s="8"/>
      <c r="H3" s="8"/>
      <c r="I3" s="8"/>
      <c r="J3" s="8"/>
      <c r="K3" s="8"/>
      <c r="Q3" s="13" t="s">
        <v>48</v>
      </c>
    </row>
    <row r="4" spans="2:31" x14ac:dyDescent="0.25">
      <c r="B4" s="1" t="s">
        <v>0</v>
      </c>
      <c r="C4" s="1" t="s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</row>
    <row r="5" spans="2:31" x14ac:dyDescent="0.25">
      <c r="B5" s="2">
        <v>0</v>
      </c>
      <c r="C5" s="3">
        <v>0</v>
      </c>
      <c r="E5">
        <v>1</v>
      </c>
      <c r="F5">
        <v>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 s="9">
        <f t="shared" ref="Q5:Q13" si="0">C18-C17</f>
        <v>7</v>
      </c>
    </row>
    <row r="6" spans="2:31" x14ac:dyDescent="0.25">
      <c r="B6" s="2">
        <v>1</v>
      </c>
      <c r="C6" s="3">
        <v>2</v>
      </c>
      <c r="E6">
        <v>0</v>
      </c>
      <c r="F6">
        <v>1</v>
      </c>
      <c r="G6">
        <v>4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 s="9">
        <f t="shared" si="0"/>
        <v>20</v>
      </c>
    </row>
    <row r="7" spans="2:31" x14ac:dyDescent="0.25">
      <c r="B7" s="2">
        <v>2</v>
      </c>
      <c r="C7" s="3">
        <v>11</v>
      </c>
      <c r="E7">
        <v>0</v>
      </c>
      <c r="F7">
        <v>0</v>
      </c>
      <c r="G7">
        <v>1</v>
      </c>
      <c r="H7">
        <v>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 s="9">
        <f t="shared" si="0"/>
        <v>26</v>
      </c>
    </row>
    <row r="8" spans="2:31" x14ac:dyDescent="0.25">
      <c r="B8" s="2">
        <v>3</v>
      </c>
      <c r="C8" s="3">
        <v>40</v>
      </c>
      <c r="E8">
        <v>0</v>
      </c>
      <c r="F8">
        <v>0</v>
      </c>
      <c r="G8">
        <v>0</v>
      </c>
      <c r="H8">
        <v>1</v>
      </c>
      <c r="I8">
        <v>4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Q8" s="9">
        <f t="shared" si="0"/>
        <v>54</v>
      </c>
    </row>
    <row r="9" spans="2:31" x14ac:dyDescent="0.25">
      <c r="B9" s="2">
        <v>4</v>
      </c>
      <c r="C9" s="3">
        <v>95</v>
      </c>
      <c r="E9">
        <v>0</v>
      </c>
      <c r="F9">
        <v>0</v>
      </c>
      <c r="G9">
        <v>0</v>
      </c>
      <c r="H9">
        <v>0</v>
      </c>
      <c r="I9">
        <v>1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Q9" s="9">
        <f t="shared" si="0"/>
        <v>51</v>
      </c>
    </row>
    <row r="10" spans="2:31" x14ac:dyDescent="0.25">
      <c r="B10" s="2">
        <v>5</v>
      </c>
      <c r="C10" s="3">
        <v>204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4</v>
      </c>
      <c r="L10">
        <v>1</v>
      </c>
      <c r="M10">
        <v>0</v>
      </c>
      <c r="N10">
        <v>0</v>
      </c>
      <c r="O10">
        <v>0</v>
      </c>
      <c r="Q10" s="9">
        <f t="shared" si="0"/>
        <v>-105</v>
      </c>
    </row>
    <row r="11" spans="2:31" x14ac:dyDescent="0.25">
      <c r="B11" s="2">
        <v>6</v>
      </c>
      <c r="C11" s="3">
        <v>364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4</v>
      </c>
      <c r="M11">
        <v>1</v>
      </c>
      <c r="N11">
        <v>0</v>
      </c>
      <c r="O11">
        <v>0</v>
      </c>
      <c r="Q11" s="9">
        <f t="shared" si="0"/>
        <v>468</v>
      </c>
    </row>
    <row r="12" spans="2:31" x14ac:dyDescent="0.25">
      <c r="B12" s="2">
        <v>7</v>
      </c>
      <c r="C12" s="3">
        <v>419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4</v>
      </c>
      <c r="N12">
        <v>1</v>
      </c>
      <c r="O12">
        <v>0</v>
      </c>
      <c r="Q12" s="9">
        <f t="shared" si="0"/>
        <v>-255</v>
      </c>
    </row>
    <row r="13" spans="2:31" x14ac:dyDescent="0.25">
      <c r="B13" s="2">
        <v>8</v>
      </c>
      <c r="C13" s="3">
        <v>942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4</v>
      </c>
      <c r="O13">
        <v>1</v>
      </c>
      <c r="Q13" s="9">
        <f t="shared" si="0"/>
        <v>-340</v>
      </c>
    </row>
    <row r="14" spans="2:31" x14ac:dyDescent="0.25">
      <c r="B14" s="2">
        <v>9</v>
      </c>
      <c r="C14" s="3">
        <v>1210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Q14" s="9">
        <v>0</v>
      </c>
    </row>
    <row r="15" spans="2:31" x14ac:dyDescent="0.25">
      <c r="B15" s="2">
        <v>10</v>
      </c>
      <c r="C15" s="3">
        <v>1138</v>
      </c>
      <c r="E15" t="s">
        <v>123</v>
      </c>
    </row>
    <row r="16" spans="2:31" x14ac:dyDescent="0.25">
      <c r="E16" s="16">
        <f t="array" ref="E16:O26">MINVERSE(E4:O14)</f>
        <v>1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R16" s="15" t="s">
        <v>36</v>
      </c>
      <c r="S16">
        <f t="array" ref="S16:S26">MMULT(E16:O26,Q4:Q14)</f>
        <v>0</v>
      </c>
      <c r="U16" s="15" t="s">
        <v>49</v>
      </c>
      <c r="V16" s="12">
        <v>0</v>
      </c>
      <c r="W16" s="12"/>
      <c r="X16" s="15" t="s">
        <v>59</v>
      </c>
      <c r="Y16">
        <f>((-C29/6)*(S17))-(C29/3)*(S16)+(C17)</f>
        <v>1.8630459876461622</v>
      </c>
      <c r="AA16" s="15" t="s">
        <v>69</v>
      </c>
      <c r="AB16">
        <f>S16/2</f>
        <v>0</v>
      </c>
      <c r="AD16" s="15" t="s">
        <v>79</v>
      </c>
      <c r="AE16">
        <f>(S17-S16)/(6*C29)</f>
        <v>0.13695401235383789</v>
      </c>
    </row>
    <row r="17" spans="2:31" x14ac:dyDescent="0.25">
      <c r="B17" s="15" t="s">
        <v>26</v>
      </c>
      <c r="C17" s="9">
        <f>((C6)-(C5))/C29</f>
        <v>2</v>
      </c>
      <c r="E17" s="16">
        <v>-0.26794919241851489</v>
      </c>
      <c r="F17" s="16">
        <v>0.26794919241851489</v>
      </c>
      <c r="G17" s="16">
        <v>-7.1796769674059582E-2</v>
      </c>
      <c r="H17" s="16">
        <v>1.9237886277723441E-2</v>
      </c>
      <c r="I17" s="16">
        <v>-5.1547754368341759E-3</v>
      </c>
      <c r="J17" s="16">
        <v>1.3812154696132596E-3</v>
      </c>
      <c r="K17" s="16">
        <v>-3.7008644161886387E-4</v>
      </c>
      <c r="L17" s="16">
        <v>9.9130296862195655E-5</v>
      </c>
      <c r="M17" s="16">
        <v>-2.6434745829918849E-5</v>
      </c>
      <c r="N17" s="16">
        <v>6.6086864574797123E-6</v>
      </c>
      <c r="O17" s="16">
        <v>-6.6086864574797123E-6</v>
      </c>
      <c r="R17" s="15" t="s">
        <v>37</v>
      </c>
      <c r="S17">
        <v>0.82172407412302728</v>
      </c>
      <c r="U17" s="15" t="s">
        <v>50</v>
      </c>
      <c r="V17" s="12">
        <v>2</v>
      </c>
      <c r="W17" s="12"/>
      <c r="X17" s="15" t="s">
        <v>61</v>
      </c>
      <c r="Y17" s="14">
        <f t="shared" ref="Y17:Y25" si="1">((-C30/6)*(S18))-(C30/3)*(S17)+(C18)</f>
        <v>8.1072413580410085</v>
      </c>
      <c r="AA17" s="15" t="s">
        <v>70</v>
      </c>
      <c r="AB17" s="14">
        <f t="shared" ref="AB17:AB25" si="2">S17/2</f>
        <v>0.41086203706151364</v>
      </c>
      <c r="AD17" s="15" t="s">
        <v>80</v>
      </c>
      <c r="AE17" s="14">
        <f t="shared" ref="AE17:AE25" si="3">(S18-S17)/(6*C30)</f>
        <v>0.4818966048974771</v>
      </c>
    </row>
    <row r="18" spans="2:31" x14ac:dyDescent="0.25">
      <c r="B18" s="15" t="s">
        <v>27</v>
      </c>
      <c r="C18" s="9">
        <f t="shared" ref="C18:C26" si="4">((C7)-(C6))/C30</f>
        <v>9</v>
      </c>
      <c r="E18" s="16">
        <v>7.1796769674059582E-2</v>
      </c>
      <c r="F18" s="16">
        <v>-7.1796769674059582E-2</v>
      </c>
      <c r="G18" s="16">
        <v>0.28718707869623833</v>
      </c>
      <c r="H18" s="16">
        <v>-7.6951545110893763E-2</v>
      </c>
      <c r="I18" s="16">
        <v>2.0619101747336704E-2</v>
      </c>
      <c r="J18" s="16">
        <v>-5.5248618784530384E-3</v>
      </c>
      <c r="K18" s="16">
        <v>1.4803457664754555E-3</v>
      </c>
      <c r="L18" s="16">
        <v>-3.9652118744878262E-4</v>
      </c>
      <c r="M18" s="16">
        <v>1.057389833196754E-4</v>
      </c>
      <c r="N18" s="16">
        <v>-2.6434745829918849E-5</v>
      </c>
      <c r="O18" s="16">
        <v>2.6434745829918849E-5</v>
      </c>
      <c r="R18" s="15" t="s">
        <v>38</v>
      </c>
      <c r="S18">
        <v>3.71310370350789</v>
      </c>
      <c r="U18" s="15" t="s">
        <v>51</v>
      </c>
      <c r="V18" s="12">
        <v>11</v>
      </c>
      <c r="W18" s="12"/>
      <c r="X18" s="15" t="s">
        <v>60</v>
      </c>
      <c r="Y18" s="14">
        <f t="shared" si="1"/>
        <v>27.041321913523134</v>
      </c>
      <c r="AA18" s="15" t="s">
        <v>71</v>
      </c>
      <c r="AB18" s="14">
        <f t="shared" si="2"/>
        <v>1.856551851753945</v>
      </c>
      <c r="AD18" s="15" t="s">
        <v>81</v>
      </c>
      <c r="AE18" s="14">
        <f t="shared" si="3"/>
        <v>0.10212623472292</v>
      </c>
    </row>
    <row r="19" spans="2:31" x14ac:dyDescent="0.25">
      <c r="B19" s="15" t="s">
        <v>28</v>
      </c>
      <c r="C19" s="9">
        <f t="shared" si="4"/>
        <v>29</v>
      </c>
      <c r="E19" s="16">
        <v>-1.9237886277723441E-2</v>
      </c>
      <c r="F19" s="16">
        <v>1.9237886277723441E-2</v>
      </c>
      <c r="G19" s="16">
        <v>-7.6951545110893763E-2</v>
      </c>
      <c r="H19" s="16">
        <v>0.28856829416585161</v>
      </c>
      <c r="I19" s="16">
        <v>-7.7321631552512635E-2</v>
      </c>
      <c r="J19" s="16">
        <v>2.0718232044198894E-2</v>
      </c>
      <c r="K19" s="16">
        <v>-5.5512966242829576E-3</v>
      </c>
      <c r="L19" s="16">
        <v>1.4869544529329348E-3</v>
      </c>
      <c r="M19" s="16">
        <v>-3.9652118744878273E-4</v>
      </c>
      <c r="N19" s="16">
        <v>9.9130296862195682E-5</v>
      </c>
      <c r="O19" s="16">
        <v>-9.9130296862195682E-5</v>
      </c>
      <c r="R19" s="15" t="s">
        <v>39</v>
      </c>
      <c r="S19" s="14">
        <v>4.32586111184541</v>
      </c>
      <c r="U19" s="15" t="s">
        <v>52</v>
      </c>
      <c r="V19" s="12">
        <v>40</v>
      </c>
      <c r="W19" s="12"/>
      <c r="X19" s="15" t="s">
        <v>62</v>
      </c>
      <c r="Y19" s="14">
        <f t="shared" si="1"/>
        <v>52.727470987866454</v>
      </c>
      <c r="AA19" s="15" t="s">
        <v>72</v>
      </c>
      <c r="AB19" s="14">
        <f t="shared" si="2"/>
        <v>2.162930555922705</v>
      </c>
      <c r="AD19" s="15" t="s">
        <v>82</v>
      </c>
      <c r="AE19" s="14">
        <f t="shared" si="3"/>
        <v>0.10959845621084414</v>
      </c>
    </row>
    <row r="20" spans="2:31" x14ac:dyDescent="0.25">
      <c r="B20" s="15" t="s">
        <v>29</v>
      </c>
      <c r="C20" s="9">
        <f t="shared" si="4"/>
        <v>55</v>
      </c>
      <c r="E20" s="16">
        <v>5.1547754368341742E-3</v>
      </c>
      <c r="F20" s="16">
        <v>-5.1547754368341742E-3</v>
      </c>
      <c r="G20" s="16">
        <v>2.0619101747336697E-2</v>
      </c>
      <c r="H20" s="16">
        <v>-7.7321631552512607E-2</v>
      </c>
      <c r="I20" s="16">
        <v>0.28866742446271382</v>
      </c>
      <c r="J20" s="16">
        <v>-7.7348066298342538E-2</v>
      </c>
      <c r="K20" s="16">
        <v>2.0724840730656377E-2</v>
      </c>
      <c r="L20" s="16">
        <v>-5.5512966242829568E-3</v>
      </c>
      <c r="M20" s="16">
        <v>1.4803457664754555E-3</v>
      </c>
      <c r="N20" s="16">
        <v>-3.7008644161886387E-4</v>
      </c>
      <c r="O20" s="16">
        <v>3.7008644161886387E-4</v>
      </c>
      <c r="R20" s="15" t="s">
        <v>40</v>
      </c>
      <c r="S20" s="14">
        <v>4.9834518491104749</v>
      </c>
      <c r="U20" s="15" t="s">
        <v>53</v>
      </c>
      <c r="V20" s="12">
        <v>95</v>
      </c>
      <c r="W20" s="12"/>
      <c r="X20" s="15" t="s">
        <v>63</v>
      </c>
      <c r="Y20" s="14">
        <f t="shared" si="1"/>
        <v>102.38212746834439</v>
      </c>
      <c r="AA20" s="15" t="s">
        <v>73</v>
      </c>
      <c r="AB20" s="14">
        <f t="shared" si="2"/>
        <v>2.4917259245552374</v>
      </c>
      <c r="AD20" s="15" t="s">
        <v>83</v>
      </c>
      <c r="AE20" s="14">
        <f t="shared" si="3"/>
        <v>4.126146607100373</v>
      </c>
    </row>
    <row r="21" spans="2:31" x14ac:dyDescent="0.25">
      <c r="B21" s="15" t="s">
        <v>30</v>
      </c>
      <c r="C21" s="9">
        <f t="shared" si="4"/>
        <v>109</v>
      </c>
      <c r="E21" s="16">
        <v>-1.3812154696132598E-3</v>
      </c>
      <c r="F21" s="16">
        <v>1.3812154696132598E-3</v>
      </c>
      <c r="G21" s="16">
        <v>-5.5248618784530393E-3</v>
      </c>
      <c r="H21" s="16">
        <v>2.0718232044198894E-2</v>
      </c>
      <c r="I21" s="16">
        <v>-7.7348066298342552E-2</v>
      </c>
      <c r="J21" s="16">
        <v>0.28867403314917128</v>
      </c>
      <c r="K21" s="16">
        <v>-7.7348066298342552E-2</v>
      </c>
      <c r="L21" s="16">
        <v>2.0718232044198894E-2</v>
      </c>
      <c r="M21" s="16">
        <v>-5.5248618784530393E-3</v>
      </c>
      <c r="N21" s="16">
        <v>1.3812154696132598E-3</v>
      </c>
      <c r="O21" s="16">
        <v>-1.3812154696132598E-3</v>
      </c>
      <c r="R21" s="15" t="s">
        <v>41</v>
      </c>
      <c r="S21" s="14">
        <v>29.740331491712709</v>
      </c>
      <c r="U21" s="15" t="s">
        <v>54</v>
      </c>
      <c r="V21" s="12">
        <v>204</v>
      </c>
      <c r="W21" s="12"/>
      <c r="X21" s="15" t="s">
        <v>64</v>
      </c>
      <c r="Y21" s="14">
        <f t="shared" si="1"/>
        <v>162.24401913875599</v>
      </c>
      <c r="AA21" s="15" t="s">
        <v>74</v>
      </c>
      <c r="AB21" s="14">
        <f t="shared" si="2"/>
        <v>14.870165745856355</v>
      </c>
      <c r="AD21" s="15" t="s">
        <v>84</v>
      </c>
      <c r="AE21" s="14">
        <f t="shared" si="3"/>
        <v>-17.114184884612335</v>
      </c>
    </row>
    <row r="22" spans="2:31" x14ac:dyDescent="0.25">
      <c r="B22" s="15" t="s">
        <v>31</v>
      </c>
      <c r="C22" s="9">
        <f t="shared" si="4"/>
        <v>160</v>
      </c>
      <c r="E22" s="16">
        <v>3.7008644161886381E-4</v>
      </c>
      <c r="F22" s="16">
        <v>-3.7008644161886381E-4</v>
      </c>
      <c r="G22" s="16">
        <v>1.4803457664754553E-3</v>
      </c>
      <c r="H22" s="16">
        <v>-5.5512966242829576E-3</v>
      </c>
      <c r="I22" s="16">
        <v>2.0724840730656374E-2</v>
      </c>
      <c r="J22" s="16">
        <v>-7.7348066298342524E-2</v>
      </c>
      <c r="K22" s="16">
        <v>0.28866742446271382</v>
      </c>
      <c r="L22" s="16">
        <v>-7.7321631552512621E-2</v>
      </c>
      <c r="M22" s="16">
        <v>2.06191017473367E-2</v>
      </c>
      <c r="N22" s="16">
        <v>-5.1547754368341751E-3</v>
      </c>
      <c r="O22" s="16">
        <v>5.1547754368341751E-3</v>
      </c>
      <c r="R22" s="15" t="s">
        <v>42</v>
      </c>
      <c r="S22">
        <v>-72.944777815961302</v>
      </c>
      <c r="U22" s="15" t="s">
        <v>55</v>
      </c>
      <c r="V22" s="12">
        <v>364</v>
      </c>
      <c r="W22" s="12"/>
      <c r="X22" s="15" t="s">
        <v>65</v>
      </c>
      <c r="Y22" s="14">
        <f t="shared" si="1"/>
        <v>53.141795976631677</v>
      </c>
      <c r="AA22" s="15" t="s">
        <v>75</v>
      </c>
      <c r="AB22" s="14">
        <f t="shared" si="2"/>
        <v>-36.472388907980651</v>
      </c>
      <c r="AD22" s="15" t="s">
        <v>85</v>
      </c>
      <c r="AE22" s="14">
        <f t="shared" si="3"/>
        <v>38.330592931348974</v>
      </c>
    </row>
    <row r="23" spans="2:31" x14ac:dyDescent="0.25">
      <c r="B23" s="15" t="s">
        <v>32</v>
      </c>
      <c r="C23" s="9">
        <f t="shared" si="4"/>
        <v>55</v>
      </c>
      <c r="E23" s="16">
        <v>-9.9130296862195682E-5</v>
      </c>
      <c r="F23" s="16">
        <v>9.9130296862195682E-5</v>
      </c>
      <c r="G23" s="16">
        <v>-3.9652118744878273E-4</v>
      </c>
      <c r="H23" s="16">
        <v>1.486954452932935E-3</v>
      </c>
      <c r="I23" s="16">
        <v>-5.5512966242829568E-3</v>
      </c>
      <c r="J23" s="16">
        <v>2.0718232044198894E-2</v>
      </c>
      <c r="K23" s="16">
        <v>-7.7321631552512635E-2</v>
      </c>
      <c r="L23" s="16">
        <v>0.28856829416585161</v>
      </c>
      <c r="M23" s="16">
        <v>-7.6951545110893763E-2</v>
      </c>
      <c r="N23" s="16">
        <v>1.9237886277723441E-2</v>
      </c>
      <c r="O23" s="16">
        <v>-1.9237886277723441E-2</v>
      </c>
      <c r="R23" s="15" t="s">
        <v>43</v>
      </c>
      <c r="S23">
        <v>157.03877977213253</v>
      </c>
      <c r="U23" s="15" t="s">
        <v>56</v>
      </c>
      <c r="V23" s="12">
        <v>419</v>
      </c>
      <c r="W23" s="12"/>
      <c r="X23" s="15" t="s">
        <v>66</v>
      </c>
      <c r="Y23" s="14">
        <f t="shared" si="1"/>
        <v>485.18879695471725</v>
      </c>
      <c r="AA23" s="15" t="s">
        <v>76</v>
      </c>
      <c r="AB23" s="14">
        <f t="shared" si="2"/>
        <v>78.519389886066264</v>
      </c>
      <c r="AD23" s="15" t="s">
        <v>86</v>
      </c>
      <c r="AE23" s="14">
        <f t="shared" si="3"/>
        <v>-40.708186840783533</v>
      </c>
    </row>
    <row r="24" spans="2:31" x14ac:dyDescent="0.25">
      <c r="B24" s="15" t="s">
        <v>33</v>
      </c>
      <c r="C24" s="9">
        <f t="shared" si="4"/>
        <v>523</v>
      </c>
      <c r="E24" s="16">
        <v>2.6434745829918846E-5</v>
      </c>
      <c r="F24" s="16">
        <v>-2.6434745829918846E-5</v>
      </c>
      <c r="G24" s="16">
        <v>1.0573898331967538E-4</v>
      </c>
      <c r="H24" s="16">
        <v>-3.9652118744878273E-4</v>
      </c>
      <c r="I24" s="16">
        <v>1.480345766475455E-3</v>
      </c>
      <c r="J24" s="16">
        <v>-5.5248618784530384E-3</v>
      </c>
      <c r="K24" s="16">
        <v>2.06191017473367E-2</v>
      </c>
      <c r="L24" s="16">
        <v>-7.6951545110893763E-2</v>
      </c>
      <c r="M24" s="16">
        <v>0.28718707869623833</v>
      </c>
      <c r="N24" s="16">
        <v>-7.1796769674059582E-2</v>
      </c>
      <c r="O24" s="16">
        <v>7.1796769674059582E-2</v>
      </c>
      <c r="R24" s="15" t="s">
        <v>44</v>
      </c>
      <c r="S24">
        <v>-87.210341272568655</v>
      </c>
      <c r="U24" s="15" t="s">
        <v>57</v>
      </c>
      <c r="V24" s="12">
        <v>942</v>
      </c>
      <c r="W24" s="12"/>
      <c r="X24" s="15" t="s">
        <v>67</v>
      </c>
      <c r="Y24" s="14">
        <f t="shared" si="1"/>
        <v>307.60301620449917</v>
      </c>
      <c r="AA24" s="15" t="s">
        <v>77</v>
      </c>
      <c r="AB24" s="14">
        <f t="shared" si="2"/>
        <v>-43.605170636284328</v>
      </c>
      <c r="AD24" s="15" t="s">
        <v>87</v>
      </c>
      <c r="AE24" s="14">
        <f t="shared" si="3"/>
        <v>4.0021544317851365</v>
      </c>
    </row>
    <row r="25" spans="2:31" x14ac:dyDescent="0.25">
      <c r="B25" s="15" t="s">
        <v>34</v>
      </c>
      <c r="C25" s="9">
        <f t="shared" si="4"/>
        <v>268</v>
      </c>
      <c r="E25" s="16">
        <v>-6.6086864574797106E-6</v>
      </c>
      <c r="F25" s="16">
        <v>6.6086864574797106E-6</v>
      </c>
      <c r="G25" s="16">
        <v>-2.6434745829918842E-5</v>
      </c>
      <c r="H25" s="16">
        <v>9.9130296862195668E-5</v>
      </c>
      <c r="I25" s="16">
        <v>-3.700864416188637E-4</v>
      </c>
      <c r="J25" s="16">
        <v>1.3812154696132594E-3</v>
      </c>
      <c r="K25" s="16">
        <v>-5.1547754368341742E-3</v>
      </c>
      <c r="L25" s="16">
        <v>1.9237886277723437E-2</v>
      </c>
      <c r="M25" s="16">
        <v>-7.1796769674059582E-2</v>
      </c>
      <c r="N25" s="16">
        <v>0.26794919241851489</v>
      </c>
      <c r="O25" s="16">
        <v>-0.26794919241851489</v>
      </c>
      <c r="R25" s="15" t="s">
        <v>45</v>
      </c>
      <c r="S25">
        <v>-63.197414681857836</v>
      </c>
      <c r="U25" s="15" t="s">
        <v>58</v>
      </c>
      <c r="V25" s="12">
        <v>1210</v>
      </c>
      <c r="W25" s="12"/>
      <c r="X25" s="15" t="s">
        <v>68</v>
      </c>
      <c r="Y25" s="14">
        <f t="shared" si="1"/>
        <v>-50.93419510604739</v>
      </c>
      <c r="AA25" s="15" t="s">
        <v>78</v>
      </c>
      <c r="AB25" s="14">
        <f t="shared" si="2"/>
        <v>-31.598707340928918</v>
      </c>
      <c r="AD25" s="15" t="s">
        <v>88</v>
      </c>
      <c r="AE25" s="14">
        <f t="shared" si="3"/>
        <v>10.532902446976307</v>
      </c>
    </row>
    <row r="26" spans="2:31" x14ac:dyDescent="0.25">
      <c r="B26" s="15" t="s">
        <v>35</v>
      </c>
      <c r="C26" s="9">
        <f t="shared" si="4"/>
        <v>-72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1</v>
      </c>
      <c r="R26" s="15" t="s">
        <v>46</v>
      </c>
      <c r="S26">
        <v>0</v>
      </c>
      <c r="V26" s="12"/>
      <c r="W26" s="12"/>
      <c r="Y26" s="14"/>
      <c r="AE26" s="14"/>
    </row>
    <row r="27" spans="2:31" x14ac:dyDescent="0.25">
      <c r="E27" s="9"/>
      <c r="Y27" s="14"/>
    </row>
    <row r="28" spans="2:31" x14ac:dyDescent="0.25">
      <c r="E28" s="9"/>
      <c r="H28" s="9"/>
      <c r="Y28" s="14"/>
    </row>
    <row r="29" spans="2:31" x14ac:dyDescent="0.25">
      <c r="B29" s="15" t="s">
        <v>90</v>
      </c>
      <c r="C29">
        <f>B6-B5</f>
        <v>1</v>
      </c>
      <c r="E29" s="9"/>
    </row>
    <row r="30" spans="2:31" x14ac:dyDescent="0.25">
      <c r="B30" s="15" t="s">
        <v>89</v>
      </c>
      <c r="C30" s="14">
        <f t="shared" ref="C30:C38" si="5">B7-B6</f>
        <v>1</v>
      </c>
      <c r="E30" s="9"/>
      <c r="U30" s="14"/>
    </row>
    <row r="31" spans="2:31" x14ac:dyDescent="0.25">
      <c r="B31" s="15" t="s">
        <v>91</v>
      </c>
      <c r="C31" s="14">
        <f t="shared" si="5"/>
        <v>1</v>
      </c>
      <c r="G31" s="14"/>
    </row>
    <row r="32" spans="2:31" x14ac:dyDescent="0.25">
      <c r="B32" s="15" t="s">
        <v>92</v>
      </c>
      <c r="C32" s="14">
        <f t="shared" si="5"/>
        <v>1</v>
      </c>
      <c r="G32" s="14"/>
    </row>
    <row r="33" spans="2:7" x14ac:dyDescent="0.25">
      <c r="B33" s="15" t="s">
        <v>93</v>
      </c>
      <c r="C33" s="14">
        <f t="shared" si="5"/>
        <v>1</v>
      </c>
      <c r="G33" s="14"/>
    </row>
    <row r="34" spans="2:7" x14ac:dyDescent="0.25">
      <c r="B34" s="15" t="s">
        <v>94</v>
      </c>
      <c r="C34" s="14">
        <f t="shared" si="5"/>
        <v>1</v>
      </c>
    </row>
    <row r="35" spans="2:7" x14ac:dyDescent="0.25">
      <c r="B35" s="15" t="s">
        <v>95</v>
      </c>
      <c r="C35" s="14">
        <f t="shared" si="5"/>
        <v>1</v>
      </c>
    </row>
    <row r="36" spans="2:7" x14ac:dyDescent="0.25">
      <c r="B36" s="15" t="s">
        <v>96</v>
      </c>
      <c r="C36" s="14">
        <f t="shared" si="5"/>
        <v>1</v>
      </c>
    </row>
    <row r="37" spans="2:7" x14ac:dyDescent="0.25">
      <c r="B37" s="15" t="s">
        <v>97</v>
      </c>
      <c r="C37" s="14">
        <f t="shared" si="5"/>
        <v>1</v>
      </c>
    </row>
    <row r="38" spans="2:7" x14ac:dyDescent="0.25">
      <c r="B38" s="15" t="s">
        <v>98</v>
      </c>
      <c r="C38" s="14">
        <f t="shared" si="5"/>
        <v>1</v>
      </c>
    </row>
    <row r="39" spans="2:7" x14ac:dyDescent="0.25">
      <c r="C39" s="14"/>
    </row>
  </sheetData>
  <mergeCells count="1">
    <mergeCell ref="B1: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"/>
  <sheetViews>
    <sheetView zoomScale="84" workbookViewId="0">
      <selection activeCell="B1" sqref="B1:K2"/>
    </sheetView>
  </sheetViews>
  <sheetFormatPr defaultRowHeight="15" x14ac:dyDescent="0.25"/>
  <sheetData>
    <row r="1" spans="2:15" x14ac:dyDescent="0.25">
      <c r="B1" s="17" t="s">
        <v>124</v>
      </c>
      <c r="C1" s="17"/>
      <c r="D1" s="17"/>
      <c r="E1" s="17"/>
      <c r="F1" s="17"/>
      <c r="G1" s="17"/>
      <c r="H1" s="17"/>
      <c r="I1" s="17"/>
      <c r="J1" s="17"/>
      <c r="K1" s="17"/>
    </row>
    <row r="2" spans="2:15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</row>
    <row r="5" spans="2:15" x14ac:dyDescent="0.25">
      <c r="B5" s="1" t="s">
        <v>0</v>
      </c>
      <c r="C5" s="1" t="s">
        <v>1</v>
      </c>
      <c r="E5" s="14" t="s">
        <v>99</v>
      </c>
      <c r="F5" s="14" t="s">
        <v>100</v>
      </c>
      <c r="I5" s="14" t="s">
        <v>101</v>
      </c>
      <c r="J5" s="14" t="s">
        <v>102</v>
      </c>
      <c r="K5" s="14" t="s">
        <v>103</v>
      </c>
      <c r="L5" s="14"/>
      <c r="M5" s="14" t="s">
        <v>104</v>
      </c>
      <c r="N5" s="14"/>
      <c r="O5" s="14" t="s">
        <v>106</v>
      </c>
    </row>
    <row r="6" spans="2:15" x14ac:dyDescent="0.25">
      <c r="B6" s="2">
        <v>0</v>
      </c>
      <c r="C6" s="3">
        <v>0</v>
      </c>
      <c r="I6">
        <v>16.857739677005274</v>
      </c>
      <c r="J6">
        <v>-38.195754127801059</v>
      </c>
      <c r="K6">
        <v>3.2312303987441462</v>
      </c>
      <c r="M6">
        <f>$I$6*B6^2 + $J$6*B6 + $K$6</f>
        <v>3.2312303987441462</v>
      </c>
      <c r="O6">
        <f>(C6-M6)^2</f>
        <v>10.440849889768254</v>
      </c>
    </row>
    <row r="7" spans="2:15" x14ac:dyDescent="0.25">
      <c r="B7" s="2">
        <v>1</v>
      </c>
      <c r="C7" s="3">
        <v>2</v>
      </c>
      <c r="M7" s="14">
        <f t="shared" ref="M7:M16" si="0">$I$6*B7^2 + $J$6*B7 + $K$6</f>
        <v>-18.106784052051641</v>
      </c>
      <c r="O7" s="14">
        <f t="shared" ref="O7:O16" si="1">(C7-M7)^2</f>
        <v>404.28276491583819</v>
      </c>
    </row>
    <row r="8" spans="2:15" x14ac:dyDescent="0.25">
      <c r="B8" s="2">
        <v>2</v>
      </c>
      <c r="C8" s="3">
        <v>11</v>
      </c>
      <c r="M8" s="14">
        <f t="shared" si="0"/>
        <v>-5.7293191488368782</v>
      </c>
      <c r="O8" s="14">
        <f t="shared" si="1"/>
        <v>279.87011918364027</v>
      </c>
    </row>
    <row r="9" spans="2:15" x14ac:dyDescent="0.25">
      <c r="B9" s="2">
        <v>3</v>
      </c>
      <c r="C9" s="3">
        <v>40</v>
      </c>
      <c r="M9" s="14">
        <f t="shared" si="0"/>
        <v>40.363625108388419</v>
      </c>
      <c r="O9" s="14">
        <f t="shared" si="1"/>
        <v>0.13222321945048945</v>
      </c>
    </row>
    <row r="10" spans="2:15" x14ac:dyDescent="0.25">
      <c r="B10" s="2">
        <v>4</v>
      </c>
      <c r="C10" s="3">
        <v>95</v>
      </c>
      <c r="M10" s="14">
        <f t="shared" si="0"/>
        <v>120.17204871962429</v>
      </c>
      <c r="O10" s="14">
        <f t="shared" si="1"/>
        <v>633.63203674313866</v>
      </c>
    </row>
    <row r="11" spans="2:15" x14ac:dyDescent="0.25">
      <c r="B11" s="2">
        <v>5</v>
      </c>
      <c r="C11" s="3">
        <v>204</v>
      </c>
      <c r="M11" s="14">
        <f t="shared" si="0"/>
        <v>233.69595168487072</v>
      </c>
      <c r="O11" s="14">
        <f t="shared" si="1"/>
        <v>881.84954647017616</v>
      </c>
    </row>
    <row r="12" spans="2:15" x14ac:dyDescent="0.25">
      <c r="B12" s="2">
        <v>6</v>
      </c>
      <c r="C12" s="3">
        <v>364</v>
      </c>
      <c r="M12" s="14">
        <f t="shared" si="0"/>
        <v>380.93533400412764</v>
      </c>
      <c r="O12" s="14">
        <f t="shared" si="1"/>
        <v>286.8055378313619</v>
      </c>
    </row>
    <row r="13" spans="2:15" x14ac:dyDescent="0.25">
      <c r="B13" s="2">
        <v>7</v>
      </c>
      <c r="C13" s="3">
        <v>419</v>
      </c>
      <c r="M13" s="14">
        <f t="shared" si="0"/>
        <v>561.89019567739524</v>
      </c>
      <c r="O13" s="14">
        <f t="shared" si="1"/>
        <v>20417.608020724303</v>
      </c>
    </row>
    <row r="14" spans="2:15" x14ac:dyDescent="0.25">
      <c r="B14" s="2">
        <v>8</v>
      </c>
      <c r="C14" s="3">
        <v>942</v>
      </c>
      <c r="M14" s="14">
        <f t="shared" si="0"/>
        <v>776.56053670467327</v>
      </c>
      <c r="O14" s="14">
        <f t="shared" si="1"/>
        <v>27370.21601544576</v>
      </c>
    </row>
    <row r="15" spans="2:15" x14ac:dyDescent="0.25">
      <c r="B15" s="2">
        <v>9</v>
      </c>
      <c r="C15" s="3">
        <v>1210</v>
      </c>
      <c r="M15" s="14">
        <f t="shared" si="0"/>
        <v>1024.9463570859618</v>
      </c>
      <c r="O15" s="14">
        <f t="shared" si="1"/>
        <v>34244.85075575635</v>
      </c>
    </row>
    <row r="16" spans="2:15" x14ac:dyDescent="0.25">
      <c r="B16" s="2">
        <v>10</v>
      </c>
      <c r="C16" s="3">
        <v>1138</v>
      </c>
      <c r="M16" s="14">
        <f t="shared" si="0"/>
        <v>1307.0476568212612</v>
      </c>
      <c r="O16" s="14">
        <f t="shared" si="1"/>
        <v>28577.110276758889</v>
      </c>
    </row>
    <row r="17" spans="15:15" x14ac:dyDescent="0.25">
      <c r="O17" s="14"/>
    </row>
    <row r="18" spans="15:15" x14ac:dyDescent="0.25">
      <c r="O18">
        <f>SUM(O6:O16)</f>
        <v>113106.79814693869</v>
      </c>
    </row>
  </sheetData>
  <mergeCells count="1">
    <mergeCell ref="B1:K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zoomScale="85" workbookViewId="0">
      <selection activeCell="B1" sqref="B1:K2"/>
    </sheetView>
  </sheetViews>
  <sheetFormatPr defaultRowHeight="15" x14ac:dyDescent="0.25"/>
  <sheetData>
    <row r="1" spans="2:19" x14ac:dyDescent="0.25">
      <c r="B1" s="17" t="s">
        <v>125</v>
      </c>
      <c r="C1" s="17"/>
      <c r="D1" s="17"/>
      <c r="E1" s="17"/>
      <c r="F1" s="17"/>
      <c r="G1" s="17"/>
      <c r="H1" s="17"/>
      <c r="I1" s="17"/>
      <c r="J1" s="17"/>
      <c r="K1" s="17"/>
    </row>
    <row r="2" spans="2:19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</row>
    <row r="5" spans="2:19" x14ac:dyDescent="0.25">
      <c r="B5" s="1" t="s">
        <v>0</v>
      </c>
      <c r="C5" s="1" t="s">
        <v>1</v>
      </c>
      <c r="E5" s="14" t="s">
        <v>99</v>
      </c>
      <c r="F5" s="14" t="s">
        <v>100</v>
      </c>
      <c r="I5" s="14" t="s">
        <v>101</v>
      </c>
      <c r="J5" s="14" t="s">
        <v>102</v>
      </c>
      <c r="K5" s="14" t="s">
        <v>103</v>
      </c>
      <c r="M5" s="14" t="s">
        <v>104</v>
      </c>
      <c r="O5" t="s">
        <v>106</v>
      </c>
    </row>
    <row r="6" spans="2:19" x14ac:dyDescent="0.25">
      <c r="B6" s="2">
        <v>0</v>
      </c>
      <c r="C6" s="3">
        <v>0</v>
      </c>
      <c r="I6">
        <v>13.152777777777789</v>
      </c>
      <c r="J6">
        <v>16.069444444444287</v>
      </c>
      <c r="K6">
        <v>-168.98611111111055</v>
      </c>
      <c r="M6">
        <f>$I$6*B6^2 +$J$6*B6 + $K$6</f>
        <v>-168.98611111111055</v>
      </c>
      <c r="O6">
        <f>(C6-M6)^2</f>
        <v>28556.305748456598</v>
      </c>
      <c r="R6" t="s">
        <v>70</v>
      </c>
      <c r="S6" s="9">
        <f>M6-C6-$I$9</f>
        <v>-337.97222222222115</v>
      </c>
    </row>
    <row r="7" spans="2:19" x14ac:dyDescent="0.25">
      <c r="B7" s="2">
        <v>1</v>
      </c>
      <c r="C7" s="3">
        <v>2</v>
      </c>
      <c r="M7" s="14">
        <f t="shared" ref="M7:M16" si="0">$I$6*B7^2 +$J$6*B7 + $K$6</f>
        <v>-139.76388888888846</v>
      </c>
      <c r="O7" s="14">
        <f t="shared" ref="O7:O16" si="1">(C7-M7)^2</f>
        <v>20097.000192901112</v>
      </c>
      <c r="R7" t="s">
        <v>71</v>
      </c>
      <c r="S7" s="9">
        <f>M7-C7-$I$9</f>
        <v>-310.74999999999903</v>
      </c>
    </row>
    <row r="8" spans="2:19" x14ac:dyDescent="0.25">
      <c r="B8" s="2">
        <v>2</v>
      </c>
      <c r="C8" s="3">
        <v>11</v>
      </c>
      <c r="I8" t="s">
        <v>107</v>
      </c>
      <c r="M8" s="14">
        <f t="shared" si="0"/>
        <v>-84.236111111110816</v>
      </c>
      <c r="O8" s="14">
        <f t="shared" si="1"/>
        <v>9069.9168595678457</v>
      </c>
      <c r="R8" s="14" t="s">
        <v>72</v>
      </c>
      <c r="S8" s="9">
        <f>M8-C8-$I$9</f>
        <v>-264.22222222222138</v>
      </c>
    </row>
    <row r="9" spans="2:19" x14ac:dyDescent="0.25">
      <c r="B9" s="2">
        <v>3</v>
      </c>
      <c r="C9" s="3">
        <v>40</v>
      </c>
      <c r="I9">
        <v>168.98611111111057</v>
      </c>
      <c r="M9" s="14">
        <f t="shared" si="0"/>
        <v>-2.4027777777775725</v>
      </c>
      <c r="O9" s="14">
        <f t="shared" si="1"/>
        <v>1797.9955632715876</v>
      </c>
      <c r="R9" s="14" t="s">
        <v>73</v>
      </c>
      <c r="S9" s="9">
        <f>M9-C9-$I$9</f>
        <v>-211.38888888888815</v>
      </c>
    </row>
    <row r="10" spans="2:19" x14ac:dyDescent="0.25">
      <c r="B10" s="2">
        <v>4</v>
      </c>
      <c r="C10" s="3">
        <v>95</v>
      </c>
      <c r="M10" s="14">
        <f t="shared" si="0"/>
        <v>105.73611111111123</v>
      </c>
      <c r="O10" s="14">
        <f t="shared" si="1"/>
        <v>115.26408179012597</v>
      </c>
      <c r="R10" s="14" t="s">
        <v>74</v>
      </c>
      <c r="S10" s="9">
        <f t="shared" ref="S10:S16" si="2">M10-C10-$I$9</f>
        <v>-158.24999999999935</v>
      </c>
    </row>
    <row r="11" spans="2:19" x14ac:dyDescent="0.25">
      <c r="B11" s="2">
        <v>5</v>
      </c>
      <c r="C11" s="3">
        <v>204</v>
      </c>
      <c r="M11" s="14">
        <f t="shared" si="0"/>
        <v>240.18055555555563</v>
      </c>
      <c r="O11" s="14">
        <f t="shared" si="1"/>
        <v>1309.0326003086473</v>
      </c>
      <c r="R11" s="14" t="s">
        <v>75</v>
      </c>
      <c r="S11" s="9">
        <f t="shared" si="2"/>
        <v>-132.80555555555495</v>
      </c>
    </row>
    <row r="12" spans="2:19" x14ac:dyDescent="0.25">
      <c r="B12" s="2">
        <v>6</v>
      </c>
      <c r="C12" s="3">
        <v>364</v>
      </c>
      <c r="M12" s="14">
        <f t="shared" si="0"/>
        <v>400.93055555555554</v>
      </c>
      <c r="O12" s="14">
        <f t="shared" si="1"/>
        <v>1363.8659336419744</v>
      </c>
      <c r="R12" s="14" t="s">
        <v>76</v>
      </c>
      <c r="S12" s="9">
        <f t="shared" si="2"/>
        <v>-132.05555555555503</v>
      </c>
    </row>
    <row r="13" spans="2:19" x14ac:dyDescent="0.25">
      <c r="B13" s="2">
        <v>7</v>
      </c>
      <c r="C13" s="3">
        <v>419</v>
      </c>
      <c r="M13" s="14">
        <f t="shared" si="0"/>
        <v>587.9861111111112</v>
      </c>
      <c r="O13" s="14">
        <f t="shared" si="1"/>
        <v>28556.30574845682</v>
      </c>
      <c r="R13" s="14" t="s">
        <v>77</v>
      </c>
      <c r="S13" s="9">
        <f t="shared" si="2"/>
        <v>6.2527760746888816E-13</v>
      </c>
    </row>
    <row r="14" spans="2:19" x14ac:dyDescent="0.25">
      <c r="B14" s="2">
        <v>8</v>
      </c>
      <c r="C14" s="3">
        <v>942</v>
      </c>
      <c r="M14" s="14">
        <f t="shared" si="0"/>
        <v>801.34722222222229</v>
      </c>
      <c r="O14" s="14">
        <f t="shared" si="1"/>
        <v>19783.203896604922</v>
      </c>
      <c r="R14" s="14" t="s">
        <v>78</v>
      </c>
      <c r="S14" s="9">
        <f t="shared" si="2"/>
        <v>-309.63888888888829</v>
      </c>
    </row>
    <row r="15" spans="2:19" x14ac:dyDescent="0.25">
      <c r="B15" s="2">
        <v>9</v>
      </c>
      <c r="C15" s="3">
        <v>1210</v>
      </c>
      <c r="M15" s="14">
        <f t="shared" si="0"/>
        <v>1041.0138888888889</v>
      </c>
      <c r="O15" s="14">
        <f t="shared" si="1"/>
        <v>28556.30574845678</v>
      </c>
      <c r="R15" s="14" t="s">
        <v>108</v>
      </c>
      <c r="S15" s="9">
        <f t="shared" si="2"/>
        <v>-337.97222222222166</v>
      </c>
    </row>
    <row r="16" spans="2:19" x14ac:dyDescent="0.25">
      <c r="B16" s="2">
        <v>10</v>
      </c>
      <c r="C16" s="3">
        <v>1138</v>
      </c>
      <c r="M16" s="14">
        <f t="shared" si="0"/>
        <v>1306.9861111111111</v>
      </c>
      <c r="O16" s="14">
        <f t="shared" si="1"/>
        <v>28556.30574845678</v>
      </c>
      <c r="R16" s="14" t="s">
        <v>109</v>
      </c>
      <c r="S16" s="9">
        <f t="shared" si="2"/>
        <v>5.1159076974727213E-13</v>
      </c>
    </row>
    <row r="17" spans="15:19" x14ac:dyDescent="0.25">
      <c r="R17" s="14" t="s">
        <v>110</v>
      </c>
      <c r="S17" s="9">
        <f>-(M6-C6)-$I$9</f>
        <v>0</v>
      </c>
    </row>
    <row r="18" spans="15:19" x14ac:dyDescent="0.25">
      <c r="R18" s="14" t="s">
        <v>111</v>
      </c>
      <c r="S18" s="9">
        <f t="shared" ref="S18:S27" si="3">-(M7-C7)-$I$9</f>
        <v>-27.222222222222115</v>
      </c>
    </row>
    <row r="19" spans="15:19" x14ac:dyDescent="0.25">
      <c r="O19">
        <f>SUM(O6:O16)</f>
        <v>167761.50212191316</v>
      </c>
      <c r="R19" s="14" t="s">
        <v>112</v>
      </c>
      <c r="S19" s="9">
        <f t="shared" si="3"/>
        <v>-73.749999999999758</v>
      </c>
    </row>
    <row r="20" spans="15:19" x14ac:dyDescent="0.25">
      <c r="R20" s="14" t="s">
        <v>113</v>
      </c>
      <c r="S20" s="9">
        <f t="shared" si="3"/>
        <v>-126.583333333333</v>
      </c>
    </row>
    <row r="21" spans="15:19" x14ac:dyDescent="0.25">
      <c r="R21" s="14" t="s">
        <v>114</v>
      </c>
      <c r="S21" s="9">
        <f t="shared" si="3"/>
        <v>-179.7222222222218</v>
      </c>
    </row>
    <row r="22" spans="15:19" x14ac:dyDescent="0.25">
      <c r="R22" s="14" t="s">
        <v>115</v>
      </c>
      <c r="S22" s="9">
        <f t="shared" si="3"/>
        <v>-205.1666666666662</v>
      </c>
    </row>
    <row r="23" spans="15:19" x14ac:dyDescent="0.25">
      <c r="R23" s="14" t="s">
        <v>116</v>
      </c>
      <c r="S23" s="9">
        <f t="shared" si="3"/>
        <v>-205.91666666666612</v>
      </c>
    </row>
    <row r="24" spans="15:19" x14ac:dyDescent="0.25">
      <c r="R24" s="14" t="s">
        <v>117</v>
      </c>
      <c r="S24" s="9">
        <f t="shared" si="3"/>
        <v>-337.97222222222177</v>
      </c>
    </row>
    <row r="25" spans="15:19" x14ac:dyDescent="0.25">
      <c r="R25" s="14" t="s">
        <v>118</v>
      </c>
      <c r="S25" s="9">
        <f t="shared" si="3"/>
        <v>-28.33333333333286</v>
      </c>
    </row>
    <row r="26" spans="15:19" x14ac:dyDescent="0.25">
      <c r="R26" s="14" t="s">
        <v>119</v>
      </c>
      <c r="S26" s="9">
        <f t="shared" si="3"/>
        <v>5.1159076974727213E-13</v>
      </c>
    </row>
    <row r="27" spans="15:19" x14ac:dyDescent="0.25">
      <c r="R27" s="14" t="s">
        <v>120</v>
      </c>
      <c r="S27" s="9">
        <f t="shared" si="3"/>
        <v>-337.97222222222166</v>
      </c>
    </row>
  </sheetData>
  <mergeCells count="1">
    <mergeCell ref="B1:K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workbookViewId="0">
      <selection activeCell="B1" sqref="B1:K2"/>
    </sheetView>
  </sheetViews>
  <sheetFormatPr defaultRowHeight="15" x14ac:dyDescent="0.25"/>
  <sheetData>
    <row r="1" spans="2:15" x14ac:dyDescent="0.25">
      <c r="B1" s="17" t="s">
        <v>126</v>
      </c>
      <c r="C1" s="17"/>
      <c r="D1" s="17"/>
      <c r="E1" s="17"/>
      <c r="F1" s="17"/>
      <c r="G1" s="17"/>
      <c r="H1" s="17"/>
      <c r="I1" s="17"/>
      <c r="J1" s="17"/>
      <c r="K1" s="17"/>
    </row>
    <row r="2" spans="2:15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</row>
    <row r="5" spans="2:15" x14ac:dyDescent="0.25">
      <c r="B5" s="1" t="s">
        <v>0</v>
      </c>
      <c r="C5" s="1" t="s">
        <v>1</v>
      </c>
      <c r="E5" t="s">
        <v>99</v>
      </c>
      <c r="F5" t="s">
        <v>100</v>
      </c>
      <c r="I5" t="s">
        <v>101</v>
      </c>
      <c r="J5" t="s">
        <v>102</v>
      </c>
      <c r="K5" t="s">
        <v>103</v>
      </c>
      <c r="M5" t="s">
        <v>104</v>
      </c>
      <c r="O5" t="s">
        <v>105</v>
      </c>
    </row>
    <row r="6" spans="2:15" x14ac:dyDescent="0.25">
      <c r="B6" s="2">
        <v>0</v>
      </c>
      <c r="C6" s="3">
        <v>0</v>
      </c>
      <c r="I6">
        <v>15.337267990702435</v>
      </c>
      <c r="J6">
        <v>-21.07023237457987</v>
      </c>
      <c r="K6">
        <v>-13.860572182879457</v>
      </c>
      <c r="M6">
        <f>$I$6*B6^2 +$J$6*B6 + $K$6</f>
        <v>-13.860572182879457</v>
      </c>
      <c r="O6">
        <f t="shared" ref="O6:O16" si="0">ABS(C6-M6)</f>
        <v>13.860572182879457</v>
      </c>
    </row>
    <row r="7" spans="2:15" x14ac:dyDescent="0.25">
      <c r="B7" s="2">
        <v>1</v>
      </c>
      <c r="C7" s="3">
        <v>2</v>
      </c>
      <c r="M7" s="14">
        <f t="shared" ref="M7:M16" si="1">$I$6*B7^2 +$J$6*B7 + $K$6</f>
        <v>-19.593536566756892</v>
      </c>
      <c r="O7" s="14">
        <f t="shared" si="0"/>
        <v>21.593536566756892</v>
      </c>
    </row>
    <row r="8" spans="2:15" x14ac:dyDescent="0.25">
      <c r="B8" s="2">
        <v>2</v>
      </c>
      <c r="C8" s="3">
        <v>11</v>
      </c>
      <c r="M8" s="14">
        <f t="shared" si="1"/>
        <v>5.3480350307705411</v>
      </c>
      <c r="O8" s="14">
        <f t="shared" si="0"/>
        <v>5.6519649692294589</v>
      </c>
    </row>
    <row r="9" spans="2:15" x14ac:dyDescent="0.25">
      <c r="B9" s="2">
        <v>3</v>
      </c>
      <c r="C9" s="3">
        <v>40</v>
      </c>
      <c r="M9" s="14">
        <f t="shared" si="1"/>
        <v>60.964142609702854</v>
      </c>
      <c r="O9" s="14">
        <f t="shared" si="0"/>
        <v>20.964142609702854</v>
      </c>
    </row>
    <row r="10" spans="2:15" x14ac:dyDescent="0.25">
      <c r="B10" s="2">
        <v>4</v>
      </c>
      <c r="C10" s="3">
        <v>95</v>
      </c>
      <c r="M10" s="14">
        <f t="shared" si="1"/>
        <v>147.25478617004003</v>
      </c>
      <c r="O10" s="14">
        <f t="shared" si="0"/>
        <v>52.254786170040035</v>
      </c>
    </row>
    <row r="11" spans="2:15" x14ac:dyDescent="0.25">
      <c r="B11" s="2">
        <v>5</v>
      </c>
      <c r="C11" s="3">
        <v>204</v>
      </c>
      <c r="M11" s="14">
        <f t="shared" si="1"/>
        <v>264.21996571178204</v>
      </c>
      <c r="O11" s="14">
        <f t="shared" si="0"/>
        <v>60.219965711782038</v>
      </c>
    </row>
    <row r="12" spans="2:15" x14ac:dyDescent="0.25">
      <c r="B12" s="2">
        <v>6</v>
      </c>
      <c r="C12" s="3">
        <v>364</v>
      </c>
      <c r="M12" s="14">
        <f t="shared" si="1"/>
        <v>411.85968123492898</v>
      </c>
      <c r="O12" s="14">
        <f t="shared" si="0"/>
        <v>47.859681234928985</v>
      </c>
    </row>
    <row r="13" spans="2:15" x14ac:dyDescent="0.25">
      <c r="B13" s="2">
        <v>7</v>
      </c>
      <c r="C13" s="3">
        <v>419</v>
      </c>
      <c r="M13" s="14">
        <f t="shared" si="1"/>
        <v>590.17393273948073</v>
      </c>
      <c r="O13" s="14">
        <f t="shared" si="0"/>
        <v>171.17393273948073</v>
      </c>
    </row>
    <row r="14" spans="2:15" x14ac:dyDescent="0.25">
      <c r="B14" s="2">
        <v>8</v>
      </c>
      <c r="C14" s="3">
        <v>942</v>
      </c>
      <c r="M14" s="14">
        <f t="shared" si="1"/>
        <v>799.1627202254374</v>
      </c>
      <c r="O14" s="14">
        <f t="shared" si="0"/>
        <v>142.8372797745626</v>
      </c>
    </row>
    <row r="15" spans="2:15" x14ac:dyDescent="0.25">
      <c r="B15" s="2">
        <v>9</v>
      </c>
      <c r="C15" s="3">
        <v>1210</v>
      </c>
      <c r="M15" s="14">
        <f t="shared" si="1"/>
        <v>1038.826043692799</v>
      </c>
      <c r="O15" s="14">
        <f t="shared" si="0"/>
        <v>171.17395630720102</v>
      </c>
    </row>
    <row r="16" spans="2:15" x14ac:dyDescent="0.25">
      <c r="B16" s="2">
        <v>10</v>
      </c>
      <c r="C16" s="3">
        <v>1138</v>
      </c>
      <c r="M16" s="14">
        <f t="shared" si="1"/>
        <v>1309.1639031415652</v>
      </c>
      <c r="O16" s="14">
        <f t="shared" si="0"/>
        <v>171.16390314156524</v>
      </c>
    </row>
    <row r="17" spans="13:15" x14ac:dyDescent="0.25">
      <c r="M17" s="14"/>
    </row>
    <row r="18" spans="13:15" x14ac:dyDescent="0.25">
      <c r="M18" s="14"/>
    </row>
    <row r="19" spans="13:15" x14ac:dyDescent="0.25">
      <c r="M19" s="14"/>
      <c r="O19">
        <f>MAX(O6:O16)</f>
        <v>171.17395630720102</v>
      </c>
    </row>
    <row r="20" spans="13:15" x14ac:dyDescent="0.25">
      <c r="M20" s="14"/>
    </row>
  </sheetData>
  <mergeCells count="1">
    <mergeCell ref="B1:K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zoomScale="83" workbookViewId="0">
      <selection activeCell="B1" sqref="B1:K2"/>
    </sheetView>
  </sheetViews>
  <sheetFormatPr defaultRowHeight="15" x14ac:dyDescent="0.25"/>
  <sheetData>
    <row r="1" spans="2:19" x14ac:dyDescent="0.25">
      <c r="B1" s="17" t="s">
        <v>127</v>
      </c>
      <c r="C1" s="17"/>
      <c r="D1" s="17"/>
      <c r="E1" s="17"/>
      <c r="F1" s="17"/>
      <c r="G1" s="17"/>
      <c r="H1" s="17"/>
      <c r="I1" s="17"/>
      <c r="J1" s="17"/>
      <c r="K1" s="17"/>
    </row>
    <row r="2" spans="2:19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</row>
    <row r="4" spans="2:19" x14ac:dyDescent="0.25">
      <c r="B4" s="1" t="s">
        <v>0</v>
      </c>
      <c r="C4" s="1" t="s">
        <v>1</v>
      </c>
      <c r="E4" s="14" t="s">
        <v>99</v>
      </c>
      <c r="F4" s="14" t="s">
        <v>100</v>
      </c>
      <c r="G4" s="14"/>
      <c r="H4" t="s">
        <v>101</v>
      </c>
      <c r="I4" t="s">
        <v>102</v>
      </c>
      <c r="J4" t="s">
        <v>103</v>
      </c>
      <c r="M4" t="s">
        <v>104</v>
      </c>
      <c r="O4" t="s">
        <v>105</v>
      </c>
    </row>
    <row r="5" spans="2:19" x14ac:dyDescent="0.25">
      <c r="B5" s="2">
        <v>0</v>
      </c>
      <c r="C5" s="3">
        <v>0</v>
      </c>
      <c r="H5">
        <v>13.152777777777789</v>
      </c>
      <c r="I5">
        <v>16.069444444444258</v>
      </c>
      <c r="J5">
        <v>-168.98611111111057</v>
      </c>
      <c r="M5">
        <f>$H$5*B5^2 + $I$5*B5 + $J$5</f>
        <v>-168.98611111111057</v>
      </c>
      <c r="O5">
        <f>ABS(C5-M5)</f>
        <v>168.98611111111057</v>
      </c>
      <c r="R5" t="s">
        <v>70</v>
      </c>
      <c r="S5" s="9">
        <f>M5-C5-$H$8</f>
        <v>-337.97222222222103</v>
      </c>
    </row>
    <row r="6" spans="2:19" x14ac:dyDescent="0.25">
      <c r="B6" s="2">
        <v>1</v>
      </c>
      <c r="C6" s="3">
        <v>2</v>
      </c>
      <c r="M6" s="14">
        <f t="shared" ref="M6:M15" si="0">$H$5*B6^2 + $I$5*B6 + $J$5</f>
        <v>-139.76388888888852</v>
      </c>
      <c r="O6" s="14">
        <f t="shared" ref="O6:O15" si="1">ABS(C6-M6)</f>
        <v>141.76388888888852</v>
      </c>
      <c r="R6" t="s">
        <v>71</v>
      </c>
      <c r="S6" s="9">
        <f t="shared" ref="S6:S15" si="2">M6-C6-$H$8</f>
        <v>-310.74999999999898</v>
      </c>
    </row>
    <row r="7" spans="2:19" x14ac:dyDescent="0.25">
      <c r="B7" s="2">
        <v>2</v>
      </c>
      <c r="C7" s="3">
        <v>11</v>
      </c>
      <c r="H7" t="s">
        <v>107</v>
      </c>
      <c r="M7" s="14">
        <f t="shared" si="0"/>
        <v>-84.236111111110901</v>
      </c>
      <c r="O7" s="14">
        <f t="shared" si="1"/>
        <v>95.236111111110901</v>
      </c>
      <c r="R7" s="14" t="s">
        <v>72</v>
      </c>
      <c r="S7" s="9">
        <f t="shared" si="2"/>
        <v>-264.22222222222138</v>
      </c>
    </row>
    <row r="8" spans="2:19" x14ac:dyDescent="0.25">
      <c r="B8" s="2">
        <v>3</v>
      </c>
      <c r="C8" s="3">
        <v>40</v>
      </c>
      <c r="H8">
        <v>168.98611111111046</v>
      </c>
      <c r="M8" s="14">
        <f t="shared" si="0"/>
        <v>-2.4027777777777146</v>
      </c>
      <c r="O8" s="14">
        <f t="shared" si="1"/>
        <v>42.402777777777715</v>
      </c>
      <c r="R8" s="14" t="s">
        <v>73</v>
      </c>
      <c r="S8" s="9">
        <f t="shared" si="2"/>
        <v>-211.38888888888818</v>
      </c>
    </row>
    <row r="9" spans="2:19" x14ac:dyDescent="0.25">
      <c r="B9" s="2">
        <v>4</v>
      </c>
      <c r="C9" s="3">
        <v>95</v>
      </c>
      <c r="M9" s="14">
        <f t="shared" si="0"/>
        <v>105.73611111111109</v>
      </c>
      <c r="O9" s="14">
        <f t="shared" si="1"/>
        <v>10.736111111111086</v>
      </c>
      <c r="R9" s="14" t="s">
        <v>74</v>
      </c>
      <c r="S9" s="9">
        <f t="shared" si="2"/>
        <v>-158.24999999999937</v>
      </c>
    </row>
    <row r="10" spans="2:19" x14ac:dyDescent="0.25">
      <c r="B10" s="2">
        <v>5</v>
      </c>
      <c r="C10" s="3">
        <v>204</v>
      </c>
      <c r="M10" s="14">
        <f t="shared" si="0"/>
        <v>240.18055555555549</v>
      </c>
      <c r="O10" s="14">
        <f t="shared" si="1"/>
        <v>36.180555555555486</v>
      </c>
      <c r="R10" s="14" t="s">
        <v>75</v>
      </c>
      <c r="S10" s="9">
        <f t="shared" si="2"/>
        <v>-132.80555555555497</v>
      </c>
    </row>
    <row r="11" spans="2:19" x14ac:dyDescent="0.25">
      <c r="B11" s="2">
        <v>6</v>
      </c>
      <c r="C11" s="3">
        <v>364</v>
      </c>
      <c r="M11" s="14">
        <f t="shared" si="0"/>
        <v>400.93055555555537</v>
      </c>
      <c r="O11" s="14">
        <f t="shared" si="1"/>
        <v>36.930555555555372</v>
      </c>
      <c r="R11" s="14" t="s">
        <v>76</v>
      </c>
      <c r="S11" s="9">
        <f t="shared" si="2"/>
        <v>-132.05555555555509</v>
      </c>
    </row>
    <row r="12" spans="2:19" x14ac:dyDescent="0.25">
      <c r="B12" s="2">
        <v>7</v>
      </c>
      <c r="C12" s="3">
        <v>419</v>
      </c>
      <c r="M12" s="14">
        <f t="shared" si="0"/>
        <v>587.98611111111086</v>
      </c>
      <c r="O12" s="14">
        <f t="shared" si="1"/>
        <v>168.98611111111086</v>
      </c>
      <c r="R12" s="14" t="s">
        <v>77</v>
      </c>
      <c r="S12" s="9">
        <f t="shared" si="2"/>
        <v>3.979039320256561E-13</v>
      </c>
    </row>
    <row r="13" spans="2:19" x14ac:dyDescent="0.25">
      <c r="B13" s="2">
        <v>8</v>
      </c>
      <c r="C13" s="3">
        <v>942</v>
      </c>
      <c r="M13" s="14">
        <f t="shared" si="0"/>
        <v>801.34722222222194</v>
      </c>
      <c r="O13" s="14">
        <f t="shared" si="1"/>
        <v>140.65277777777806</v>
      </c>
      <c r="R13" s="14" t="s">
        <v>78</v>
      </c>
      <c r="S13" s="9">
        <f t="shared" si="2"/>
        <v>-309.63888888888852</v>
      </c>
    </row>
    <row r="14" spans="2:19" x14ac:dyDescent="0.25">
      <c r="B14" s="2">
        <v>9</v>
      </c>
      <c r="C14" s="3">
        <v>1210</v>
      </c>
      <c r="M14" s="14">
        <f t="shared" si="0"/>
        <v>1041.0138888888887</v>
      </c>
      <c r="O14" s="14">
        <f t="shared" si="1"/>
        <v>168.98611111111131</v>
      </c>
      <c r="R14" s="14" t="s">
        <v>108</v>
      </c>
      <c r="S14" s="9">
        <f t="shared" si="2"/>
        <v>-337.97222222222177</v>
      </c>
    </row>
    <row r="15" spans="2:19" x14ac:dyDescent="0.25">
      <c r="B15" s="2">
        <v>10</v>
      </c>
      <c r="C15" s="3">
        <v>1138</v>
      </c>
      <c r="M15" s="14">
        <f t="shared" si="0"/>
        <v>1306.9861111111109</v>
      </c>
      <c r="O15" s="14">
        <f t="shared" si="1"/>
        <v>168.98611111111086</v>
      </c>
      <c r="R15" s="14" t="s">
        <v>109</v>
      </c>
      <c r="S15" s="9">
        <f t="shared" si="2"/>
        <v>3.979039320256561E-13</v>
      </c>
    </row>
    <row r="16" spans="2:19" x14ac:dyDescent="0.25">
      <c r="M16" s="14"/>
      <c r="R16" s="14" t="s">
        <v>110</v>
      </c>
      <c r="S16" s="9">
        <f>-(M5-C5)-$H$8</f>
        <v>0</v>
      </c>
    </row>
    <row r="17" spans="15:19" x14ac:dyDescent="0.25">
      <c r="R17" s="14" t="s">
        <v>111</v>
      </c>
      <c r="S17" s="9">
        <f t="shared" ref="S17:S26" si="3">-(M6-C6)-$H$8</f>
        <v>-27.222222222221944</v>
      </c>
    </row>
    <row r="18" spans="15:19" x14ac:dyDescent="0.25">
      <c r="O18">
        <f>MAX(O5:O15)</f>
        <v>168.98611111111131</v>
      </c>
      <c r="R18" s="14" t="s">
        <v>112</v>
      </c>
      <c r="S18" s="9">
        <f t="shared" si="3"/>
        <v>-73.749999999999559</v>
      </c>
    </row>
    <row r="19" spans="15:19" x14ac:dyDescent="0.25">
      <c r="R19" s="14" t="s">
        <v>113</v>
      </c>
      <c r="S19" s="9">
        <f t="shared" si="3"/>
        <v>-126.58333333333275</v>
      </c>
    </row>
    <row r="20" spans="15:19" x14ac:dyDescent="0.25">
      <c r="R20" s="14" t="s">
        <v>114</v>
      </c>
      <c r="S20" s="9">
        <f t="shared" si="3"/>
        <v>-179.72222222222155</v>
      </c>
    </row>
    <row r="21" spans="15:19" x14ac:dyDescent="0.25">
      <c r="R21" s="14" t="s">
        <v>115</v>
      </c>
      <c r="S21" s="9">
        <f t="shared" si="3"/>
        <v>-205.16666666666595</v>
      </c>
    </row>
    <row r="22" spans="15:19" x14ac:dyDescent="0.25">
      <c r="R22" s="14" t="s">
        <v>116</v>
      </c>
      <c r="S22" s="9">
        <f t="shared" si="3"/>
        <v>-205.91666666666583</v>
      </c>
    </row>
    <row r="23" spans="15:19" x14ac:dyDescent="0.25">
      <c r="R23" s="14" t="s">
        <v>117</v>
      </c>
      <c r="S23" s="9">
        <f t="shared" si="3"/>
        <v>-337.97222222222132</v>
      </c>
    </row>
    <row r="24" spans="15:19" x14ac:dyDescent="0.25">
      <c r="R24" s="14" t="s">
        <v>118</v>
      </c>
      <c r="S24" s="9">
        <f t="shared" si="3"/>
        <v>-28.333333333332405</v>
      </c>
    </row>
    <row r="25" spans="15:19" x14ac:dyDescent="0.25">
      <c r="R25" s="14" t="s">
        <v>119</v>
      </c>
      <c r="S25" s="9">
        <f t="shared" si="3"/>
        <v>8.5265128291212022E-13</v>
      </c>
    </row>
    <row r="26" spans="15:19" x14ac:dyDescent="0.25">
      <c r="R26" s="14" t="s">
        <v>120</v>
      </c>
      <c r="S26" s="9">
        <f t="shared" si="3"/>
        <v>-337.97222222222132</v>
      </c>
    </row>
  </sheetData>
  <mergeCells count="1">
    <mergeCell ref="B1:K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K2"/>
    </sheetView>
  </sheetViews>
  <sheetFormatPr defaultRowHeight="15" x14ac:dyDescent="0.25"/>
  <cols>
    <col min="6" max="6" width="13.7109375" customWidth="1"/>
  </cols>
  <sheetData>
    <row r="1" spans="1:11" x14ac:dyDescent="0.25">
      <c r="B1" s="17" t="s">
        <v>121</v>
      </c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25">
      <c r="B2" s="17"/>
      <c r="C2" s="17"/>
      <c r="D2" s="17"/>
      <c r="E2" s="17"/>
      <c r="F2" s="17"/>
      <c r="G2" s="17"/>
      <c r="H2" s="17"/>
      <c r="I2" s="17"/>
      <c r="J2" s="17"/>
      <c r="K2" s="17"/>
    </row>
    <row r="4" spans="1:11" x14ac:dyDescent="0.25">
      <c r="F4" s="14" t="s">
        <v>134</v>
      </c>
      <c r="G4" s="14" t="s">
        <v>135</v>
      </c>
      <c r="H4" s="14"/>
    </row>
    <row r="5" spans="1:11" x14ac:dyDescent="0.25">
      <c r="A5" s="18" t="s">
        <v>0</v>
      </c>
      <c r="B5" s="18" t="s">
        <v>1</v>
      </c>
      <c r="C5" s="23" t="s">
        <v>131</v>
      </c>
      <c r="D5" s="23" t="s">
        <v>137</v>
      </c>
      <c r="E5" s="23" t="s">
        <v>132</v>
      </c>
      <c r="F5" s="23" t="s">
        <v>133</v>
      </c>
      <c r="G5" s="19" t="s">
        <v>138</v>
      </c>
      <c r="H5" s="19" t="s">
        <v>136</v>
      </c>
    </row>
    <row r="6" spans="1:11" x14ac:dyDescent="0.25">
      <c r="A6" s="20">
        <v>0</v>
      </c>
      <c r="B6" s="21">
        <v>0</v>
      </c>
      <c r="C6" s="2"/>
      <c r="D6" s="2"/>
      <c r="E6" s="2"/>
      <c r="F6" s="2"/>
      <c r="G6" s="2"/>
      <c r="H6" s="2"/>
    </row>
    <row r="7" spans="1:11" x14ac:dyDescent="0.25">
      <c r="A7" s="20">
        <v>1</v>
      </c>
      <c r="B7" s="21">
        <v>2</v>
      </c>
      <c r="C7" s="3">
        <f>B6</f>
        <v>0</v>
      </c>
      <c r="D7" s="3"/>
      <c r="E7" s="2"/>
      <c r="F7" s="2"/>
      <c r="G7" s="3">
        <f>B6</f>
        <v>0</v>
      </c>
      <c r="H7" s="3">
        <f>B6</f>
        <v>0</v>
      </c>
    </row>
    <row r="8" spans="1:11" x14ac:dyDescent="0.25">
      <c r="A8" s="20">
        <v>2</v>
      </c>
      <c r="B8" s="21">
        <v>11</v>
      </c>
      <c r="C8" s="3">
        <f t="shared" ref="C8:C17" si="0">B7</f>
        <v>2</v>
      </c>
      <c r="D8" s="3">
        <f>AVERAGE(B6:B7)</f>
        <v>1</v>
      </c>
      <c r="E8" s="2"/>
      <c r="F8" s="2"/>
      <c r="G8" s="2">
        <f>(1-0.8)*G7 + 0.8*B7</f>
        <v>1.6</v>
      </c>
      <c r="H8" s="2">
        <f>(1-0.5)*H7 + 0.5*B7</f>
        <v>1</v>
      </c>
    </row>
    <row r="9" spans="1:11" x14ac:dyDescent="0.25">
      <c r="A9" s="20">
        <v>3</v>
      </c>
      <c r="B9" s="21">
        <v>40</v>
      </c>
      <c r="C9" s="3">
        <f t="shared" si="0"/>
        <v>11</v>
      </c>
      <c r="D9" s="3">
        <f t="shared" ref="D9:D17" si="1">AVERAGE(B7:B8)</f>
        <v>6.5</v>
      </c>
      <c r="E9" s="3">
        <f>AVERAGE(B6:B8)</f>
        <v>4.333333333333333</v>
      </c>
      <c r="F9" s="2"/>
      <c r="G9" s="2">
        <f t="shared" ref="G9:G17" si="2">(1-0.8)*G8 + 0.8*B8</f>
        <v>9.120000000000001</v>
      </c>
      <c r="H9" s="2">
        <f t="shared" ref="H9:H17" si="3">(1-0.5)*H8 + 0.5*B8</f>
        <v>6</v>
      </c>
    </row>
    <row r="10" spans="1:11" x14ac:dyDescent="0.25">
      <c r="A10" s="20">
        <v>4</v>
      </c>
      <c r="B10" s="21">
        <v>95</v>
      </c>
      <c r="C10" s="3">
        <f t="shared" si="0"/>
        <v>40</v>
      </c>
      <c r="D10" s="3">
        <f t="shared" si="1"/>
        <v>25.5</v>
      </c>
      <c r="E10" s="3">
        <f t="shared" ref="E10:E17" si="4">AVERAGE(B7:B9)</f>
        <v>17.666666666666668</v>
      </c>
      <c r="F10" s="2">
        <f>0.4*B9+0.3*B8+0.2*B7+0.1*B6</f>
        <v>19.7</v>
      </c>
      <c r="G10" s="2">
        <f t="shared" si="2"/>
        <v>33.823999999999998</v>
      </c>
      <c r="H10" s="2">
        <f t="shared" si="3"/>
        <v>23</v>
      </c>
    </row>
    <row r="11" spans="1:11" x14ac:dyDescent="0.25">
      <c r="A11" s="20">
        <v>5</v>
      </c>
      <c r="B11" s="21">
        <v>204</v>
      </c>
      <c r="C11" s="3">
        <f t="shared" si="0"/>
        <v>95</v>
      </c>
      <c r="D11" s="3">
        <f t="shared" si="1"/>
        <v>67.5</v>
      </c>
      <c r="E11" s="3">
        <f t="shared" si="4"/>
        <v>48.666666666666664</v>
      </c>
      <c r="F11" s="2">
        <f t="shared" ref="F11:F17" si="5">0.4*B10+0.3*B9+0.2*B8+0.1*B7</f>
        <v>52.400000000000006</v>
      </c>
      <c r="G11" s="2">
        <f t="shared" si="2"/>
        <v>82.764799999999994</v>
      </c>
      <c r="H11" s="2">
        <f t="shared" si="3"/>
        <v>59</v>
      </c>
    </row>
    <row r="12" spans="1:11" x14ac:dyDescent="0.25">
      <c r="A12" s="20">
        <v>6</v>
      </c>
      <c r="B12" s="21">
        <v>364</v>
      </c>
      <c r="C12" s="3">
        <f t="shared" si="0"/>
        <v>204</v>
      </c>
      <c r="D12" s="3">
        <f t="shared" si="1"/>
        <v>149.5</v>
      </c>
      <c r="E12" s="3">
        <f t="shared" si="4"/>
        <v>113</v>
      </c>
      <c r="F12" s="2">
        <f t="shared" si="5"/>
        <v>119.2</v>
      </c>
      <c r="G12" s="2">
        <f t="shared" si="2"/>
        <v>179.75296</v>
      </c>
      <c r="H12" s="2">
        <f t="shared" si="3"/>
        <v>131.5</v>
      </c>
    </row>
    <row r="13" spans="1:11" x14ac:dyDescent="0.25">
      <c r="A13" s="20">
        <v>7</v>
      </c>
      <c r="B13" s="21">
        <v>419</v>
      </c>
      <c r="C13" s="3">
        <f t="shared" si="0"/>
        <v>364</v>
      </c>
      <c r="D13" s="3">
        <f t="shared" si="1"/>
        <v>284</v>
      </c>
      <c r="E13" s="3">
        <f t="shared" si="4"/>
        <v>221</v>
      </c>
      <c r="F13" s="2">
        <f t="shared" si="5"/>
        <v>229.79999999999998</v>
      </c>
      <c r="G13" s="2">
        <f t="shared" si="2"/>
        <v>327.15059199999996</v>
      </c>
      <c r="H13" s="2">
        <f t="shared" si="3"/>
        <v>247.75</v>
      </c>
    </row>
    <row r="14" spans="1:11" x14ac:dyDescent="0.25">
      <c r="A14" s="20">
        <v>8</v>
      </c>
      <c r="B14" s="21">
        <v>942</v>
      </c>
      <c r="C14" s="3">
        <f t="shared" si="0"/>
        <v>419</v>
      </c>
      <c r="D14" s="3">
        <f t="shared" si="1"/>
        <v>391.5</v>
      </c>
      <c r="E14" s="3">
        <f t="shared" si="4"/>
        <v>329</v>
      </c>
      <c r="F14" s="2">
        <f t="shared" si="5"/>
        <v>327.10000000000002</v>
      </c>
      <c r="G14" s="2">
        <f t="shared" si="2"/>
        <v>400.63011840000001</v>
      </c>
      <c r="H14" s="2">
        <f t="shared" si="3"/>
        <v>333.375</v>
      </c>
    </row>
    <row r="15" spans="1:11" x14ac:dyDescent="0.25">
      <c r="A15" s="20">
        <v>9</v>
      </c>
      <c r="B15" s="21">
        <v>1210</v>
      </c>
      <c r="C15" s="3">
        <f t="shared" si="0"/>
        <v>942</v>
      </c>
      <c r="D15" s="3">
        <f t="shared" si="1"/>
        <v>680.5</v>
      </c>
      <c r="E15" s="3">
        <f t="shared" si="4"/>
        <v>575</v>
      </c>
      <c r="F15" s="2">
        <f t="shared" si="5"/>
        <v>595.69999999999993</v>
      </c>
      <c r="G15" s="2">
        <f t="shared" si="2"/>
        <v>833.72602368000003</v>
      </c>
      <c r="H15" s="2">
        <f t="shared" si="3"/>
        <v>637.6875</v>
      </c>
    </row>
    <row r="16" spans="1:11" x14ac:dyDescent="0.25">
      <c r="A16" s="20">
        <v>10</v>
      </c>
      <c r="B16" s="21">
        <v>1138</v>
      </c>
      <c r="C16" s="3">
        <f t="shared" si="0"/>
        <v>1210</v>
      </c>
      <c r="D16" s="3">
        <f t="shared" si="1"/>
        <v>1076</v>
      </c>
      <c r="E16" s="3">
        <f t="shared" si="4"/>
        <v>857</v>
      </c>
      <c r="F16" s="2">
        <f t="shared" si="5"/>
        <v>886.79999999999984</v>
      </c>
      <c r="G16" s="2">
        <f t="shared" si="2"/>
        <v>1134.745204736</v>
      </c>
      <c r="H16" s="2">
        <f t="shared" si="3"/>
        <v>923.84375</v>
      </c>
    </row>
    <row r="17" spans="1:9" x14ac:dyDescent="0.25">
      <c r="A17" s="22">
        <v>11</v>
      </c>
      <c r="B17" s="22" t="s">
        <v>122</v>
      </c>
      <c r="C17" s="3">
        <f t="shared" si="0"/>
        <v>1138</v>
      </c>
      <c r="D17" s="3">
        <f t="shared" si="1"/>
        <v>1174</v>
      </c>
      <c r="E17" s="3">
        <f t="shared" si="4"/>
        <v>1096.6666666666667</v>
      </c>
      <c r="F17" s="2">
        <f t="shared" si="5"/>
        <v>1048.5</v>
      </c>
      <c r="G17" s="2">
        <f t="shared" si="2"/>
        <v>1137.3490409472001</v>
      </c>
      <c r="H17" s="2">
        <f t="shared" si="3"/>
        <v>1030.921875</v>
      </c>
    </row>
    <row r="18" spans="1:9" x14ac:dyDescent="0.25">
      <c r="A18" s="7"/>
      <c r="B18" s="7"/>
      <c r="C18" s="7"/>
      <c r="D18" s="7"/>
      <c r="E18" s="7"/>
      <c r="F18" s="7"/>
      <c r="G18" s="7"/>
      <c r="H18" s="7"/>
    </row>
    <row r="19" spans="1:9" x14ac:dyDescent="0.25">
      <c r="A19" s="7"/>
      <c r="B19" s="24" t="s">
        <v>128</v>
      </c>
      <c r="C19" s="2">
        <f t="array" ref="C19">SUM(ABS(B7:B16-C7:C16))/10</f>
        <v>128.19999999999999</v>
      </c>
      <c r="D19" s="2">
        <f t="array" ref="D19">SUM(ABS(B8:B16-D8:D16))/9</f>
        <v>193.44444444444446</v>
      </c>
      <c r="E19" s="2">
        <f t="array" ref="E19">SUM(ABS(B9:B16-E9:E16))/8</f>
        <v>280.79166666666669</v>
      </c>
      <c r="F19" s="2">
        <f t="array" ref="F19">SUM(ABS(B10:B16-F10:F16))/7</f>
        <v>305.90000000000003</v>
      </c>
      <c r="G19" s="2">
        <f t="array" ref="G19">SUM(ABS(B7:B16-G7:G16))/10</f>
        <v>142.16863011840002</v>
      </c>
      <c r="H19" s="2">
        <f t="array" ref="H19">SUM(ABS(B7:B16-H7:H16))/10</f>
        <v>206.18437499999999</v>
      </c>
    </row>
    <row r="20" spans="1:9" x14ac:dyDescent="0.25">
      <c r="A20" s="7"/>
      <c r="B20" s="24" t="s">
        <v>129</v>
      </c>
      <c r="C20" s="2">
        <f t="array" ref="C20">SUM((B7:B16-C7:C16)^2)/9</f>
        <v>43888.222222222219</v>
      </c>
      <c r="D20" s="25">
        <f t="array" ref="D20">SUM((B8:B16-D8:D16)^2)/8</f>
        <v>84523.0625</v>
      </c>
      <c r="E20" s="2">
        <f t="array" ref="E20">SUM((B9:B16-E9:E16)^2)/7</f>
        <v>141648.71428571429</v>
      </c>
      <c r="F20" s="2">
        <f t="array" ref="F20">SUM((B10:B16-F10:F16)^2)/6</f>
        <v>157157.37833333336</v>
      </c>
      <c r="G20" s="2">
        <f t="array" ref="G20">SUM((B7:B16-G7:G16)^2)/9</f>
        <v>55171.527138358288</v>
      </c>
      <c r="H20" s="2">
        <f t="array" ref="H20">SUM((B7:B16-H7:H16)^2)/9</f>
        <v>94964.522243923609</v>
      </c>
    </row>
    <row r="21" spans="1:9" x14ac:dyDescent="0.25">
      <c r="A21" s="7"/>
      <c r="B21" s="24" t="s">
        <v>130</v>
      </c>
      <c r="C21" s="2">
        <f t="array" ref="C21">100*SUM(ABS(B7:B16-C7:C16)/B7:B16)/10</f>
        <v>50.67226462735249</v>
      </c>
      <c r="D21" s="2">
        <f t="array" ref="D21">100*SUM(ABS(B8:B16-D8:D16)/B8:B16)/9</f>
        <v>57.058318651975618</v>
      </c>
      <c r="E21" s="2">
        <f t="array" ref="E21">100*SUM(ABS(B9:B16-E9:E16)/B9:B16)/8</f>
        <v>63.146433984588491</v>
      </c>
      <c r="F21" s="2">
        <f t="array" ref="F21">100*SUM(ABS(B10:B16-F10:F16)/B10:B16)/7</f>
        <v>57.729025592106879</v>
      </c>
      <c r="G21" s="2">
        <f t="array" ref="G21">100*SUM(ABS(B7:B16-G7:G16)/B7:B16)/10</f>
        <v>54.787106938322893</v>
      </c>
      <c r="H21" s="26">
        <f t="array" ref="H21">100*SUM(ABS(B7:B16-H7:H16)/B7:B16)/10</f>
        <v>65.824882153068216</v>
      </c>
      <c r="I21" s="27"/>
    </row>
  </sheetData>
  <mergeCells count="1">
    <mergeCell ref="B1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Lagrange Interpolation</vt:lpstr>
      <vt:lpstr>Natural Cubic Spline</vt:lpstr>
      <vt:lpstr>Least Squares Approximation NLP</vt:lpstr>
      <vt:lpstr>Least Squares Approximation LP</vt:lpstr>
      <vt:lpstr>Uniform Approximation NLP</vt:lpstr>
      <vt:lpstr>Uniform Approximation LP</vt:lpstr>
      <vt:lpstr>Time Series Forecasting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2020-10-19T03:32:33Z</dcterms:created>
  <dcterms:modified xsi:type="dcterms:W3CDTF">2020-11-20T03:20:07Z</dcterms:modified>
</cp:coreProperties>
</file>