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SYSC4005_Project\"/>
    </mc:Choice>
  </mc:AlternateContent>
  <xr:revisionPtr revIDLastSave="0" documentId="13_ncr:1_{9F887294-9CA4-47A5-ABA5-3D1065C2DF9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s is" sheetId="2" r:id="rId1"/>
    <sheet name="alternative_policy" sheetId="1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3" l="1"/>
  <c r="D14" i="3"/>
  <c r="E14" i="3"/>
  <c r="F14" i="3"/>
  <c r="G14" i="3"/>
  <c r="G15" i="3" s="1"/>
  <c r="H14" i="3"/>
  <c r="H15" i="3" s="1"/>
  <c r="I14" i="3"/>
  <c r="I15" i="3" s="1"/>
  <c r="J14" i="3"/>
  <c r="J15" i="3" s="1"/>
  <c r="K14" i="3"/>
  <c r="L14" i="3"/>
  <c r="M14" i="3"/>
  <c r="N14" i="3"/>
  <c r="N15" i="3" s="1"/>
  <c r="O14" i="3"/>
  <c r="O15" i="3" s="1"/>
  <c r="P14" i="3"/>
  <c r="C15" i="3"/>
  <c r="D15" i="3"/>
  <c r="E15" i="3"/>
  <c r="F15" i="3"/>
  <c r="K15" i="3"/>
  <c r="L15" i="3"/>
  <c r="M15" i="3"/>
  <c r="P15" i="3"/>
  <c r="B15" i="3"/>
  <c r="B14" i="3"/>
  <c r="F10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B13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2" i="3"/>
  <c r="B11" i="3"/>
  <c r="C10" i="3"/>
  <c r="D10" i="3"/>
  <c r="E10" i="3"/>
  <c r="G10" i="3"/>
  <c r="H10" i="3"/>
  <c r="I10" i="3"/>
  <c r="J10" i="3"/>
  <c r="K10" i="3"/>
  <c r="L10" i="3"/>
  <c r="M10" i="3"/>
  <c r="N10" i="3"/>
  <c r="O10" i="3"/>
  <c r="P10" i="3"/>
  <c r="B10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B9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5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B7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6" i="3"/>
  <c r="Q3" i="3"/>
  <c r="Q4" i="3" s="1"/>
  <c r="Q2" i="3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B14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B13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B12" i="2"/>
  <c r="P2" i="3" l="1"/>
  <c r="G3" i="3"/>
  <c r="G4" i="3" s="1"/>
  <c r="G2" i="3"/>
  <c r="B3" i="3"/>
  <c r="B4" i="3" s="1"/>
  <c r="N3" i="3"/>
  <c r="N4" i="3" s="1"/>
  <c r="K3" i="3"/>
  <c r="K4" i="3" s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B14" i="1"/>
  <c r="C13" i="1"/>
  <c r="C3" i="3" s="1"/>
  <c r="C4" i="3" s="1"/>
  <c r="D13" i="1"/>
  <c r="D3" i="3" s="1"/>
  <c r="D4" i="3" s="1"/>
  <c r="E13" i="1"/>
  <c r="E3" i="3" s="1"/>
  <c r="E4" i="3" s="1"/>
  <c r="F13" i="1"/>
  <c r="F3" i="3" s="1"/>
  <c r="F4" i="3" s="1"/>
  <c r="G13" i="1"/>
  <c r="H13" i="1"/>
  <c r="H3" i="3" s="1"/>
  <c r="H4" i="3" s="1"/>
  <c r="I13" i="1"/>
  <c r="I3" i="3" s="1"/>
  <c r="I4" i="3" s="1"/>
  <c r="J13" i="1"/>
  <c r="J3" i="3" s="1"/>
  <c r="J4" i="3" s="1"/>
  <c r="K13" i="1"/>
  <c r="L13" i="1"/>
  <c r="L3" i="3" s="1"/>
  <c r="L4" i="3" s="1"/>
  <c r="M13" i="1"/>
  <c r="M3" i="3" s="1"/>
  <c r="M4" i="3" s="1"/>
  <c r="N13" i="1"/>
  <c r="O13" i="1"/>
  <c r="O3" i="3" s="1"/>
  <c r="O4" i="3" s="1"/>
  <c r="P13" i="1"/>
  <c r="P3" i="3" s="1"/>
  <c r="P4" i="3" s="1"/>
  <c r="B13" i="1"/>
  <c r="C12" i="1"/>
  <c r="C2" i="3" s="1"/>
  <c r="D12" i="1"/>
  <c r="D2" i="3" s="1"/>
  <c r="E12" i="1"/>
  <c r="E2" i="3" s="1"/>
  <c r="F12" i="1"/>
  <c r="F2" i="3" s="1"/>
  <c r="G12" i="1"/>
  <c r="H12" i="1"/>
  <c r="H2" i="3" s="1"/>
  <c r="I12" i="1"/>
  <c r="I2" i="3" s="1"/>
  <c r="J12" i="1"/>
  <c r="J2" i="3" s="1"/>
  <c r="K12" i="1"/>
  <c r="K2" i="3" s="1"/>
  <c r="L12" i="1"/>
  <c r="L2" i="3" s="1"/>
  <c r="M12" i="1"/>
  <c r="M2" i="3" s="1"/>
  <c r="N12" i="1"/>
  <c r="N2" i="3" s="1"/>
  <c r="O12" i="1"/>
  <c r="O2" i="3" s="1"/>
  <c r="P12" i="1"/>
  <c r="B12" i="1"/>
  <c r="B2" i="3" s="1"/>
</calcChain>
</file>

<file path=xl/sharedStrings.xml><?xml version="1.0" encoding="utf-8"?>
<sst xmlns="http://schemas.openxmlformats.org/spreadsheetml/2006/main" count="67" uniqueCount="34">
  <si>
    <t>products_produced</t>
  </si>
  <si>
    <t>p1_produced</t>
  </si>
  <si>
    <t>p2_produced</t>
  </si>
  <si>
    <t>p3_produced</t>
  </si>
  <si>
    <t>inspector1_blocked_time</t>
  </si>
  <si>
    <t>inspector2_blocked_time</t>
  </si>
  <si>
    <t>buffer1_average_size</t>
  </si>
  <si>
    <t>buffer2_average_size</t>
  </si>
  <si>
    <t>buffer3_average_size</t>
  </si>
  <si>
    <t>buffer4_average_size</t>
  </si>
  <si>
    <t>buffer5_average_size</t>
  </si>
  <si>
    <t>wk1_busy</t>
  </si>
  <si>
    <t>wk2_busy</t>
  </si>
  <si>
    <t>wk3_busy</t>
  </si>
  <si>
    <t>AVERAGE</t>
  </si>
  <si>
    <t>Rep</t>
  </si>
  <si>
    <t>AVG</t>
  </si>
  <si>
    <t>VAR</t>
  </si>
  <si>
    <t>STD DEV</t>
  </si>
  <si>
    <t>STD. DEV</t>
  </si>
  <si>
    <t>Calc</t>
  </si>
  <si>
    <t>Diff mean</t>
  </si>
  <si>
    <t>Pooled Var</t>
  </si>
  <si>
    <t>Pooled std dev</t>
  </si>
  <si>
    <t>Standard Error</t>
  </si>
  <si>
    <t>v</t>
  </si>
  <si>
    <t>s1</t>
  </si>
  <si>
    <t>s2</t>
  </si>
  <si>
    <t>t</t>
  </si>
  <si>
    <t>RANGE</t>
  </si>
  <si>
    <t>LOWER</t>
  </si>
  <si>
    <t>HIGHER</t>
  </si>
  <si>
    <t>Conclusive?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</si>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</sst>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A12" sqref="A12:G12"/>
    </sheetView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</row>
    <row r="2" spans="1:16" x14ac:dyDescent="0.25">
      <c r="A2">
        <v>1</v>
      </c>
      <c r="B2">
        <v>87</v>
      </c>
      <c r="C2">
        <v>78</v>
      </c>
      <c r="D2">
        <v>7</v>
      </c>
      <c r="E2">
        <v>2</v>
      </c>
      <c r="F2">
        <v>0</v>
      </c>
      <c r="G2">
        <v>720.664031993967</v>
      </c>
      <c r="H2">
        <v>0.10239218969573199</v>
      </c>
      <c r="I2">
        <v>3.7051743900593001E-2</v>
      </c>
      <c r="J2">
        <v>1.74996401373706</v>
      </c>
      <c r="K2">
        <v>0.103114219526786</v>
      </c>
      <c r="L2">
        <v>0.90686400914441201</v>
      </c>
      <c r="M2">
        <v>378.96312821663099</v>
      </c>
      <c r="N2">
        <v>41.653383657399402</v>
      </c>
      <c r="O2">
        <v>12.0117347762728</v>
      </c>
      <c r="P2">
        <v>87</v>
      </c>
    </row>
    <row r="3" spans="1:16" x14ac:dyDescent="0.25">
      <c r="A3">
        <v>2</v>
      </c>
      <c r="B3">
        <v>99</v>
      </c>
      <c r="C3">
        <v>89</v>
      </c>
      <c r="D3">
        <v>3</v>
      </c>
      <c r="E3">
        <v>7</v>
      </c>
      <c r="F3">
        <v>0</v>
      </c>
      <c r="G3">
        <v>768.09996984307395</v>
      </c>
      <c r="H3">
        <v>0.16202304859414701</v>
      </c>
      <c r="I3">
        <v>0.83500683561135902</v>
      </c>
      <c r="J3">
        <v>0</v>
      </c>
      <c r="K3">
        <v>6.3266481319912199E-3</v>
      </c>
      <c r="L3">
        <v>1.9516385490593799</v>
      </c>
      <c r="M3">
        <v>454.25683452752401</v>
      </c>
      <c r="N3">
        <v>6.6917501834538298</v>
      </c>
      <c r="O3">
        <v>39.427409475801397</v>
      </c>
      <c r="P3">
        <v>99</v>
      </c>
    </row>
    <row r="4" spans="1:16" x14ac:dyDescent="0.25">
      <c r="A4">
        <v>3</v>
      </c>
      <c r="B4">
        <v>92</v>
      </c>
      <c r="C4">
        <v>81</v>
      </c>
      <c r="D4">
        <v>8</v>
      </c>
      <c r="E4">
        <v>3</v>
      </c>
      <c r="F4">
        <v>0</v>
      </c>
      <c r="G4">
        <v>674.74518531631202</v>
      </c>
      <c r="H4">
        <v>0.13994741532333599</v>
      </c>
      <c r="I4">
        <v>4.4770462875810699E-2</v>
      </c>
      <c r="J4">
        <v>1.0704705657873499</v>
      </c>
      <c r="K4">
        <v>3.1368839361718803E-2</v>
      </c>
      <c r="L4">
        <v>1.6355607471336899</v>
      </c>
      <c r="M4">
        <v>421.729101273038</v>
      </c>
      <c r="N4">
        <v>118.92856294034701</v>
      </c>
      <c r="O4">
        <v>61.617937198899902</v>
      </c>
      <c r="P4">
        <v>92</v>
      </c>
    </row>
    <row r="5" spans="1:16" x14ac:dyDescent="0.25">
      <c r="A5">
        <v>4</v>
      </c>
      <c r="B5">
        <v>87</v>
      </c>
      <c r="C5">
        <v>79</v>
      </c>
      <c r="D5">
        <v>7</v>
      </c>
      <c r="E5">
        <v>1</v>
      </c>
      <c r="F5">
        <v>0</v>
      </c>
      <c r="G5">
        <v>849.48554108505198</v>
      </c>
      <c r="H5">
        <v>6.1295284115229498E-2</v>
      </c>
      <c r="I5">
        <v>0.17287878707552901</v>
      </c>
      <c r="J5">
        <v>0.96472261764661205</v>
      </c>
      <c r="K5">
        <v>0</v>
      </c>
      <c r="L5">
        <v>1.9042230964207201</v>
      </c>
      <c r="M5">
        <v>265.18398271164398</v>
      </c>
      <c r="N5">
        <v>47.833656759654602</v>
      </c>
      <c r="O5">
        <v>18.712240514949801</v>
      </c>
      <c r="P5">
        <v>87</v>
      </c>
    </row>
    <row r="6" spans="1:16" x14ac:dyDescent="0.25">
      <c r="A6">
        <v>5</v>
      </c>
      <c r="B6">
        <v>97</v>
      </c>
      <c r="C6">
        <v>80</v>
      </c>
      <c r="D6">
        <v>11</v>
      </c>
      <c r="E6">
        <v>6</v>
      </c>
      <c r="F6">
        <v>0</v>
      </c>
      <c r="G6">
        <v>646.67956370111995</v>
      </c>
      <c r="H6">
        <v>0.16644302360223001</v>
      </c>
      <c r="I6">
        <v>0.111909823173375</v>
      </c>
      <c r="J6">
        <v>1.03414531940895</v>
      </c>
      <c r="K6">
        <v>1.26586619614942E-2</v>
      </c>
      <c r="L6">
        <v>1.4538053268208899</v>
      </c>
      <c r="M6">
        <v>441.04305694968201</v>
      </c>
      <c r="N6">
        <v>76.212197123265497</v>
      </c>
      <c r="O6">
        <v>64.898289100516806</v>
      </c>
      <c r="P6">
        <v>97</v>
      </c>
    </row>
    <row r="7" spans="1:16" x14ac:dyDescent="0.25">
      <c r="A7">
        <v>6</v>
      </c>
      <c r="B7">
        <v>100</v>
      </c>
      <c r="C7">
        <v>80</v>
      </c>
      <c r="D7">
        <v>12</v>
      </c>
      <c r="E7">
        <v>8</v>
      </c>
      <c r="F7">
        <v>0</v>
      </c>
      <c r="G7">
        <v>644.26433537213904</v>
      </c>
      <c r="H7">
        <v>0.16627153677696799</v>
      </c>
      <c r="I7">
        <v>0.39862382785087802</v>
      </c>
      <c r="J7">
        <v>0.57131048088712799</v>
      </c>
      <c r="K7">
        <v>2.3397003510835401E-2</v>
      </c>
      <c r="L7">
        <v>1.7408338640372101</v>
      </c>
      <c r="M7">
        <v>360.86717311318301</v>
      </c>
      <c r="N7">
        <v>131.62532374806301</v>
      </c>
      <c r="O7">
        <v>40.144201375726603</v>
      </c>
      <c r="P7">
        <v>100</v>
      </c>
    </row>
    <row r="8" spans="1:16" x14ac:dyDescent="0.25">
      <c r="A8">
        <v>7</v>
      </c>
      <c r="B8">
        <v>100</v>
      </c>
      <c r="C8">
        <v>89</v>
      </c>
      <c r="D8">
        <v>5</v>
      </c>
      <c r="E8">
        <v>6</v>
      </c>
      <c r="F8">
        <v>0</v>
      </c>
      <c r="G8">
        <v>770.17096365397003</v>
      </c>
      <c r="H8">
        <v>0.11257184730861999</v>
      </c>
      <c r="I8">
        <v>0.40227378130038099</v>
      </c>
      <c r="J8">
        <v>0.576388018173698</v>
      </c>
      <c r="K8">
        <v>3.0715535481608599E-3</v>
      </c>
      <c r="L8">
        <v>1.90114024945197</v>
      </c>
      <c r="M8">
        <v>348.44855718106498</v>
      </c>
      <c r="N8">
        <v>62.478947104775699</v>
      </c>
      <c r="O8">
        <v>36.715656661148103</v>
      </c>
      <c r="P8">
        <v>100</v>
      </c>
    </row>
    <row r="9" spans="1:16" x14ac:dyDescent="0.25">
      <c r="A9">
        <v>8</v>
      </c>
      <c r="B9">
        <v>92</v>
      </c>
      <c r="C9">
        <v>85</v>
      </c>
      <c r="D9">
        <v>7</v>
      </c>
      <c r="E9">
        <v>0</v>
      </c>
      <c r="F9">
        <v>0</v>
      </c>
      <c r="G9">
        <v>865.17166008803997</v>
      </c>
      <c r="H9">
        <v>0.11361142906869599</v>
      </c>
      <c r="I9">
        <v>3.35402926275205E-2</v>
      </c>
      <c r="J9">
        <v>1.8167613417042601</v>
      </c>
      <c r="K9">
        <v>0</v>
      </c>
      <c r="L9">
        <v>1.13436823410758</v>
      </c>
      <c r="M9">
        <v>344.290863956078</v>
      </c>
      <c r="N9">
        <v>94.322868153406006</v>
      </c>
      <c r="O9">
        <v>0</v>
      </c>
      <c r="P9">
        <v>92</v>
      </c>
    </row>
    <row r="10" spans="1:16" x14ac:dyDescent="0.25">
      <c r="A10">
        <v>9</v>
      </c>
      <c r="B10">
        <v>83</v>
      </c>
      <c r="C10">
        <v>75</v>
      </c>
      <c r="D10">
        <v>7</v>
      </c>
      <c r="E10">
        <v>1</v>
      </c>
      <c r="F10">
        <v>0</v>
      </c>
      <c r="G10">
        <v>723.41354206064602</v>
      </c>
      <c r="H10">
        <v>0.119888863196025</v>
      </c>
      <c r="I10">
        <v>0.43221977129781403</v>
      </c>
      <c r="J10">
        <v>0.93359644288587496</v>
      </c>
      <c r="K10">
        <v>0</v>
      </c>
      <c r="L10">
        <v>1.4754112905957999</v>
      </c>
      <c r="M10">
        <v>381.55093893233197</v>
      </c>
      <c r="N10">
        <v>37.911027096916797</v>
      </c>
      <c r="O10">
        <v>20.1162860198787</v>
      </c>
      <c r="P10">
        <v>83</v>
      </c>
    </row>
    <row r="11" spans="1:16" x14ac:dyDescent="0.25">
      <c r="A11">
        <v>10</v>
      </c>
      <c r="B11">
        <v>87</v>
      </c>
      <c r="C11">
        <v>76</v>
      </c>
      <c r="D11">
        <v>5</v>
      </c>
      <c r="E11">
        <v>6</v>
      </c>
      <c r="F11">
        <v>0</v>
      </c>
      <c r="G11">
        <v>780.76181162390901</v>
      </c>
      <c r="H11">
        <v>0.112594563884334</v>
      </c>
      <c r="I11">
        <v>0.34328791916718199</v>
      </c>
      <c r="J11">
        <v>1.2791630963877501</v>
      </c>
      <c r="K11">
        <v>1.8328606036732399E-2</v>
      </c>
      <c r="L11">
        <v>1.5102619828602</v>
      </c>
      <c r="M11">
        <v>340.69835293817198</v>
      </c>
      <c r="N11">
        <v>53.689311430956302</v>
      </c>
      <c r="O11">
        <v>63.892603573767303</v>
      </c>
      <c r="P11">
        <v>87</v>
      </c>
    </row>
    <row r="12" spans="1:16" x14ac:dyDescent="0.25">
      <c r="A12" t="s">
        <v>14</v>
      </c>
      <c r="B12">
        <f>AVERAGE(B2:B11)</f>
        <v>92.4</v>
      </c>
      <c r="C12">
        <f t="shared" ref="C12:P12" si="0">AVERAGE(C2:C11)</f>
        <v>81.2</v>
      </c>
      <c r="D12">
        <f t="shared" si="0"/>
        <v>7.2</v>
      </c>
      <c r="E12">
        <f t="shared" si="0"/>
        <v>4</v>
      </c>
      <c r="F12">
        <f t="shared" si="0"/>
        <v>0</v>
      </c>
      <c r="G12">
        <f t="shared" si="0"/>
        <v>744.34566047382293</v>
      </c>
      <c r="H12">
        <f t="shared" si="0"/>
        <v>0.12570392015653176</v>
      </c>
      <c r="I12">
        <f t="shared" si="0"/>
        <v>0.28115632448804423</v>
      </c>
      <c r="J12">
        <f t="shared" si="0"/>
        <v>0.99965218966186831</v>
      </c>
      <c r="K12">
        <f t="shared" si="0"/>
        <v>1.9826553207771887E-2</v>
      </c>
      <c r="L12">
        <f t="shared" si="0"/>
        <v>1.5614107349631852</v>
      </c>
      <c r="M12">
        <f t="shared" si="0"/>
        <v>373.70319897993488</v>
      </c>
      <c r="N12">
        <f t="shared" si="0"/>
        <v>67.134702819823815</v>
      </c>
      <c r="O12">
        <f t="shared" si="0"/>
        <v>35.75363586969614</v>
      </c>
      <c r="P12">
        <f t="shared" si="0"/>
        <v>92.4</v>
      </c>
    </row>
    <row r="13" spans="1:16" x14ac:dyDescent="0.25">
      <c r="A13" t="s">
        <v>17</v>
      </c>
      <c r="B13">
        <f>_xlfn.VAR.S(B2:B11)</f>
        <v>39.599999999999994</v>
      </c>
      <c r="C13">
        <f t="shared" ref="C13:P13" si="1">_xlfn.VAR.S(C2:C11)</f>
        <v>24.4</v>
      </c>
      <c r="D13">
        <f t="shared" si="1"/>
        <v>7.2888888888888914</v>
      </c>
      <c r="E13">
        <f t="shared" si="1"/>
        <v>8.4444444444444446</v>
      </c>
      <c r="F13">
        <f t="shared" si="1"/>
        <v>0</v>
      </c>
      <c r="G13">
        <f t="shared" si="1"/>
        <v>5956.5337315619099</v>
      </c>
      <c r="H13">
        <f t="shared" si="1"/>
        <v>1.1159579193280281E-3</v>
      </c>
      <c r="I13">
        <f t="shared" si="1"/>
        <v>6.43384850850693E-2</v>
      </c>
      <c r="J13">
        <f t="shared" si="1"/>
        <v>0.29805374226607839</v>
      </c>
      <c r="K13">
        <f t="shared" si="1"/>
        <v>9.7540938260998341E-4</v>
      </c>
      <c r="L13">
        <f t="shared" si="1"/>
        <v>0.11725475839783546</v>
      </c>
      <c r="M13">
        <f t="shared" si="1"/>
        <v>3105.8524384492648</v>
      </c>
      <c r="N13">
        <f t="shared" si="1"/>
        <v>1488.3219703601799</v>
      </c>
      <c r="O13">
        <f t="shared" si="1"/>
        <v>524.53441911259063</v>
      </c>
      <c r="P13">
        <f t="shared" si="1"/>
        <v>39.599999999999994</v>
      </c>
    </row>
    <row r="14" spans="1:16" x14ac:dyDescent="0.25">
      <c r="A14" t="s">
        <v>19</v>
      </c>
      <c r="B14">
        <f>_xlfn.STDEV.S(B2:B11)</f>
        <v>6.2928530890209089</v>
      </c>
      <c r="C14">
        <f t="shared" ref="C14:P14" si="2">_xlfn.STDEV.S(C2:C11)</f>
        <v>4.9396356140913875</v>
      </c>
      <c r="D14">
        <f t="shared" si="2"/>
        <v>2.6997942308422123</v>
      </c>
      <c r="E14">
        <f t="shared" si="2"/>
        <v>2.9059326290271157</v>
      </c>
      <c r="F14">
        <f t="shared" si="2"/>
        <v>0</v>
      </c>
      <c r="G14">
        <f t="shared" si="2"/>
        <v>77.178583373640066</v>
      </c>
      <c r="H14">
        <f t="shared" si="2"/>
        <v>3.3405956345059606E-2</v>
      </c>
      <c r="I14">
        <f t="shared" si="2"/>
        <v>0.25365032049076797</v>
      </c>
      <c r="J14">
        <f t="shared" si="2"/>
        <v>0.54594298444625</v>
      </c>
      <c r="K14">
        <f t="shared" si="2"/>
        <v>3.1231544672173733E-2</v>
      </c>
      <c r="L14">
        <f t="shared" si="2"/>
        <v>0.342424821527055</v>
      </c>
      <c r="M14">
        <f t="shared" si="2"/>
        <v>55.730175295339464</v>
      </c>
      <c r="N14">
        <f t="shared" si="2"/>
        <v>38.578776164624244</v>
      </c>
      <c r="O14">
        <f t="shared" si="2"/>
        <v>22.902716413399322</v>
      </c>
      <c r="P14">
        <f t="shared" si="2"/>
        <v>6.2928530890209089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1" workbookViewId="0">
      <selection activeCell="E15" sqref="E15"/>
    </sheetView>
  </sheetViews>
  <sheetFormatPr defaultRowHeight="15" x14ac:dyDescent="0.25"/>
  <cols>
    <col min="2" max="2" width="15.42578125" customWidth="1"/>
    <col min="3" max="3" width="19.140625" customWidth="1"/>
    <col min="4" max="4" width="26.28515625" customWidth="1"/>
    <col min="5" max="5" width="19" customWidth="1"/>
    <col min="6" max="6" width="19.42578125" customWidth="1"/>
    <col min="7" max="7" width="26.140625" customWidth="1"/>
    <col min="8" max="8" width="19.42578125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</row>
    <row r="2" spans="1:16" x14ac:dyDescent="0.25">
      <c r="A2">
        <v>1</v>
      </c>
      <c r="B2">
        <v>85</v>
      </c>
      <c r="C2">
        <v>31</v>
      </c>
      <c r="D2">
        <v>27</v>
      </c>
      <c r="E2">
        <v>27</v>
      </c>
      <c r="F2">
        <v>0</v>
      </c>
      <c r="G2">
        <v>87.052095694384406</v>
      </c>
      <c r="H2">
        <v>5.4701548246783201E-2</v>
      </c>
      <c r="I2">
        <v>0.61575320090702501</v>
      </c>
      <c r="J2">
        <v>0.65553646832728896</v>
      </c>
      <c r="K2">
        <v>0.74185298378132103</v>
      </c>
      <c r="L2">
        <v>0.30153645925434203</v>
      </c>
      <c r="M2">
        <v>147.85153485117499</v>
      </c>
      <c r="N2">
        <v>341.024533317166</v>
      </c>
      <c r="O2">
        <v>198.459089566442</v>
      </c>
      <c r="P2">
        <v>85</v>
      </c>
    </row>
    <row r="3" spans="1:16" x14ac:dyDescent="0.25">
      <c r="A3">
        <v>2</v>
      </c>
      <c r="B3">
        <v>98</v>
      </c>
      <c r="C3">
        <v>49</v>
      </c>
      <c r="D3">
        <v>20</v>
      </c>
      <c r="E3">
        <v>29</v>
      </c>
      <c r="F3">
        <v>0</v>
      </c>
      <c r="G3">
        <v>0</v>
      </c>
      <c r="H3">
        <v>1.2261887849451701E-2</v>
      </c>
      <c r="I3">
        <v>0.76809893386795403</v>
      </c>
      <c r="J3">
        <v>0.23431244850505201</v>
      </c>
      <c r="K3">
        <v>0.79343129591108197</v>
      </c>
      <c r="L3">
        <v>0.12652239127071599</v>
      </c>
      <c r="M3">
        <v>233.95788313431501</v>
      </c>
      <c r="N3">
        <v>188.951958338243</v>
      </c>
      <c r="O3">
        <v>211.299142008941</v>
      </c>
      <c r="P3">
        <v>98</v>
      </c>
    </row>
    <row r="4" spans="1:16" x14ac:dyDescent="0.25">
      <c r="A4">
        <v>3</v>
      </c>
      <c r="B4">
        <v>92</v>
      </c>
      <c r="C4">
        <v>33</v>
      </c>
      <c r="D4">
        <v>26</v>
      </c>
      <c r="E4">
        <v>33</v>
      </c>
      <c r="F4">
        <v>0</v>
      </c>
      <c r="G4">
        <v>83.411920625579199</v>
      </c>
      <c r="H4">
        <v>3.34429790169707E-2</v>
      </c>
      <c r="I4">
        <v>0.73939918411993899</v>
      </c>
      <c r="J4">
        <v>0.40775741925630998</v>
      </c>
      <c r="K4">
        <v>0.76320295571896901</v>
      </c>
      <c r="L4">
        <v>0.34171068705051499</v>
      </c>
      <c r="M4">
        <v>172.94744107276301</v>
      </c>
      <c r="N4">
        <v>250.16437251049399</v>
      </c>
      <c r="O4">
        <v>355.11469722600702</v>
      </c>
      <c r="P4">
        <v>92</v>
      </c>
    </row>
    <row r="5" spans="1:16" x14ac:dyDescent="0.25">
      <c r="A5">
        <v>4</v>
      </c>
      <c r="B5">
        <v>84</v>
      </c>
      <c r="C5">
        <v>33</v>
      </c>
      <c r="D5">
        <v>22</v>
      </c>
      <c r="E5">
        <v>29</v>
      </c>
      <c r="F5">
        <v>0</v>
      </c>
      <c r="G5">
        <v>22.741490929622099</v>
      </c>
      <c r="H5">
        <v>1.7942770843204298E-2</v>
      </c>
      <c r="I5">
        <v>0.38280846837037302</v>
      </c>
      <c r="J5">
        <v>0.58185440566225699</v>
      </c>
      <c r="K5">
        <v>0.65244291001991905</v>
      </c>
      <c r="L5">
        <v>0.33070442562469099</v>
      </c>
      <c r="M5">
        <v>97.219549083177597</v>
      </c>
      <c r="N5">
        <v>242.109007421656</v>
      </c>
      <c r="O5">
        <v>334.89567040442898</v>
      </c>
      <c r="P5">
        <v>84</v>
      </c>
    </row>
    <row r="6" spans="1:16" x14ac:dyDescent="0.25">
      <c r="A6">
        <v>5</v>
      </c>
      <c r="B6">
        <v>94</v>
      </c>
      <c r="C6">
        <v>48</v>
      </c>
      <c r="D6">
        <v>32</v>
      </c>
      <c r="E6">
        <v>14</v>
      </c>
      <c r="F6">
        <v>1.4330303779156499</v>
      </c>
      <c r="G6">
        <v>5.2851082503043401</v>
      </c>
      <c r="H6">
        <v>0.13959211403785601</v>
      </c>
      <c r="I6">
        <v>0.82388443018428104</v>
      </c>
      <c r="J6">
        <v>0.25028367249212702</v>
      </c>
      <c r="K6">
        <v>1.22061680275132</v>
      </c>
      <c r="L6">
        <v>1.8228750706558099E-2</v>
      </c>
      <c r="M6">
        <v>273.71934945249399</v>
      </c>
      <c r="N6">
        <v>277.77981189263301</v>
      </c>
      <c r="O6">
        <v>126.662164821855</v>
      </c>
      <c r="P6">
        <v>94</v>
      </c>
    </row>
    <row r="7" spans="1:16" x14ac:dyDescent="0.25">
      <c r="A7">
        <v>6</v>
      </c>
      <c r="B7">
        <v>98</v>
      </c>
      <c r="C7">
        <v>37</v>
      </c>
      <c r="D7">
        <v>29</v>
      </c>
      <c r="E7">
        <v>32</v>
      </c>
      <c r="F7">
        <v>2.21104649506408</v>
      </c>
      <c r="G7">
        <v>40.018534826208601</v>
      </c>
      <c r="H7">
        <v>6.5579711726344095E-2</v>
      </c>
      <c r="I7">
        <v>0.52814552825364003</v>
      </c>
      <c r="J7">
        <v>0.55404985031871401</v>
      </c>
      <c r="K7">
        <v>0.71051241515220398</v>
      </c>
      <c r="L7">
        <v>0.21680117101094501</v>
      </c>
      <c r="M7">
        <v>165.06553883522199</v>
      </c>
      <c r="N7">
        <v>348.82781651427098</v>
      </c>
      <c r="O7">
        <v>349.10581345144601</v>
      </c>
      <c r="P7">
        <v>98</v>
      </c>
    </row>
    <row r="8" spans="1:16" x14ac:dyDescent="0.25">
      <c r="A8">
        <v>7</v>
      </c>
      <c r="B8">
        <v>98</v>
      </c>
      <c r="C8">
        <v>47</v>
      </c>
      <c r="D8">
        <v>18</v>
      </c>
      <c r="E8">
        <v>33</v>
      </c>
      <c r="F8">
        <v>0</v>
      </c>
      <c r="G8">
        <v>75.484285054195894</v>
      </c>
      <c r="H8">
        <v>5.9264221367660498E-2</v>
      </c>
      <c r="I8">
        <v>0.88467945920671498</v>
      </c>
      <c r="J8">
        <v>0.25041522582442</v>
      </c>
      <c r="K8">
        <v>0.81365399025230201</v>
      </c>
      <c r="L8">
        <v>0.21625563482794299</v>
      </c>
      <c r="M8">
        <v>182.91619428035301</v>
      </c>
      <c r="N8">
        <v>175.722230843153</v>
      </c>
      <c r="O8">
        <v>287.55490148918898</v>
      </c>
      <c r="P8">
        <v>98</v>
      </c>
    </row>
    <row r="9" spans="1:16" x14ac:dyDescent="0.25">
      <c r="A9">
        <v>8</v>
      </c>
      <c r="B9">
        <v>94</v>
      </c>
      <c r="C9">
        <v>50</v>
      </c>
      <c r="D9">
        <v>26</v>
      </c>
      <c r="E9">
        <v>18</v>
      </c>
      <c r="F9">
        <v>0</v>
      </c>
      <c r="G9">
        <v>51.043968373387798</v>
      </c>
      <c r="H9">
        <v>2.75842558643043E-2</v>
      </c>
      <c r="I9">
        <v>0.64729504882857203</v>
      </c>
      <c r="J9">
        <v>0.37456244381068499</v>
      </c>
      <c r="K9">
        <v>0.98586214391414395</v>
      </c>
      <c r="L9">
        <v>5.83990969574089E-2</v>
      </c>
      <c r="M9">
        <v>179.04347222944401</v>
      </c>
      <c r="N9">
        <v>367.60428537634903</v>
      </c>
      <c r="O9">
        <v>141.20670967756601</v>
      </c>
      <c r="P9">
        <v>94</v>
      </c>
    </row>
    <row r="10" spans="1:16" x14ac:dyDescent="0.25">
      <c r="A10">
        <v>9</v>
      </c>
      <c r="B10">
        <v>84</v>
      </c>
      <c r="C10">
        <v>26</v>
      </c>
      <c r="D10">
        <v>35</v>
      </c>
      <c r="E10">
        <v>23</v>
      </c>
      <c r="F10">
        <v>0</v>
      </c>
      <c r="G10">
        <v>21.190534895263198</v>
      </c>
      <c r="H10">
        <v>5.4959551196988803E-2</v>
      </c>
      <c r="I10">
        <v>0.41070321276530802</v>
      </c>
      <c r="J10">
        <v>0.40393063539979401</v>
      </c>
      <c r="K10">
        <v>0.84638644754461101</v>
      </c>
      <c r="L10">
        <v>0.108274111011638</v>
      </c>
      <c r="M10">
        <v>163.074302061655</v>
      </c>
      <c r="N10">
        <v>314.75848933749103</v>
      </c>
      <c r="O10">
        <v>208.84327704143399</v>
      </c>
      <c r="P10">
        <v>84</v>
      </c>
    </row>
    <row r="11" spans="1:16" x14ac:dyDescent="0.25">
      <c r="A11">
        <v>10</v>
      </c>
      <c r="B11">
        <v>84</v>
      </c>
      <c r="C11">
        <v>31</v>
      </c>
      <c r="D11">
        <v>26</v>
      </c>
      <c r="E11">
        <v>27</v>
      </c>
      <c r="F11">
        <v>0</v>
      </c>
      <c r="G11">
        <v>96.366902135163102</v>
      </c>
      <c r="H11">
        <v>6.1541802354728101E-2</v>
      </c>
      <c r="I11">
        <v>0.65866071882678101</v>
      </c>
      <c r="J11">
        <v>0.73580336839618798</v>
      </c>
      <c r="K11">
        <v>0.70301693753565497</v>
      </c>
      <c r="L11">
        <v>0.20237919968582399</v>
      </c>
      <c r="M11">
        <v>154.68653461921801</v>
      </c>
      <c r="N11">
        <v>310.89871653166199</v>
      </c>
      <c r="O11">
        <v>199.30787377332999</v>
      </c>
      <c r="P11">
        <v>84</v>
      </c>
    </row>
    <row r="12" spans="1:16" x14ac:dyDescent="0.25">
      <c r="A12" t="s">
        <v>16</v>
      </c>
      <c r="B12">
        <f>AVERAGE(B2:B11)</f>
        <v>91.1</v>
      </c>
      <c r="C12">
        <f t="shared" ref="C12:P12" si="0">AVERAGE(C2:C11)</f>
        <v>38.5</v>
      </c>
      <c r="D12">
        <f t="shared" si="0"/>
        <v>26.1</v>
      </c>
      <c r="E12">
        <f t="shared" si="0"/>
        <v>26.5</v>
      </c>
      <c r="F12">
        <f t="shared" si="0"/>
        <v>0.36440768729797302</v>
      </c>
      <c r="G12">
        <f t="shared" si="0"/>
        <v>48.259484078410871</v>
      </c>
      <c r="H12">
        <f t="shared" si="0"/>
        <v>5.2687084250429173E-2</v>
      </c>
      <c r="I12">
        <f t="shared" si="0"/>
        <v>0.6459428185330589</v>
      </c>
      <c r="J12">
        <f t="shared" si="0"/>
        <v>0.4448505937992836</v>
      </c>
      <c r="K12">
        <f t="shared" si="0"/>
        <v>0.82309788825815267</v>
      </c>
      <c r="L12">
        <f t="shared" si="0"/>
        <v>0.19208119274005811</v>
      </c>
      <c r="M12">
        <f t="shared" si="0"/>
        <v>177.04817996198167</v>
      </c>
      <c r="N12">
        <f t="shared" si="0"/>
        <v>281.78412220831183</v>
      </c>
      <c r="O12">
        <f t="shared" si="0"/>
        <v>241.2449339460639</v>
      </c>
      <c r="P12">
        <f t="shared" si="0"/>
        <v>91.1</v>
      </c>
    </row>
    <row r="13" spans="1:16" x14ac:dyDescent="0.25">
      <c r="A13" t="s">
        <v>17</v>
      </c>
      <c r="B13">
        <f>_xlfn.VAR.S(B2:B11)</f>
        <v>38.766666666666666</v>
      </c>
      <c r="C13">
        <f t="shared" ref="C13:P13" si="1">_xlfn.VAR.S(C2:C11)</f>
        <v>81.833333333333329</v>
      </c>
      <c r="D13">
        <f t="shared" si="1"/>
        <v>26.988888888888848</v>
      </c>
      <c r="E13">
        <f t="shared" si="1"/>
        <v>40.944444444444443</v>
      </c>
      <c r="F13">
        <f t="shared" si="1"/>
        <v>0.62381922686062785</v>
      </c>
      <c r="G13">
        <f t="shared" si="1"/>
        <v>1270.1568149295817</v>
      </c>
      <c r="H13">
        <f t="shared" si="1"/>
        <v>1.29904915328714E-3</v>
      </c>
      <c r="I13">
        <f t="shared" si="1"/>
        <v>2.7982572891237192E-2</v>
      </c>
      <c r="J13">
        <f t="shared" si="1"/>
        <v>3.196833969921789E-2</v>
      </c>
      <c r="K13">
        <f t="shared" si="1"/>
        <v>2.8047924858830144E-2</v>
      </c>
      <c r="L13">
        <f t="shared" si="1"/>
        <v>1.2700503253946152E-2</v>
      </c>
      <c r="M13">
        <f t="shared" si="1"/>
        <v>2300.3567440699426</v>
      </c>
      <c r="N13">
        <f t="shared" si="1"/>
        <v>4417.9161561170931</v>
      </c>
      <c r="O13">
        <f t="shared" si="1"/>
        <v>7132.0207183584444</v>
      </c>
      <c r="P13">
        <f t="shared" si="1"/>
        <v>38.766666666666666</v>
      </c>
    </row>
    <row r="14" spans="1:16" x14ac:dyDescent="0.25">
      <c r="A14" t="s">
        <v>18</v>
      </c>
      <c r="B14">
        <f>_xlfn.STDEV.S(B2:B11)</f>
        <v>6.2262883539607019</v>
      </c>
      <c r="C14">
        <f t="shared" ref="C14:P14" si="2">_xlfn.STDEV.S(C2:C11)</f>
        <v>9.0461778300746065</v>
      </c>
      <c r="D14">
        <f t="shared" si="2"/>
        <v>5.1950831455222009</v>
      </c>
      <c r="E14">
        <f t="shared" si="2"/>
        <v>6.3987846068174887</v>
      </c>
      <c r="F14">
        <f t="shared" si="2"/>
        <v>0.78982227549026995</v>
      </c>
      <c r="G14">
        <f t="shared" si="2"/>
        <v>35.639259461015484</v>
      </c>
      <c r="H14">
        <f t="shared" si="2"/>
        <v>3.6042324471198303E-2</v>
      </c>
      <c r="I14">
        <f t="shared" si="2"/>
        <v>0.16727992375427839</v>
      </c>
      <c r="J14">
        <f t="shared" si="2"/>
        <v>0.1787969230697718</v>
      </c>
      <c r="K14">
        <f t="shared" si="2"/>
        <v>0.16747514698853125</v>
      </c>
      <c r="L14">
        <f t="shared" si="2"/>
        <v>0.11269650950205225</v>
      </c>
      <c r="M14">
        <f t="shared" si="2"/>
        <v>47.962034402951907</v>
      </c>
      <c r="N14">
        <f t="shared" si="2"/>
        <v>66.467406720264734</v>
      </c>
      <c r="O14">
        <f t="shared" si="2"/>
        <v>84.451291987502742</v>
      </c>
      <c r="P14">
        <f t="shared" si="2"/>
        <v>6.2262883539607019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workbookViewId="0">
      <selection activeCell="C14" sqref="C14"/>
    </sheetView>
  </sheetViews>
  <sheetFormatPr defaultRowHeight="15" x14ac:dyDescent="0.25"/>
  <cols>
    <col min="1" max="1" width="20" customWidth="1"/>
    <col min="2" max="2" width="15.5703125" customWidth="1"/>
    <col min="3" max="3" width="18.42578125" customWidth="1"/>
    <col min="4" max="4" width="20.85546875" customWidth="1"/>
    <col min="6" max="6" width="18.5703125" customWidth="1"/>
    <col min="7" max="7" width="37.7109375" customWidth="1"/>
    <col min="8" max="8" width="20.7109375" customWidth="1"/>
    <col min="9" max="9" width="27.7109375" customWidth="1"/>
  </cols>
  <sheetData>
    <row r="1" spans="1:17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</row>
    <row r="2" spans="1:17" x14ac:dyDescent="0.25">
      <c r="A2" t="s">
        <v>21</v>
      </c>
      <c r="B2">
        <f>'as is'!B12-alternative_policy!B12</f>
        <v>1.3000000000000114</v>
      </c>
      <c r="C2">
        <f>'as is'!C12-alternative_policy!C12</f>
        <v>42.7</v>
      </c>
      <c r="D2">
        <f>'as is'!D12-alternative_policy!D12</f>
        <v>-18.900000000000002</v>
      </c>
      <c r="E2">
        <f>'as is'!E12-alternative_policy!E12</f>
        <v>-22.5</v>
      </c>
      <c r="F2">
        <f>'as is'!F12-alternative_policy!F12</f>
        <v>-0.36440768729797302</v>
      </c>
      <c r="G2">
        <f>'as is'!G12-alternative_policy!G12</f>
        <v>696.08617639541205</v>
      </c>
      <c r="H2">
        <f>'as is'!H12-alternative_policy!H12</f>
        <v>7.3016835906102584E-2</v>
      </c>
      <c r="I2">
        <f>'as is'!I12-alternative_policy!I12</f>
        <v>-0.36478649404501468</v>
      </c>
      <c r="J2">
        <f>'as is'!J12-alternative_policy!J12</f>
        <v>0.55480159586258471</v>
      </c>
      <c r="K2">
        <f>'as is'!K12-alternative_policy!K12</f>
        <v>-0.80327133505038073</v>
      </c>
      <c r="L2">
        <f>'as is'!L12-alternative_policy!L12</f>
        <v>1.3693295422231271</v>
      </c>
      <c r="M2">
        <f>'as is'!M12-alternative_policy!M12</f>
        <v>196.65501901795321</v>
      </c>
      <c r="N2">
        <f>'as is'!N12-alternative_policy!N12</f>
        <v>-214.64941938848801</v>
      </c>
      <c r="O2">
        <f>'as is'!O12-alternative_policy!O12</f>
        <v>-205.49129807636774</v>
      </c>
      <c r="P2">
        <f>'as is'!P12-alternative_policy!P12</f>
        <v>1.3000000000000114</v>
      </c>
      <c r="Q2">
        <f>'as is'!Q12-alternative_policy!Q12</f>
        <v>0</v>
      </c>
    </row>
    <row r="3" spans="1:17" x14ac:dyDescent="0.25">
      <c r="A3" t="s">
        <v>22</v>
      </c>
      <c r="B3">
        <f>(9*'as is'!B13+9*alternative_policy!B13)/(20-2)</f>
        <v>39.18333333333333</v>
      </c>
      <c r="C3">
        <f>(9*'as is'!C13+9*alternative_policy!C13)/(20-2)</f>
        <v>53.116666666666667</v>
      </c>
      <c r="D3">
        <f>(9*'as is'!D13+9*alternative_policy!D13)/(20-2)</f>
        <v>17.138888888888872</v>
      </c>
      <c r="E3">
        <f>(9*'as is'!E13+9*alternative_policy!E13)/(20-2)</f>
        <v>24.694444444444443</v>
      </c>
      <c r="F3">
        <f>(9*'as is'!F13+9*alternative_policy!F13)/(20-2)</f>
        <v>0.31190961343031393</v>
      </c>
      <c r="G3">
        <f>(9*'as is'!G13+9*alternative_policy!G13)/(20-2)</f>
        <v>3613.3452732457463</v>
      </c>
      <c r="H3">
        <f>(9*'as is'!H13+9*alternative_policy!H13)/(20-2)</f>
        <v>1.207503536307584E-3</v>
      </c>
      <c r="I3">
        <f>(9*'as is'!I13+9*alternative_policy!I13)/(20-2)</f>
        <v>4.6160528988153246E-2</v>
      </c>
      <c r="J3">
        <f>(9*'as is'!J13+9*alternative_policy!J13)/(20-2)</f>
        <v>0.16501104098264813</v>
      </c>
      <c r="K3">
        <f>(9*'as is'!K13+9*alternative_policy!K13)/(20-2)</f>
        <v>1.4511667120720063E-2</v>
      </c>
      <c r="L3">
        <f>(9*'as is'!L13+9*alternative_policy!L13)/(20-2)</f>
        <v>6.4977630825890809E-2</v>
      </c>
      <c r="M3">
        <f>(9*'as is'!M13+9*alternative_policy!M13)/(20-2)</f>
        <v>2703.1045912596037</v>
      </c>
      <c r="N3">
        <f>(9*'as is'!N13+9*alternative_policy!N13)/(20-2)</f>
        <v>2953.1190632386365</v>
      </c>
      <c r="O3">
        <f>(9*'as is'!O13+9*alternative_policy!O13)/(20-2)</f>
        <v>3828.277568735517</v>
      </c>
      <c r="P3">
        <f>(9*'as is'!P13+9*alternative_policy!P13)/(20-2)</f>
        <v>39.18333333333333</v>
      </c>
      <c r="Q3">
        <f>(9*'as is'!Q13+9*alternative_policy!Q13)/(20-2)</f>
        <v>0</v>
      </c>
    </row>
    <row r="4" spans="1:17" x14ac:dyDescent="0.25">
      <c r="A4" t="s">
        <v>23</v>
      </c>
      <c r="B4">
        <f>SQRT(B3)</f>
        <v>6.2596592026509983</v>
      </c>
      <c r="C4">
        <f t="shared" ref="C4:Q4" si="0">SQRT(C3)</f>
        <v>7.2881181841862768</v>
      </c>
      <c r="D4">
        <f t="shared" si="0"/>
        <v>4.1399141161247384</v>
      </c>
      <c r="E4">
        <f t="shared" si="0"/>
        <v>4.9693505052918576</v>
      </c>
      <c r="F4">
        <f t="shared" si="0"/>
        <v>0.55848868693135933</v>
      </c>
      <c r="G4">
        <f t="shared" si="0"/>
        <v>60.111107735972944</v>
      </c>
      <c r="H4">
        <f t="shared" si="0"/>
        <v>3.4749151591191171E-2</v>
      </c>
      <c r="I4">
        <f t="shared" si="0"/>
        <v>0.21485001509926233</v>
      </c>
      <c r="J4">
        <f t="shared" si="0"/>
        <v>0.40621551051461358</v>
      </c>
      <c r="K4">
        <f t="shared" si="0"/>
        <v>0.12046438112869738</v>
      </c>
      <c r="L4">
        <f t="shared" si="0"/>
        <v>0.2549071023449343</v>
      </c>
      <c r="M4">
        <f t="shared" si="0"/>
        <v>51.99138958769619</v>
      </c>
      <c r="N4">
        <f t="shared" si="0"/>
        <v>54.342608174788928</v>
      </c>
      <c r="O4">
        <f t="shared" si="0"/>
        <v>61.873076283109739</v>
      </c>
      <c r="P4">
        <f t="shared" si="0"/>
        <v>6.2596592026509983</v>
      </c>
      <c r="Q4">
        <f t="shared" si="0"/>
        <v>0</v>
      </c>
    </row>
    <row r="5" spans="1:17" x14ac:dyDescent="0.25">
      <c r="A5" t="s">
        <v>24</v>
      </c>
      <c r="B5">
        <f>SQRT(B6/10+B7/10)</f>
        <v>2.7994046986219527</v>
      </c>
      <c r="C5">
        <f t="shared" ref="C5:Q5" si="1">SQRT(C6/10+C7/10)</f>
        <v>3.2593455375785694</v>
      </c>
      <c r="D5">
        <f t="shared" si="1"/>
        <v>1.8514258769331744</v>
      </c>
      <c r="E5">
        <f t="shared" si="1"/>
        <v>2.2223611067711042</v>
      </c>
      <c r="F5">
        <f t="shared" si="1"/>
        <v>0.24976373372862359</v>
      </c>
      <c r="G5">
        <f t="shared" si="1"/>
        <v>26.882504620089794</v>
      </c>
      <c r="H5">
        <f t="shared" si="1"/>
        <v>1.554029302366969E-2</v>
      </c>
      <c r="I5">
        <f t="shared" si="1"/>
        <v>9.6083847745761355E-2</v>
      </c>
      <c r="J5">
        <f t="shared" si="1"/>
        <v>0.18166509900509131</v>
      </c>
      <c r="K5">
        <f t="shared" si="1"/>
        <v>5.3873309014242039E-2</v>
      </c>
      <c r="L5">
        <f t="shared" si="1"/>
        <v>0.11399792175815382</v>
      </c>
      <c r="M5">
        <f t="shared" si="1"/>
        <v>23.251256272552688</v>
      </c>
      <c r="N5">
        <f t="shared" si="1"/>
        <v>24.302753190692762</v>
      </c>
      <c r="O5">
        <f t="shared" si="1"/>
        <v>27.670480909212682</v>
      </c>
      <c r="P5">
        <f t="shared" si="1"/>
        <v>2.7994046986219527</v>
      </c>
      <c r="Q5">
        <f t="shared" si="1"/>
        <v>0</v>
      </c>
    </row>
    <row r="6" spans="1:17" x14ac:dyDescent="0.25">
      <c r="A6" t="s">
        <v>26</v>
      </c>
      <c r="B6">
        <f>'as is'!B13</f>
        <v>39.599999999999994</v>
      </c>
      <c r="C6">
        <f>'as is'!C13</f>
        <v>24.4</v>
      </c>
      <c r="D6">
        <f>'as is'!D13</f>
        <v>7.2888888888888914</v>
      </c>
      <c r="E6">
        <f>'as is'!E13</f>
        <v>8.4444444444444446</v>
      </c>
      <c r="F6">
        <f>'as is'!F13</f>
        <v>0</v>
      </c>
      <c r="G6">
        <f>'as is'!G13</f>
        <v>5956.5337315619099</v>
      </c>
      <c r="H6">
        <f>'as is'!H13</f>
        <v>1.1159579193280281E-3</v>
      </c>
      <c r="I6">
        <f>'as is'!I13</f>
        <v>6.43384850850693E-2</v>
      </c>
      <c r="J6">
        <f>'as is'!J13</f>
        <v>0.29805374226607839</v>
      </c>
      <c r="K6">
        <f>'as is'!K13</f>
        <v>9.7540938260998341E-4</v>
      </c>
      <c r="L6">
        <f>'as is'!L13</f>
        <v>0.11725475839783546</v>
      </c>
      <c r="M6">
        <f>'as is'!M13</f>
        <v>3105.8524384492648</v>
      </c>
      <c r="N6">
        <f>'as is'!N13</f>
        <v>1488.3219703601799</v>
      </c>
      <c r="O6">
        <f>'as is'!O13</f>
        <v>524.53441911259063</v>
      </c>
      <c r="P6">
        <f>'as is'!P13</f>
        <v>39.599999999999994</v>
      </c>
      <c r="Q6">
        <f>'as is'!Q13</f>
        <v>0</v>
      </c>
    </row>
    <row r="7" spans="1:17" x14ac:dyDescent="0.25">
      <c r="A7" t="s">
        <v>27</v>
      </c>
      <c r="B7">
        <f>alternative_policy!B13</f>
        <v>38.766666666666666</v>
      </c>
      <c r="C7">
        <f>alternative_policy!C13</f>
        <v>81.833333333333329</v>
      </c>
      <c r="D7">
        <f>alternative_policy!D13</f>
        <v>26.988888888888848</v>
      </c>
      <c r="E7">
        <f>alternative_policy!E13</f>
        <v>40.944444444444443</v>
      </c>
      <c r="F7">
        <f>alternative_policy!F13</f>
        <v>0.62381922686062785</v>
      </c>
      <c r="G7">
        <f>alternative_policy!G13</f>
        <v>1270.1568149295817</v>
      </c>
      <c r="H7">
        <f>alternative_policy!H13</f>
        <v>1.29904915328714E-3</v>
      </c>
      <c r="I7">
        <f>alternative_policy!I13</f>
        <v>2.7982572891237192E-2</v>
      </c>
      <c r="J7">
        <f>alternative_policy!J13</f>
        <v>3.196833969921789E-2</v>
      </c>
      <c r="K7">
        <f>alternative_policy!K13</f>
        <v>2.8047924858830144E-2</v>
      </c>
      <c r="L7">
        <f>alternative_policy!L13</f>
        <v>1.2700503253946152E-2</v>
      </c>
      <c r="M7">
        <f>alternative_policy!M13</f>
        <v>2300.3567440699426</v>
      </c>
      <c r="N7">
        <f>alternative_policy!N13</f>
        <v>4417.9161561170931</v>
      </c>
      <c r="O7">
        <f>alternative_policy!O13</f>
        <v>7132.0207183584444</v>
      </c>
      <c r="P7">
        <f>alternative_policy!P13</f>
        <v>38.766666666666666</v>
      </c>
      <c r="Q7">
        <f>alternative_policy!Q13</f>
        <v>0</v>
      </c>
    </row>
    <row r="8" spans="1:17" x14ac:dyDescent="0.25">
      <c r="A8" t="s">
        <v>25</v>
      </c>
      <c r="B8">
        <f>_xlfn.CEILING.MATH((B6/10+B7/10)^2/((B6/10)^2/9+(B7/10)^2/9))</f>
        <v>18</v>
      </c>
      <c r="C8">
        <f t="shared" ref="C8:P8" si="2">_xlfn.CEILING.MATH((C6/10+C7/10)^2/((C6/10)^2/9+(C7/10)^2/9))</f>
        <v>14</v>
      </c>
      <c r="D8">
        <f t="shared" si="2"/>
        <v>14</v>
      </c>
      <c r="E8">
        <f t="shared" si="2"/>
        <v>13</v>
      </c>
      <c r="F8">
        <f t="shared" si="2"/>
        <v>9</v>
      </c>
      <c r="G8">
        <f t="shared" si="2"/>
        <v>13</v>
      </c>
      <c r="H8">
        <f t="shared" si="2"/>
        <v>18</v>
      </c>
      <c r="I8">
        <f t="shared" si="2"/>
        <v>16</v>
      </c>
      <c r="J8">
        <f t="shared" si="2"/>
        <v>11</v>
      </c>
      <c r="K8">
        <f t="shared" si="2"/>
        <v>10</v>
      </c>
      <c r="L8">
        <f t="shared" si="2"/>
        <v>11</v>
      </c>
      <c r="M8">
        <f t="shared" si="2"/>
        <v>18</v>
      </c>
      <c r="N8">
        <f t="shared" si="2"/>
        <v>15</v>
      </c>
      <c r="O8">
        <f t="shared" si="2"/>
        <v>11</v>
      </c>
      <c r="P8">
        <f t="shared" si="2"/>
        <v>18</v>
      </c>
    </row>
    <row r="9" spans="1:17" x14ac:dyDescent="0.25">
      <c r="A9" t="s">
        <v>28</v>
      </c>
      <c r="B9">
        <f>_xlfn.T.INV.2T(0.05,B8)</f>
        <v>2.1009220402410378</v>
      </c>
      <c r="C9">
        <f t="shared" ref="C9:P9" si="3">_xlfn.T.INV.2T(0.05,C8)</f>
        <v>2.1447866879178044</v>
      </c>
      <c r="D9">
        <f t="shared" si="3"/>
        <v>2.1447866879178044</v>
      </c>
      <c r="E9">
        <f t="shared" si="3"/>
        <v>2.1603686564627926</v>
      </c>
      <c r="F9">
        <f t="shared" si="3"/>
        <v>2.2621571627982053</v>
      </c>
      <c r="G9">
        <f t="shared" si="3"/>
        <v>2.1603686564627926</v>
      </c>
      <c r="H9">
        <f t="shared" si="3"/>
        <v>2.1009220402410378</v>
      </c>
      <c r="I9">
        <f t="shared" si="3"/>
        <v>2.119905299221255</v>
      </c>
      <c r="J9">
        <f t="shared" si="3"/>
        <v>2.2009851600916384</v>
      </c>
      <c r="K9">
        <f t="shared" si="3"/>
        <v>2.2281388519862744</v>
      </c>
      <c r="L9">
        <f t="shared" si="3"/>
        <v>2.2009851600916384</v>
      </c>
      <c r="M9">
        <f t="shared" si="3"/>
        <v>2.1009220402410378</v>
      </c>
      <c r="N9">
        <f t="shared" si="3"/>
        <v>2.1314495455597742</v>
      </c>
      <c r="O9">
        <f t="shared" si="3"/>
        <v>2.2009851600916384</v>
      </c>
      <c r="P9">
        <f t="shared" si="3"/>
        <v>2.1009220402410378</v>
      </c>
    </row>
    <row r="10" spans="1:17" x14ac:dyDescent="0.25">
      <c r="A10" s="1" t="s">
        <v>29</v>
      </c>
      <c r="B10" s="1">
        <f>B9*B5</f>
        <v>5.8813310308891804</v>
      </c>
      <c r="C10" s="1">
        <f t="shared" ref="C10:P10" si="4">C9*C5</f>
        <v>6.990600920322815</v>
      </c>
      <c r="D10" s="1">
        <f t="shared" si="4"/>
        <v>3.9709135745128195</v>
      </c>
      <c r="E10" s="1">
        <f t="shared" si="4"/>
        <v>4.8011192784102557</v>
      </c>
      <c r="F10" s="1">
        <f>F9*F5</f>
        <v>0.56500481926142954</v>
      </c>
      <c r="G10" s="1">
        <f t="shared" si="4"/>
        <v>58.0761203884582</v>
      </c>
      <c r="H10" s="1">
        <f t="shared" si="4"/>
        <v>3.2648944125231692E-2</v>
      </c>
      <c r="I10" s="1">
        <f t="shared" si="4"/>
        <v>0.20368865800580774</v>
      </c>
      <c r="J10" s="1">
        <f t="shared" si="4"/>
        <v>0.39984218701678426</v>
      </c>
      <c r="K10" s="1">
        <f t="shared" si="4"/>
        <v>0.12003721289969506</v>
      </c>
      <c r="L10" s="1">
        <f t="shared" si="4"/>
        <v>0.25090773407098427</v>
      </c>
      <c r="M10" s="1">
        <f t="shared" si="4"/>
        <v>48.849076766298623</v>
      </c>
      <c r="N10" s="1">
        <f t="shared" si="4"/>
        <v>51.80009224415344</v>
      </c>
      <c r="O10" s="1">
        <f t="shared" si="4"/>
        <v>60.902317853776097</v>
      </c>
      <c r="P10" s="1">
        <f t="shared" si="4"/>
        <v>5.8813310308891804</v>
      </c>
    </row>
    <row r="11" spans="1:17" x14ac:dyDescent="0.25">
      <c r="A11" t="s">
        <v>30</v>
      </c>
      <c r="B11">
        <f>B2-B10</f>
        <v>-4.581331030889169</v>
      </c>
      <c r="C11">
        <f t="shared" ref="C11:P11" si="5">C2-C10</f>
        <v>35.709399079677191</v>
      </c>
      <c r="D11">
        <f t="shared" si="5"/>
        <v>-22.870913574512823</v>
      </c>
      <c r="E11">
        <f t="shared" si="5"/>
        <v>-27.301119278410255</v>
      </c>
      <c r="F11">
        <f t="shared" si="5"/>
        <v>-0.92941250655940255</v>
      </c>
      <c r="G11">
        <f t="shared" si="5"/>
        <v>638.01005600695385</v>
      </c>
      <c r="H11">
        <f t="shared" si="5"/>
        <v>4.0367891780870892E-2</v>
      </c>
      <c r="I11">
        <f t="shared" si="5"/>
        <v>-0.56847515205082244</v>
      </c>
      <c r="J11">
        <f t="shared" si="5"/>
        <v>0.15495940884580045</v>
      </c>
      <c r="K11">
        <f t="shared" si="5"/>
        <v>-0.92330854795007578</v>
      </c>
      <c r="L11">
        <f t="shared" si="5"/>
        <v>1.1184218081521429</v>
      </c>
      <c r="M11">
        <f t="shared" si="5"/>
        <v>147.80594225165459</v>
      </c>
      <c r="N11">
        <f t="shared" si="5"/>
        <v>-266.44951163264147</v>
      </c>
      <c r="O11">
        <f t="shared" si="5"/>
        <v>-266.39361593014382</v>
      </c>
      <c r="P11">
        <f t="shared" si="5"/>
        <v>-4.581331030889169</v>
      </c>
    </row>
    <row r="12" spans="1:17" x14ac:dyDescent="0.25">
      <c r="A12" t="s">
        <v>31</v>
      </c>
      <c r="B12">
        <f>B2+B10</f>
        <v>7.1813310308891918</v>
      </c>
      <c r="C12">
        <f t="shared" ref="C12:P12" si="6">C2+C10</f>
        <v>49.690600920322815</v>
      </c>
      <c r="D12">
        <f t="shared" si="6"/>
        <v>-14.929086425487183</v>
      </c>
      <c r="E12">
        <f t="shared" si="6"/>
        <v>-17.698880721589745</v>
      </c>
      <c r="F12">
        <f t="shared" si="6"/>
        <v>0.20059713196345652</v>
      </c>
      <c r="G12">
        <f t="shared" si="6"/>
        <v>754.16229678387026</v>
      </c>
      <c r="H12">
        <f t="shared" si="6"/>
        <v>0.10566578003133428</v>
      </c>
      <c r="I12">
        <f t="shared" si="6"/>
        <v>-0.16109783603920694</v>
      </c>
      <c r="J12">
        <f t="shared" si="6"/>
        <v>0.95464378287936902</v>
      </c>
      <c r="K12">
        <f t="shared" si="6"/>
        <v>-0.68323412215068569</v>
      </c>
      <c r="L12">
        <f t="shared" si="6"/>
        <v>1.6202372762941113</v>
      </c>
      <c r="M12">
        <f t="shared" si="6"/>
        <v>245.50409578425183</v>
      </c>
      <c r="N12">
        <f t="shared" si="6"/>
        <v>-162.84932714433458</v>
      </c>
      <c r="O12">
        <f t="shared" si="6"/>
        <v>-144.58898022259166</v>
      </c>
      <c r="P12">
        <f t="shared" si="6"/>
        <v>7.1813310308891918</v>
      </c>
    </row>
    <row r="13" spans="1:17" x14ac:dyDescent="0.25">
      <c r="A13" t="s">
        <v>32</v>
      </c>
      <c r="B13" t="b">
        <f>NOT(_xlfn.XOR(B12&gt;0,  B11&gt;0))</f>
        <v>0</v>
      </c>
      <c r="C13" t="b">
        <f t="shared" ref="C13:P13" si="7">NOT(_xlfn.XOR(C12&gt;0,  C11&gt;0))</f>
        <v>1</v>
      </c>
      <c r="D13" t="b">
        <f t="shared" si="7"/>
        <v>1</v>
      </c>
      <c r="E13" t="b">
        <f t="shared" si="7"/>
        <v>1</v>
      </c>
      <c r="F13" t="b">
        <f t="shared" si="7"/>
        <v>0</v>
      </c>
      <c r="G13" t="b">
        <f t="shared" si="7"/>
        <v>1</v>
      </c>
      <c r="H13" t="b">
        <f t="shared" si="7"/>
        <v>1</v>
      </c>
      <c r="I13" t="b">
        <f t="shared" si="7"/>
        <v>1</v>
      </c>
      <c r="J13" t="b">
        <f t="shared" si="7"/>
        <v>1</v>
      </c>
      <c r="K13" t="b">
        <f t="shared" si="7"/>
        <v>1</v>
      </c>
      <c r="L13" t="b">
        <f t="shared" si="7"/>
        <v>1</v>
      </c>
      <c r="M13" t="b">
        <f t="shared" si="7"/>
        <v>1</v>
      </c>
      <c r="N13" t="b">
        <f t="shared" si="7"/>
        <v>1</v>
      </c>
      <c r="O13" t="b">
        <f t="shared" si="7"/>
        <v>1</v>
      </c>
      <c r="P13" t="b">
        <f t="shared" si="7"/>
        <v>0</v>
      </c>
    </row>
    <row r="14" spans="1:17" x14ac:dyDescent="0.25">
      <c r="B14" t="str">
        <f>IF(B2&gt;0,"ALT LESS","ALT MORE")</f>
        <v>ALT LESS</v>
      </c>
      <c r="C14" t="str">
        <f t="shared" ref="C14:P14" si="8">IF(C2&gt;0,"ALT LESS","ALT MORE")</f>
        <v>ALT LESS</v>
      </c>
      <c r="D14" t="str">
        <f t="shared" si="8"/>
        <v>ALT MORE</v>
      </c>
      <c r="E14" t="str">
        <f t="shared" si="8"/>
        <v>ALT MORE</v>
      </c>
      <c r="F14" t="str">
        <f t="shared" si="8"/>
        <v>ALT MORE</v>
      </c>
      <c r="G14" t="str">
        <f t="shared" si="8"/>
        <v>ALT LESS</v>
      </c>
      <c r="H14" t="str">
        <f t="shared" si="8"/>
        <v>ALT LESS</v>
      </c>
      <c r="I14" t="str">
        <f t="shared" si="8"/>
        <v>ALT MORE</v>
      </c>
      <c r="J14" t="str">
        <f t="shared" si="8"/>
        <v>ALT LESS</v>
      </c>
      <c r="K14" t="str">
        <f t="shared" si="8"/>
        <v>ALT MORE</v>
      </c>
      <c r="L14" t="str">
        <f t="shared" si="8"/>
        <v>ALT LESS</v>
      </c>
      <c r="M14" t="str">
        <f t="shared" si="8"/>
        <v>ALT LESS</v>
      </c>
      <c r="N14" t="str">
        <f t="shared" si="8"/>
        <v>ALT MORE</v>
      </c>
      <c r="O14" t="str">
        <f t="shared" si="8"/>
        <v>ALT MORE</v>
      </c>
      <c r="P14" t="str">
        <f t="shared" si="8"/>
        <v>ALT LESS</v>
      </c>
    </row>
    <row r="15" spans="1:17" x14ac:dyDescent="0.25">
      <c r="A15" t="s">
        <v>33</v>
      </c>
      <c r="B15" t="str">
        <f>IF(B13,B14,"INCONCLUSIVE")</f>
        <v>INCONCLUSIVE</v>
      </c>
      <c r="C15" t="str">
        <f t="shared" ref="C15:P15" si="9">IF(C13,C14,"INCONCLUSIVE")</f>
        <v>ALT LESS</v>
      </c>
      <c r="D15" t="str">
        <f t="shared" si="9"/>
        <v>ALT MORE</v>
      </c>
      <c r="E15" t="str">
        <f t="shared" si="9"/>
        <v>ALT MORE</v>
      </c>
      <c r="F15" t="str">
        <f t="shared" si="9"/>
        <v>INCONCLUSIVE</v>
      </c>
      <c r="G15" t="str">
        <f t="shared" si="9"/>
        <v>ALT LESS</v>
      </c>
      <c r="H15" t="str">
        <f t="shared" si="9"/>
        <v>ALT LESS</v>
      </c>
      <c r="I15" t="str">
        <f t="shared" si="9"/>
        <v>ALT MORE</v>
      </c>
      <c r="J15" t="str">
        <f t="shared" si="9"/>
        <v>ALT LESS</v>
      </c>
      <c r="K15" t="str">
        <f t="shared" si="9"/>
        <v>ALT MORE</v>
      </c>
      <c r="L15" t="str">
        <f t="shared" si="9"/>
        <v>ALT LESS</v>
      </c>
      <c r="M15" t="str">
        <f t="shared" si="9"/>
        <v>ALT LESS</v>
      </c>
      <c r="N15" t="str">
        <f t="shared" si="9"/>
        <v>ALT MORE</v>
      </c>
      <c r="O15" t="str">
        <f t="shared" si="9"/>
        <v>ALT MORE</v>
      </c>
      <c r="P15" t="str">
        <f t="shared" si="9"/>
        <v>INCONCLUSIVE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 is</vt:lpstr>
      <vt:lpstr>alternative_policy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2022-04-11T01:55:10Z</dcterms:created>
  <dcterms:modified xsi:type="dcterms:W3CDTF">2022-04-11T23:11:01Z</dcterms:modified>
</cp:coreProperties>
</file>