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7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bb752472cb386db6/Nosipho - University of KwaZulu-Natal/Documents/My Stuff/Job Hunting/"/>
    </mc:Choice>
  </mc:AlternateContent>
  <xr:revisionPtr revIDLastSave="0" documentId="8_{39968BD7-7252-4AD6-86AC-0C74C52A0ED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1. Data summation" sheetId="12" r:id="rId1"/>
    <sheet name="2. Lookup" sheetId="2" r:id="rId2"/>
    <sheet name="3. Graphs" sheetId="3" r:id="rId3"/>
    <sheet name="4. Sums" sheetId="6" r:id="rId4"/>
    <sheet name="5. Counts" sheetId="7" r:id="rId5"/>
    <sheet name="6. Conditional format" sheetId="9" r:id="rId6"/>
    <sheet name="7. Pivot tables" sheetId="11" r:id="rId7"/>
    <sheet name="Pivot Table Worksheet" sheetId="17" r:id="rId8"/>
    <sheet name="8. Data analysis" sheetId="15" r:id="rId9"/>
    <sheet name="8.Data Analysis for Data1" sheetId="19" r:id="rId10"/>
    <sheet name="8.Data Analysis for Data3" sheetId="20" r:id="rId11"/>
    <sheet name="Data1" sheetId="4" r:id="rId12"/>
    <sheet name="Data2" sheetId="8" r:id="rId13"/>
    <sheet name="Sheet4" sheetId="24" r:id="rId14"/>
    <sheet name="Sheet3" sheetId="23" r:id="rId15"/>
    <sheet name="Sheet2" sheetId="22" r:id="rId16"/>
    <sheet name="Data 3" sheetId="13" r:id="rId17"/>
  </sheets>
  <calcPr calcId="191028"/>
  <pivotCaches>
    <pivotCache cacheId="1" r:id="rId18"/>
    <pivotCache cacheId="2" r:id="rId19"/>
    <pivotCache cacheId="3" r:id="rId2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23" l="1"/>
  <c r="F13" i="2"/>
  <c r="G7" i="7"/>
  <c r="E5" i="8"/>
  <c r="K26" i="9"/>
  <c r="G16" i="9" a="1"/>
  <c r="G16" i="9" s="1"/>
  <c r="F16" i="9"/>
  <c r="E21" i="2"/>
  <c r="E22" i="2"/>
  <c r="E23" i="2"/>
  <c r="E24" i="2"/>
  <c r="E25" i="2"/>
  <c r="E20" i="2"/>
  <c r="D21" i="2"/>
  <c r="D22" i="2"/>
  <c r="D23" i="2"/>
  <c r="D24" i="2"/>
  <c r="D25" i="2"/>
  <c r="D20" i="2"/>
  <c r="C21" i="2"/>
  <c r="C22" i="2"/>
  <c r="C23" i="2"/>
  <c r="C24" i="2"/>
  <c r="C25" i="2"/>
  <c r="C20" i="2"/>
  <c r="H25" i="6"/>
  <c r="E4" i="8"/>
  <c r="G6" i="7" s="1"/>
  <c r="E6" i="8"/>
  <c r="G8" i="7" s="1"/>
  <c r="E3" i="8"/>
  <c r="G5" i="7" s="1"/>
  <c r="H26" i="6"/>
  <c r="F12" i="2"/>
  <c r="H24" i="6"/>
  <c r="H23" i="6"/>
  <c r="Q25" i="12"/>
  <c r="N7" i="12"/>
  <c r="O7" i="12"/>
  <c r="P7" i="12"/>
  <c r="Q7" i="12"/>
  <c r="N8" i="12"/>
  <c r="O8" i="12"/>
  <c r="P8" i="12"/>
  <c r="Q8" i="12"/>
  <c r="N9" i="12"/>
  <c r="O9" i="12"/>
  <c r="P9" i="12"/>
  <c r="Q9" i="12"/>
  <c r="N10" i="12"/>
  <c r="O10" i="12"/>
  <c r="P10" i="12"/>
  <c r="Q10" i="12"/>
  <c r="N11" i="12"/>
  <c r="P11" i="12"/>
  <c r="Q11" i="12"/>
  <c r="N12" i="12"/>
  <c r="O12" i="12"/>
  <c r="P12" i="12"/>
  <c r="Q12" i="12"/>
  <c r="N13" i="12"/>
  <c r="O13" i="12"/>
  <c r="P13" i="12"/>
  <c r="Q13" i="12"/>
  <c r="N14" i="12"/>
  <c r="O14" i="12"/>
  <c r="P14" i="12"/>
  <c r="Q14" i="12"/>
  <c r="N15" i="12"/>
  <c r="O15" i="12"/>
  <c r="P15" i="12"/>
  <c r="Q15" i="12"/>
  <c r="N16" i="12"/>
  <c r="O16" i="12"/>
  <c r="P16" i="12"/>
  <c r="Q16" i="12"/>
  <c r="N17" i="12"/>
  <c r="P17" i="12"/>
  <c r="Q17" i="12"/>
  <c r="N18" i="12"/>
  <c r="O18" i="12"/>
  <c r="P18" i="12"/>
  <c r="Q18" i="12"/>
  <c r="N19" i="12"/>
  <c r="O19" i="12"/>
  <c r="P19" i="12"/>
  <c r="Q19" i="12"/>
  <c r="N20" i="12"/>
  <c r="O20" i="12"/>
  <c r="P20" i="12"/>
  <c r="Q20" i="12"/>
  <c r="N21" i="12"/>
  <c r="O21" i="12"/>
  <c r="P21" i="12"/>
  <c r="Q21" i="12"/>
  <c r="N22" i="12"/>
  <c r="O22" i="12"/>
  <c r="P22" i="12"/>
  <c r="Q22" i="12"/>
  <c r="Q6" i="12"/>
  <c r="P6" i="12"/>
  <c r="O6" i="12"/>
  <c r="N6" i="12"/>
  <c r="E26" i="2" l="1"/>
  <c r="D26" i="2"/>
  <c r="C26" i="2"/>
  <c r="M13" i="6" l="1"/>
  <c r="D23" i="12" l="1"/>
  <c r="E23" i="12"/>
  <c r="F23" i="12"/>
  <c r="G23" i="12"/>
  <c r="H23" i="12"/>
  <c r="I23" i="12"/>
  <c r="J23" i="12"/>
  <c r="A30" i="13" l="1"/>
  <c r="A31" i="13" s="1"/>
  <c r="A32" i="13" s="1"/>
  <c r="A33" i="13" s="1"/>
  <c r="A34" i="13" s="1"/>
  <c r="A35" i="13" s="1"/>
  <c r="A36" i="13" s="1"/>
  <c r="A37" i="13" s="1"/>
  <c r="A21" i="13"/>
  <c r="A22" i="13" s="1"/>
  <c r="A23" i="13" s="1"/>
  <c r="A24" i="13" s="1"/>
  <c r="A25" i="13" s="1"/>
  <c r="A26" i="13" s="1"/>
  <c r="A27" i="13" s="1"/>
  <c r="A28" i="13" s="1"/>
  <c r="A12" i="13"/>
  <c r="A13" i="13" s="1"/>
  <c r="A14" i="13" s="1"/>
  <c r="A15" i="13" s="1"/>
  <c r="A16" i="13" s="1"/>
  <c r="A17" i="13" s="1"/>
  <c r="A18" i="13" s="1"/>
  <c r="A19" i="13" s="1"/>
  <c r="A3" i="13"/>
  <c r="A4" i="13" s="1"/>
  <c r="A5" i="13" s="1"/>
  <c r="A6" i="13" s="1"/>
  <c r="A7" i="13" s="1"/>
  <c r="A8" i="13" s="1"/>
  <c r="A9" i="13" s="1"/>
  <c r="A10" i="13" s="1"/>
  <c r="E10" i="2" l="1"/>
  <c r="D1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<sst xmlns="http://schemas.openxmlformats.org/spreadsheetml/2006/main" count="573" uniqueCount="148">
  <si>
    <t>Using formulae, calculate the total, average, minimum and maximum values of the rows in the table below</t>
  </si>
  <si>
    <t>CAPITAL EXPENDITURE</t>
  </si>
  <si>
    <t>TOTAL</t>
  </si>
  <si>
    <t>AVERAGE</t>
  </si>
  <si>
    <t>MINIMUM</t>
  </si>
  <si>
    <t>MAXIMUM</t>
  </si>
  <si>
    <t>New distribution infrastructure (net of consumer contributions and property owner funding)</t>
  </si>
  <si>
    <t>Urban-Formal</t>
  </si>
  <si>
    <t>Urban-Informal</t>
  </si>
  <si>
    <t>Rural-Informal</t>
  </si>
  <si>
    <t>Rural-Formal</t>
  </si>
  <si>
    <t>Sub-total</t>
  </si>
  <si>
    <t>New connector &amp; bulk infrastructure</t>
  </si>
  <si>
    <t>Asset rehabilitation</t>
  </si>
  <si>
    <t>Use a formula to calculate the total capital expenditure (New distributor, New connector and bulk, and asset rehabilitation) for Urban-Formal between 2014 and 2020:</t>
  </si>
  <si>
    <t>Use this data table to answer the question  below:</t>
  </si>
  <si>
    <t>Name</t>
  </si>
  <si>
    <t>Favourite colour</t>
  </si>
  <si>
    <t>Sherlock</t>
  </si>
  <si>
    <t xml:space="preserve">Blue </t>
  </si>
  <si>
    <t>Houston</t>
  </si>
  <si>
    <t>Magenta</t>
  </si>
  <si>
    <t>Cleopatra</t>
  </si>
  <si>
    <t>Pink</t>
  </si>
  <si>
    <t>Mrs Smith</t>
  </si>
  <si>
    <t>Orange</t>
  </si>
  <si>
    <t>Using a VLOOKUP formula, state in the block provided what Mrs Smith's favourite colour is:</t>
  </si>
  <si>
    <t>Use the data in the Data 1 Sheet to complete the exercise below.</t>
  </si>
  <si>
    <t>Use an INDEX(MATCH) formula to complete the yellow cells in the table below.</t>
  </si>
  <si>
    <t>Water Supply</t>
  </si>
  <si>
    <t>Electricity</t>
  </si>
  <si>
    <t>Solid Waste</t>
  </si>
  <si>
    <t>Public services</t>
  </si>
  <si>
    <t>Public transport</t>
  </si>
  <si>
    <t>Admin buildings and systems</t>
  </si>
  <si>
    <t>Total</t>
  </si>
  <si>
    <t xml:space="preserve">Create a stacked column graph below showing the capital expenditure required from 2016 to 2025 for the following services (in the order listed) </t>
  </si>
  <si>
    <t>Public places</t>
  </si>
  <si>
    <t>Land and top structure for housing</t>
  </si>
  <si>
    <t>Sanitation</t>
  </si>
  <si>
    <t>Roads</t>
  </si>
  <si>
    <t>Use the data in sheet Data1. Please ensure there is a legend, title and axis labels</t>
  </si>
  <si>
    <t>Create your graph here:</t>
  </si>
  <si>
    <t xml:space="preserve">The below table is the data used for this exercise: </t>
  </si>
  <si>
    <t>Store</t>
  </si>
  <si>
    <t>Item</t>
  </si>
  <si>
    <t>Sales</t>
  </si>
  <si>
    <t>Claremont</t>
  </si>
  <si>
    <t>Apples</t>
  </si>
  <si>
    <t>Tokai</t>
  </si>
  <si>
    <t>Pears</t>
  </si>
  <si>
    <t>Sea Point</t>
  </si>
  <si>
    <t>Potatoes</t>
  </si>
  <si>
    <t>Strawberries</t>
  </si>
  <si>
    <t xml:space="preserve">Kiwis </t>
  </si>
  <si>
    <t>Using only the SUMIF and SUMIFS formulae, calculate the following:</t>
  </si>
  <si>
    <t xml:space="preserve">How many apples in total were sold: </t>
  </si>
  <si>
    <t>How many items were sold in total in Claremont</t>
  </si>
  <si>
    <t>How many items were sold in total in Claremont and Sea Point combined?</t>
  </si>
  <si>
    <t>How many potatoes were sold in Tokai?</t>
  </si>
  <si>
    <t>The data for this sheet is in the Data2 sheet</t>
  </si>
  <si>
    <t>Using only the COUNTIF and COUNTIFS formulae, calculate the following:</t>
  </si>
  <si>
    <t>How many separate consumers are there in Sea Point?</t>
  </si>
  <si>
    <t>How many separate consumers are there in Sea Point and Kenilworth combined?</t>
  </si>
  <si>
    <t>How many Type 4 consumers are there in Camps Bay?</t>
  </si>
  <si>
    <t>How many Type 8 and Type 9 consumers are there combined in Milnerton?</t>
  </si>
  <si>
    <t>Filter and order the following table by the highest annual expenditure on services</t>
  </si>
  <si>
    <t>Household number</t>
  </si>
  <si>
    <t>Total annual income</t>
  </si>
  <si>
    <t>Annual expenditure on services</t>
  </si>
  <si>
    <t>Using conditional formatting, highlight the total household income above average in green, and the annual expenditure on household services above 30% of the total household expenditure in red</t>
  </si>
  <si>
    <t>Total annual household income</t>
  </si>
  <si>
    <t>Rank</t>
  </si>
  <si>
    <t>Using a formula, rank the annual household expenditure on services from highest to lowest in the yellow blocks above</t>
  </si>
  <si>
    <t>While you are at it, use a VLOOKUP to identify the suburb that household 708521 is located in (data in Data2 sheet):</t>
  </si>
  <si>
    <t>Using the Data 3 sheet and a pivot table, produce a graph that looks like this:</t>
  </si>
  <si>
    <t>Place the pivot table and the graph on this sheet</t>
  </si>
  <si>
    <t>Different types of housing and their disparate incomes</t>
  </si>
  <si>
    <t>Using Data 1,  provide the capital expenditure water supply, public services, roads and electricity for the years  2017, 2020 and 2024 below. Use formulas and/or pivot tables.</t>
  </si>
  <si>
    <t>Using Data 3, provide a summary of the number of households within each income group for the following municipalities: Theewaterskloof, Knysna and City of Cape Town. Use formulas and/or pivot tables.</t>
  </si>
  <si>
    <t>all figures below in R millions - current rands</t>
  </si>
  <si>
    <t>Economic infra and buildings</t>
  </si>
  <si>
    <t>Consumer number</t>
  </si>
  <si>
    <t>Suburb</t>
  </si>
  <si>
    <t>Consumer type number</t>
  </si>
  <si>
    <t>Kenilworth</t>
  </si>
  <si>
    <t>Milnerton</t>
  </si>
  <si>
    <t>Camps Bay</t>
  </si>
  <si>
    <t>Dwelling type</t>
  </si>
  <si>
    <t>Income</t>
  </si>
  <si>
    <t>WC011: Matzikama</t>
  </si>
  <si>
    <t>WC012: Cederberg</t>
  </si>
  <si>
    <t>WC013: Bergrivier</t>
  </si>
  <si>
    <t>WC014: Saldanha Bay</t>
  </si>
  <si>
    <t>WC015: Swartland</t>
  </si>
  <si>
    <t>WC022: Witzenberg</t>
  </si>
  <si>
    <t>WC023: Drakenstein</t>
  </si>
  <si>
    <t>WC024: Stellenbosch</t>
  </si>
  <si>
    <t>WC025: Breede Valley</t>
  </si>
  <si>
    <t>WC026: Langeberg</t>
  </si>
  <si>
    <t>WC034: Swellendam</t>
  </si>
  <si>
    <t>WC031: Theewaterskloof</t>
  </si>
  <si>
    <t>WC032: Overstrand</t>
  </si>
  <si>
    <t>WC033: Cape Agulhas</t>
  </si>
  <si>
    <t>WC041: Kannaland</t>
  </si>
  <si>
    <t>WC042: Hessequa</t>
  </si>
  <si>
    <t>WC043: Mossel Bay</t>
  </si>
  <si>
    <t>WC044: George</t>
  </si>
  <si>
    <t>WC045: Oudtshoorn</t>
  </si>
  <si>
    <t>WC047: Bitou</t>
  </si>
  <si>
    <t>WC048: Knysna</t>
  </si>
  <si>
    <t>WC051: Laingsburg</t>
  </si>
  <si>
    <t>WC052: Prince Albert</t>
  </si>
  <si>
    <t>WC053: Beaufort West</t>
  </si>
  <si>
    <t>CPT: City of Cape Town</t>
  </si>
  <si>
    <t>Western Cape</t>
  </si>
  <si>
    <t>Adequate</t>
  </si>
  <si>
    <t>more</t>
  </si>
  <si>
    <t>Informal backyards</t>
  </si>
  <si>
    <t>Informal settlements</t>
  </si>
  <si>
    <t>Overcrowding</t>
  </si>
  <si>
    <t>Check=0</t>
  </si>
  <si>
    <t>Column Labels</t>
  </si>
  <si>
    <t>Average value of Total Household Income</t>
  </si>
  <si>
    <t>30% Expenditure</t>
  </si>
  <si>
    <t>Row Labels</t>
  </si>
  <si>
    <t>Grand Total</t>
  </si>
  <si>
    <t>Sum of WC023: Drakenstein</t>
  </si>
  <si>
    <t>Capital Expenditure in 2024</t>
  </si>
  <si>
    <t>Capital Expenditure in 2020</t>
  </si>
  <si>
    <t>Capital Expenditure in 2017</t>
  </si>
  <si>
    <t>Sum of WC031: Theewaterskloof</t>
  </si>
  <si>
    <t>Sum of WC048: Knysna</t>
  </si>
  <si>
    <t>Sum of CPT: City of Cape Town</t>
  </si>
  <si>
    <t>Graph shown in "Data Analysis for Data1" Sheet</t>
  </si>
  <si>
    <t>Municipal Services</t>
  </si>
  <si>
    <t>Graph shown in "Data Analysis for Data3" Sheet</t>
  </si>
  <si>
    <t>Income Group</t>
  </si>
  <si>
    <t>Time</t>
  </si>
  <si>
    <t>Plant 1</t>
  </si>
  <si>
    <t>Plant 2</t>
  </si>
  <si>
    <t>Plant 3</t>
  </si>
  <si>
    <t>Plant 4</t>
  </si>
  <si>
    <t>Sum of Plant 1</t>
  </si>
  <si>
    <t>Sum of Plant 2</t>
  </si>
  <si>
    <t>Sum of Plant 3</t>
  </si>
  <si>
    <t>Sum of Plant 4</t>
  </si>
  <si>
    <t>Sum of WC011: Matzikama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</si>
</sst>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R&quot;* #,##0.00_-;\-&quot;R&quot;* #,##0.00_-;_-&quot;R&quot;* &quot;-&quot;??_-;_-@_-"/>
    <numFmt numFmtId="164" formatCode="_ &quot;R&quot;\ * #,##0.00_ ;_ &quot;R&quot;\ * \-#,##0.00_ ;_ &quot;R&quot;\ * &quot;-&quot;??_ ;_ @_ "/>
    <numFmt numFmtId="165" formatCode="_ * #,##0.00_ ;_ * \-#,##0.00_ ;_ * &quot;-&quot;??_ ;_ @_ "/>
    <numFmt numFmtId="166" formatCode="_ * #,##0.0_ ;_ * \-#,##0.0_ ;_ * &quot;-&quot;??_ ;_ @_ "/>
    <numFmt numFmtId="167" formatCode="_ * #,##0_ ;_ * \-#,##0_ ;_ * &quot;-&quot;??_ ;_ @_ "/>
    <numFmt numFmtId="168" formatCode="_ &quot;R&quot;\ * #,##0_ ;_ &quot;R&quot;\ * \-#,##0_ ;_ &quot;R&quot;\ * &quot;-&quot;??_ ;_ @_ "/>
    <numFmt numFmtId="169" formatCode="&quot;R&quot;#,##0.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7" fillId="4" borderId="0" applyNumberFormat="0" applyBorder="0" applyAlignment="0" applyProtection="0"/>
  </cellStyleXfs>
  <cellXfs count="49">
    <xf numFmtId="0" fontId="0" fillId="0" borderId="0" xfId="0"/>
    <xf numFmtId="0" fontId="2" fillId="0" borderId="0" xfId="0" applyFont="1"/>
    <xf numFmtId="167" fontId="0" fillId="0" borderId="0" xfId="1" applyNumberFormat="1" applyFont="1"/>
    <xf numFmtId="0" fontId="1" fillId="0" borderId="0" xfId="0" applyFont="1"/>
    <xf numFmtId="0" fontId="5" fillId="2" borderId="0" xfId="3" applyFont="1" applyFill="1"/>
    <xf numFmtId="0" fontId="6" fillId="2" borderId="0" xfId="3" applyFont="1" applyFill="1"/>
    <xf numFmtId="167" fontId="6" fillId="2" borderId="1" xfId="3" applyNumberFormat="1" applyFont="1" applyFill="1" applyBorder="1"/>
    <xf numFmtId="167" fontId="6" fillId="3" borderId="1" xfId="3" applyNumberFormat="1" applyFont="1" applyFill="1" applyBorder="1"/>
    <xf numFmtId="167" fontId="6" fillId="2" borderId="0" xfId="3" applyNumberFormat="1" applyFont="1" applyFill="1"/>
    <xf numFmtId="0" fontId="6" fillId="2" borderId="0" xfId="3" applyFont="1" applyFill="1" applyAlignment="1">
      <alignment horizontal="center"/>
    </xf>
    <xf numFmtId="0" fontId="5" fillId="2" borderId="1" xfId="3" applyFont="1" applyFill="1" applyBorder="1"/>
    <xf numFmtId="0" fontId="5" fillId="2" borderId="1" xfId="3" applyFont="1" applyFill="1" applyBorder="1" applyAlignment="1">
      <alignment horizontal="center" wrapText="1"/>
    </xf>
    <xf numFmtId="0" fontId="6" fillId="2" borderId="1" xfId="3" applyFont="1" applyFill="1" applyBorder="1" applyAlignment="1">
      <alignment horizontal="center" wrapText="1"/>
    </xf>
    <xf numFmtId="0" fontId="6" fillId="2" borderId="1" xfId="3" applyFont="1" applyFill="1" applyBorder="1" applyAlignment="1">
      <alignment horizontal="center"/>
    </xf>
    <xf numFmtId="0" fontId="6" fillId="3" borderId="1" xfId="3" applyFont="1" applyFill="1" applyBorder="1" applyAlignment="1">
      <alignment horizontal="center" vertical="center"/>
    </xf>
    <xf numFmtId="166" fontId="5" fillId="2" borderId="1" xfId="1" applyNumberFormat="1" applyFont="1" applyFill="1" applyBorder="1"/>
    <xf numFmtId="166" fontId="6" fillId="3" borderId="1" xfId="1" applyNumberFormat="1" applyFont="1" applyFill="1" applyBorder="1"/>
    <xf numFmtId="166" fontId="5" fillId="2" borderId="2" xfId="1" applyNumberFormat="1" applyFont="1" applyFill="1" applyBorder="1"/>
    <xf numFmtId="166" fontId="6" fillId="2" borderId="4" xfId="1" applyNumberFormat="1" applyFont="1" applyFill="1" applyBorder="1"/>
    <xf numFmtId="0" fontId="5" fillId="2" borderId="1" xfId="3" applyFont="1" applyFill="1" applyBorder="1" applyAlignment="1">
      <alignment horizontal="center"/>
    </xf>
    <xf numFmtId="0" fontId="5" fillId="2" borderId="1" xfId="3" applyFont="1" applyFill="1" applyBorder="1" applyAlignment="1">
      <alignment horizontal="center" vertical="center"/>
    </xf>
    <xf numFmtId="0" fontId="6" fillId="2" borderId="1" xfId="3" applyFont="1" applyFill="1" applyBorder="1"/>
    <xf numFmtId="0" fontId="6" fillId="3" borderId="1" xfId="3" applyFont="1" applyFill="1" applyBorder="1"/>
    <xf numFmtId="0" fontId="5" fillId="2" borderId="0" xfId="3" applyFont="1" applyFill="1" applyAlignment="1">
      <alignment wrapText="1"/>
    </xf>
    <xf numFmtId="0" fontId="5" fillId="2" borderId="1" xfId="3" applyFont="1" applyFill="1" applyBorder="1" applyAlignment="1">
      <alignment horizontal="center" vertical="center" wrapText="1"/>
    </xf>
    <xf numFmtId="168" fontId="6" fillId="2" borderId="1" xfId="3" applyNumberFormat="1" applyFont="1" applyFill="1" applyBorder="1"/>
    <xf numFmtId="167" fontId="6" fillId="3" borderId="1" xfId="1" applyNumberFormat="1" applyFont="1" applyFill="1" applyBorder="1"/>
    <xf numFmtId="164" fontId="5" fillId="2" borderId="0" xfId="3" applyNumberFormat="1" applyFont="1" applyFill="1"/>
    <xf numFmtId="0" fontId="5" fillId="3" borderId="1" xfId="3" applyFont="1" applyFill="1" applyBorder="1"/>
    <xf numFmtId="1" fontId="6" fillId="2" borderId="1" xfId="3" applyNumberFormat="1" applyFont="1" applyFill="1" applyBorder="1"/>
    <xf numFmtId="164" fontId="6" fillId="2" borderId="1" xfId="2" applyFont="1" applyFill="1" applyBorder="1" applyProtection="1"/>
    <xf numFmtId="166" fontId="6" fillId="2" borderId="1" xfId="1" applyNumberFormat="1" applyFont="1" applyFill="1" applyBorder="1"/>
    <xf numFmtId="166" fontId="6" fillId="2" borderId="3" xfId="1" applyNumberFormat="1" applyFont="1" applyFill="1" applyBorder="1"/>
    <xf numFmtId="166" fontId="6" fillId="2" borderId="5" xfId="1" applyNumberFormat="1" applyFont="1" applyFill="1" applyBorder="1"/>
    <xf numFmtId="166" fontId="6" fillId="2" borderId="6" xfId="1" applyNumberFormat="1" applyFont="1" applyFill="1" applyBorder="1"/>
    <xf numFmtId="1" fontId="6" fillId="2" borderId="1" xfId="3" applyNumberFormat="1" applyFont="1" applyFill="1" applyBorder="1" applyAlignment="1">
      <alignment horizontal="left"/>
    </xf>
    <xf numFmtId="0" fontId="6" fillId="0" borderId="0" xfId="0" applyFont="1"/>
    <xf numFmtId="0" fontId="4" fillId="0" borderId="0" xfId="0" applyFont="1"/>
    <xf numFmtId="167" fontId="4" fillId="0" borderId="0" xfId="1" applyNumberFormat="1" applyFont="1"/>
    <xf numFmtId="167" fontId="7" fillId="4" borderId="1" xfId="4" applyNumberFormat="1" applyBorder="1"/>
    <xf numFmtId="0" fontId="0" fillId="0" borderId="0" xfId="0" pivotButton="1"/>
    <xf numFmtId="44" fontId="5" fillId="2" borderId="0" xfId="3" applyNumberFormat="1" applyFont="1" applyFill="1"/>
    <xf numFmtId="0" fontId="0" fillId="0" borderId="0" xfId="0" applyAlignment="1">
      <alignment horizontal="left"/>
    </xf>
    <xf numFmtId="1" fontId="0" fillId="0" borderId="0" xfId="0" applyNumberFormat="1"/>
    <xf numFmtId="44" fontId="0" fillId="0" borderId="0" xfId="0" applyNumberFormat="1"/>
    <xf numFmtId="0" fontId="5" fillId="2" borderId="0" xfId="3" pivotButton="1" applyFont="1" applyFill="1"/>
    <xf numFmtId="169" fontId="5" fillId="2" borderId="0" xfId="3" applyNumberFormat="1" applyFont="1" applyFill="1"/>
    <xf numFmtId="167" fontId="0" fillId="0" borderId="0" xfId="1" applyNumberFormat="1" applyFont="1" applyFill="1"/>
    <xf numFmtId="0" fontId="5" fillId="2" borderId="0" xfId="3" applyFont="1" applyFill="1" applyAlignment="1">
      <alignment horizontal="left" wrapText="1"/>
    </xf>
  </cellXfs>
  <cellStyles count="5">
    <cellStyle name="Comma" xfId="1" builtinId="3"/>
    <cellStyle name="Currency" xfId="2" builtinId="4"/>
    <cellStyle name="F4" xfId="3" xr:uid="{00000000-0005-0000-0000-000002000000}"/>
    <cellStyle name="Good" xfId="4" builtinId="26"/>
    <cellStyle name="Normal" xfId="0" builtinId="0"/>
  </cellStyles>
  <dxfs count="8">
    <dxf>
      <numFmt numFmtId="169" formatCode="&quot;R&quot;#,##0.00"/>
    </dxf>
    <dxf>
      <numFmt numFmtId="170" formatCode="0.0000000"/>
    </dxf>
    <dxf>
      <numFmt numFmtId="1" formatCode="0"/>
    </dxf>
    <dxf>
      <numFmt numFmtId="2" formatCode="0.0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1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28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Relationship Id="rId27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Capital</a:t>
            </a:r>
            <a:r>
              <a:rPr lang="en-ZA" baseline="0"/>
              <a:t> Expenditure for Services</a:t>
            </a:r>
            <a:endParaRPr lang="en-Z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491730150227307"/>
          <c:y val="0.12392867414437733"/>
          <c:w val="0.68220785315742816"/>
          <c:h val="0.4911664730433286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'3. Graphs'!$L$4</c:f>
              <c:strCache>
                <c:ptCount val="1"/>
                <c:pt idx="0">
                  <c:v>2016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'3. Graphs'!$K$5:$K$15</c:f>
              <c:strCache>
                <c:ptCount val="11"/>
                <c:pt idx="0">
                  <c:v> Water Supply </c:v>
                </c:pt>
                <c:pt idx="1">
                  <c:v> Sanitation </c:v>
                </c:pt>
                <c:pt idx="2">
                  <c:v> Electricity </c:v>
                </c:pt>
                <c:pt idx="3">
                  <c:v> Solid Waste </c:v>
                </c:pt>
                <c:pt idx="4">
                  <c:v> Roads </c:v>
                </c:pt>
                <c:pt idx="5">
                  <c:v> Land and top structure for housing </c:v>
                </c:pt>
                <c:pt idx="6">
                  <c:v> Public services </c:v>
                </c:pt>
                <c:pt idx="7">
                  <c:v> Public transport </c:v>
                </c:pt>
                <c:pt idx="8">
                  <c:v> Public places </c:v>
                </c:pt>
                <c:pt idx="9">
                  <c:v> Economic infra and buildings </c:v>
                </c:pt>
                <c:pt idx="10">
                  <c:v> Admin buildings and systems </c:v>
                </c:pt>
              </c:strCache>
            </c:strRef>
          </c:cat>
          <c:val>
            <c:numRef>
              <c:f>'3. Graphs'!$L$5:$L$15</c:f>
              <c:numCache>
                <c:formatCode>_ * #\ ##0.0_ ;_ * \-#\ ##0.0_ ;_ * "-"??_ ;_ @_ </c:formatCode>
                <c:ptCount val="11"/>
                <c:pt idx="0">
                  <c:v>50.137373656695154</c:v>
                </c:pt>
                <c:pt idx="1">
                  <c:v>37.293630502606611</c:v>
                </c:pt>
                <c:pt idx="2">
                  <c:v>121.86390677955838</c:v>
                </c:pt>
                <c:pt idx="3">
                  <c:v>1.3971043387432385</c:v>
                </c:pt>
                <c:pt idx="4">
                  <c:v>60.722092241191781</c:v>
                </c:pt>
                <c:pt idx="5">
                  <c:v>32.257069397883193</c:v>
                </c:pt>
                <c:pt idx="6">
                  <c:v>11.012270512739796</c:v>
                </c:pt>
                <c:pt idx="7">
                  <c:v>3.0497433808715608</c:v>
                </c:pt>
                <c:pt idx="8">
                  <c:v>0</c:v>
                </c:pt>
                <c:pt idx="9">
                  <c:v>0.95824266342720665</c:v>
                </c:pt>
                <c:pt idx="10">
                  <c:v>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57-4C2D-B8C4-27988D98C813}"/>
            </c:ext>
          </c:extLst>
        </c:ser>
        <c:ser>
          <c:idx val="1"/>
          <c:order val="1"/>
          <c:tx>
            <c:strRef>
              <c:f>'3. Graphs'!$M$4</c:f>
              <c:strCache>
                <c:ptCount val="1"/>
                <c:pt idx="0">
                  <c:v>2017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'3. Graphs'!$K$5:$K$15</c:f>
              <c:strCache>
                <c:ptCount val="11"/>
                <c:pt idx="0">
                  <c:v> Water Supply </c:v>
                </c:pt>
                <c:pt idx="1">
                  <c:v> Sanitation </c:v>
                </c:pt>
                <c:pt idx="2">
                  <c:v> Electricity </c:v>
                </c:pt>
                <c:pt idx="3">
                  <c:v> Solid Waste </c:v>
                </c:pt>
                <c:pt idx="4">
                  <c:v> Roads </c:v>
                </c:pt>
                <c:pt idx="5">
                  <c:v> Land and top structure for housing </c:v>
                </c:pt>
                <c:pt idx="6">
                  <c:v> Public services </c:v>
                </c:pt>
                <c:pt idx="7">
                  <c:v> Public transport </c:v>
                </c:pt>
                <c:pt idx="8">
                  <c:v> Public places </c:v>
                </c:pt>
                <c:pt idx="9">
                  <c:v> Economic infra and buildings </c:v>
                </c:pt>
                <c:pt idx="10">
                  <c:v> Admin buildings and systems </c:v>
                </c:pt>
              </c:strCache>
            </c:strRef>
          </c:cat>
          <c:val>
            <c:numRef>
              <c:f>'3. Graphs'!$M$5:$M$15</c:f>
              <c:numCache>
                <c:formatCode>_ * #\ ##0.0_ ;_ * \-#\ ##0.0_ ;_ * "-"??_ ;_ @_ </c:formatCode>
                <c:ptCount val="11"/>
                <c:pt idx="0">
                  <c:v>50.024119828334122</c:v>
                </c:pt>
                <c:pt idx="1">
                  <c:v>37.267614766562922</c:v>
                </c:pt>
                <c:pt idx="2">
                  <c:v>123.9486069427698</c:v>
                </c:pt>
                <c:pt idx="3">
                  <c:v>1.427136785316528</c:v>
                </c:pt>
                <c:pt idx="4">
                  <c:v>60.651038928574749</c:v>
                </c:pt>
                <c:pt idx="5">
                  <c:v>31.930914320574399</c:v>
                </c:pt>
                <c:pt idx="6">
                  <c:v>11.197052264744126</c:v>
                </c:pt>
                <c:pt idx="7">
                  <c:v>3.0497433808715608</c:v>
                </c:pt>
                <c:pt idx="8">
                  <c:v>0</c:v>
                </c:pt>
                <c:pt idx="9">
                  <c:v>0.95824266342720665</c:v>
                </c:pt>
                <c:pt idx="10">
                  <c:v>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57-4C2D-B8C4-27988D98C813}"/>
            </c:ext>
          </c:extLst>
        </c:ser>
        <c:ser>
          <c:idx val="2"/>
          <c:order val="2"/>
          <c:tx>
            <c:strRef>
              <c:f>'3. Graphs'!$N$4</c:f>
              <c:strCache>
                <c:ptCount val="1"/>
                <c:pt idx="0">
                  <c:v>2018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'3. Graphs'!$K$5:$K$15</c:f>
              <c:strCache>
                <c:ptCount val="11"/>
                <c:pt idx="0">
                  <c:v> Water Supply </c:v>
                </c:pt>
                <c:pt idx="1">
                  <c:v> Sanitation </c:v>
                </c:pt>
                <c:pt idx="2">
                  <c:v> Electricity </c:v>
                </c:pt>
                <c:pt idx="3">
                  <c:v> Solid Waste </c:v>
                </c:pt>
                <c:pt idx="4">
                  <c:v> Roads </c:v>
                </c:pt>
                <c:pt idx="5">
                  <c:v> Land and top structure for housing </c:v>
                </c:pt>
                <c:pt idx="6">
                  <c:v> Public services </c:v>
                </c:pt>
                <c:pt idx="7">
                  <c:v> Public transport </c:v>
                </c:pt>
                <c:pt idx="8">
                  <c:v> Public places </c:v>
                </c:pt>
                <c:pt idx="9">
                  <c:v> Economic infra and buildings </c:v>
                </c:pt>
                <c:pt idx="10">
                  <c:v> Admin buildings and systems </c:v>
                </c:pt>
              </c:strCache>
            </c:strRef>
          </c:cat>
          <c:val>
            <c:numRef>
              <c:f>'3. Graphs'!$N$5:$N$15</c:f>
              <c:numCache>
                <c:formatCode>_ * #\ ##0.0_ ;_ * \-#\ ##0.0_ ;_ * "-"??_ ;_ @_ </c:formatCode>
                <c:ptCount val="11"/>
                <c:pt idx="0">
                  <c:v>50.148895307122181</c:v>
                </c:pt>
                <c:pt idx="1">
                  <c:v>37.517682036033413</c:v>
                </c:pt>
                <c:pt idx="2">
                  <c:v>125.29810952664484</c:v>
                </c:pt>
                <c:pt idx="3">
                  <c:v>1.4583050368768458</c:v>
                </c:pt>
                <c:pt idx="4">
                  <c:v>61.014623457464104</c:v>
                </c:pt>
                <c:pt idx="5">
                  <c:v>32.647138928500787</c:v>
                </c:pt>
                <c:pt idx="6">
                  <c:v>11.380604590335693</c:v>
                </c:pt>
                <c:pt idx="7">
                  <c:v>3.0497433808715608</c:v>
                </c:pt>
                <c:pt idx="8">
                  <c:v>0</c:v>
                </c:pt>
                <c:pt idx="9">
                  <c:v>0.95824266342720665</c:v>
                </c:pt>
                <c:pt idx="10">
                  <c:v>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757-4C2D-B8C4-27988D98C813}"/>
            </c:ext>
          </c:extLst>
        </c:ser>
        <c:ser>
          <c:idx val="3"/>
          <c:order val="3"/>
          <c:tx>
            <c:strRef>
              <c:f>'3. Graphs'!$O$4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'3. Graphs'!$K$5:$K$15</c:f>
              <c:strCache>
                <c:ptCount val="11"/>
                <c:pt idx="0">
                  <c:v> Water Supply </c:v>
                </c:pt>
                <c:pt idx="1">
                  <c:v> Sanitation </c:v>
                </c:pt>
                <c:pt idx="2">
                  <c:v> Electricity </c:v>
                </c:pt>
                <c:pt idx="3">
                  <c:v> Solid Waste </c:v>
                </c:pt>
                <c:pt idx="4">
                  <c:v> Roads </c:v>
                </c:pt>
                <c:pt idx="5">
                  <c:v> Land and top structure for housing </c:v>
                </c:pt>
                <c:pt idx="6">
                  <c:v> Public services </c:v>
                </c:pt>
                <c:pt idx="7">
                  <c:v> Public transport </c:v>
                </c:pt>
                <c:pt idx="8">
                  <c:v> Public places </c:v>
                </c:pt>
                <c:pt idx="9">
                  <c:v> Economic infra and buildings </c:v>
                </c:pt>
                <c:pt idx="10">
                  <c:v> Admin buildings and systems </c:v>
                </c:pt>
              </c:strCache>
            </c:strRef>
          </c:cat>
          <c:val>
            <c:numRef>
              <c:f>'3. Graphs'!$O$5:$O$15</c:f>
              <c:numCache>
                <c:formatCode>_ * #\ ##0.0_ ;_ * \-#\ ##0.0_ ;_ * "-"??_ ;_ @_ </c:formatCode>
                <c:ptCount val="11"/>
                <c:pt idx="0">
                  <c:v>50.302386383467827</c:v>
                </c:pt>
                <c:pt idx="1">
                  <c:v>37.828244949920055</c:v>
                </c:pt>
                <c:pt idx="2">
                  <c:v>126.55027087392652</c:v>
                </c:pt>
                <c:pt idx="3">
                  <c:v>1.4904873682977688</c:v>
                </c:pt>
                <c:pt idx="4">
                  <c:v>61.551050734367521</c:v>
                </c:pt>
                <c:pt idx="5">
                  <c:v>33.753958644213583</c:v>
                </c:pt>
                <c:pt idx="6">
                  <c:v>11.567304078045234</c:v>
                </c:pt>
                <c:pt idx="7">
                  <c:v>3.0497433808715608</c:v>
                </c:pt>
                <c:pt idx="8">
                  <c:v>0</c:v>
                </c:pt>
                <c:pt idx="9">
                  <c:v>0.95824266342720665</c:v>
                </c:pt>
                <c:pt idx="10">
                  <c:v>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757-4C2D-B8C4-27988D98C813}"/>
            </c:ext>
          </c:extLst>
        </c:ser>
        <c:ser>
          <c:idx val="4"/>
          <c:order val="4"/>
          <c:tx>
            <c:strRef>
              <c:f>'3. Graphs'!$P$4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'3. Graphs'!$K$5:$K$15</c:f>
              <c:strCache>
                <c:ptCount val="11"/>
                <c:pt idx="0">
                  <c:v> Water Supply </c:v>
                </c:pt>
                <c:pt idx="1">
                  <c:v> Sanitation </c:v>
                </c:pt>
                <c:pt idx="2">
                  <c:v> Electricity </c:v>
                </c:pt>
                <c:pt idx="3">
                  <c:v> Solid Waste </c:v>
                </c:pt>
                <c:pt idx="4">
                  <c:v> Roads </c:v>
                </c:pt>
                <c:pt idx="5">
                  <c:v> Land and top structure for housing </c:v>
                </c:pt>
                <c:pt idx="6">
                  <c:v> Public services </c:v>
                </c:pt>
                <c:pt idx="7">
                  <c:v> Public transport </c:v>
                </c:pt>
                <c:pt idx="8">
                  <c:v> Public places </c:v>
                </c:pt>
                <c:pt idx="9">
                  <c:v> Economic infra and buildings </c:v>
                </c:pt>
                <c:pt idx="10">
                  <c:v> Admin buildings and systems </c:v>
                </c:pt>
              </c:strCache>
            </c:strRef>
          </c:cat>
          <c:val>
            <c:numRef>
              <c:f>'3. Graphs'!$P$5:$P$15</c:f>
              <c:numCache>
                <c:formatCode>_ * #\ ##0.0_ ;_ * \-#\ ##0.0_ ;_ * "-"??_ ;_ @_ </c:formatCode>
                <c:ptCount val="11"/>
                <c:pt idx="0">
                  <c:v>50.461580557392388</c:v>
                </c:pt>
                <c:pt idx="1">
                  <c:v>38.162868735607802</c:v>
                </c:pt>
                <c:pt idx="2">
                  <c:v>127.82044069777965</c:v>
                </c:pt>
                <c:pt idx="3">
                  <c:v>1.5236685009070368</c:v>
                </c:pt>
                <c:pt idx="4">
                  <c:v>62.163732058487305</c:v>
                </c:pt>
                <c:pt idx="5">
                  <c:v>35.031121125527811</c:v>
                </c:pt>
                <c:pt idx="6">
                  <c:v>11.758786936456698</c:v>
                </c:pt>
                <c:pt idx="7">
                  <c:v>3.0497433808715608</c:v>
                </c:pt>
                <c:pt idx="8">
                  <c:v>0</c:v>
                </c:pt>
                <c:pt idx="9">
                  <c:v>0.95824266342720665</c:v>
                </c:pt>
                <c:pt idx="10">
                  <c:v>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757-4C2D-B8C4-27988D98C813}"/>
            </c:ext>
          </c:extLst>
        </c:ser>
        <c:ser>
          <c:idx val="5"/>
          <c:order val="5"/>
          <c:tx>
            <c:strRef>
              <c:f>'3. Graphs'!$Q$4</c:f>
              <c:strCache>
                <c:ptCount val="1"/>
                <c:pt idx="0">
                  <c:v>2021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'3. Graphs'!$K$5:$K$15</c:f>
              <c:strCache>
                <c:ptCount val="11"/>
                <c:pt idx="0">
                  <c:v> Water Supply </c:v>
                </c:pt>
                <c:pt idx="1">
                  <c:v> Sanitation </c:v>
                </c:pt>
                <c:pt idx="2">
                  <c:v> Electricity </c:v>
                </c:pt>
                <c:pt idx="3">
                  <c:v> Solid Waste </c:v>
                </c:pt>
                <c:pt idx="4">
                  <c:v> Roads </c:v>
                </c:pt>
                <c:pt idx="5">
                  <c:v> Land and top structure for housing </c:v>
                </c:pt>
                <c:pt idx="6">
                  <c:v> Public services </c:v>
                </c:pt>
                <c:pt idx="7">
                  <c:v> Public transport </c:v>
                </c:pt>
                <c:pt idx="8">
                  <c:v> Public places </c:v>
                </c:pt>
                <c:pt idx="9">
                  <c:v> Economic infra and buildings </c:v>
                </c:pt>
                <c:pt idx="10">
                  <c:v> Admin buildings and systems </c:v>
                </c:pt>
              </c:strCache>
            </c:strRef>
          </c:cat>
          <c:val>
            <c:numRef>
              <c:f>'3. Graphs'!$Q$5:$Q$15</c:f>
              <c:numCache>
                <c:formatCode>_ * #\ ##0.0_ ;_ * \-#\ ##0.0_ ;_ * "-"??_ ;_ @_ </c:formatCode>
                <c:ptCount val="11"/>
                <c:pt idx="0">
                  <c:v>50.610697142907178</c:v>
                </c:pt>
                <c:pt idx="1">
                  <c:v>38.503008292326697</c:v>
                </c:pt>
                <c:pt idx="2">
                  <c:v>129.15609289644107</c:v>
                </c:pt>
                <c:pt idx="3">
                  <c:v>1.5578658455384353</c:v>
                </c:pt>
                <c:pt idx="4">
                  <c:v>62.821562220334613</c:v>
                </c:pt>
                <c:pt idx="5">
                  <c:v>36.406027238934641</c:v>
                </c:pt>
                <c:pt idx="6">
                  <c:v>11.9557460447643</c:v>
                </c:pt>
                <c:pt idx="7">
                  <c:v>3.0497433808715608</c:v>
                </c:pt>
                <c:pt idx="8">
                  <c:v>0</c:v>
                </c:pt>
                <c:pt idx="9">
                  <c:v>0.95824266342720665</c:v>
                </c:pt>
                <c:pt idx="10">
                  <c:v>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757-4C2D-B8C4-27988D98C813}"/>
            </c:ext>
          </c:extLst>
        </c:ser>
        <c:ser>
          <c:idx val="6"/>
          <c:order val="6"/>
          <c:tx>
            <c:strRef>
              <c:f>'3. Graphs'!$R$4</c:f>
              <c:strCache>
                <c:ptCount val="1"/>
                <c:pt idx="0">
                  <c:v>2022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'3. Graphs'!$K$5:$K$15</c:f>
              <c:strCache>
                <c:ptCount val="11"/>
                <c:pt idx="0">
                  <c:v> Water Supply </c:v>
                </c:pt>
                <c:pt idx="1">
                  <c:v> Sanitation </c:v>
                </c:pt>
                <c:pt idx="2">
                  <c:v> Electricity </c:v>
                </c:pt>
                <c:pt idx="3">
                  <c:v> Solid Waste </c:v>
                </c:pt>
                <c:pt idx="4">
                  <c:v> Roads </c:v>
                </c:pt>
                <c:pt idx="5">
                  <c:v> Land and top structure for housing </c:v>
                </c:pt>
                <c:pt idx="6">
                  <c:v> Public services </c:v>
                </c:pt>
                <c:pt idx="7">
                  <c:v> Public transport </c:v>
                </c:pt>
                <c:pt idx="8">
                  <c:v> Public places </c:v>
                </c:pt>
                <c:pt idx="9">
                  <c:v> Economic infra and buildings </c:v>
                </c:pt>
                <c:pt idx="10">
                  <c:v> Admin buildings and systems </c:v>
                </c:pt>
              </c:strCache>
            </c:strRef>
          </c:cat>
          <c:val>
            <c:numRef>
              <c:f>'3. Graphs'!$R$5:$R$15</c:f>
              <c:numCache>
                <c:formatCode>_ * #\ ##0.0_ ;_ * \-#\ ##0.0_ ;_ * "-"??_ ;_ @_ </c:formatCode>
                <c:ptCount val="11"/>
                <c:pt idx="0">
                  <c:v>50.773240305310011</c:v>
                </c:pt>
                <c:pt idx="1">
                  <c:v>38.864257348728991</c:v>
                </c:pt>
                <c:pt idx="2">
                  <c:v>130.52465261160458</c:v>
                </c:pt>
                <c:pt idx="3">
                  <c:v>1.5931078141556436</c:v>
                </c:pt>
                <c:pt idx="4">
                  <c:v>63.511527605229269</c:v>
                </c:pt>
                <c:pt idx="5">
                  <c:v>37.855848313294928</c:v>
                </c:pt>
                <c:pt idx="6">
                  <c:v>12.158558251864987</c:v>
                </c:pt>
                <c:pt idx="7">
                  <c:v>3.0497433808715608</c:v>
                </c:pt>
                <c:pt idx="8">
                  <c:v>0</c:v>
                </c:pt>
                <c:pt idx="9">
                  <c:v>0.95824266342720665</c:v>
                </c:pt>
                <c:pt idx="10">
                  <c:v>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757-4C2D-B8C4-27988D98C813}"/>
            </c:ext>
          </c:extLst>
        </c:ser>
        <c:ser>
          <c:idx val="7"/>
          <c:order val="7"/>
          <c:tx>
            <c:strRef>
              <c:f>'3. Graphs'!$S$4</c:f>
              <c:strCache>
                <c:ptCount val="1"/>
                <c:pt idx="0">
                  <c:v>2023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'3. Graphs'!$K$5:$K$15</c:f>
              <c:strCache>
                <c:ptCount val="11"/>
                <c:pt idx="0">
                  <c:v> Water Supply </c:v>
                </c:pt>
                <c:pt idx="1">
                  <c:v> Sanitation </c:v>
                </c:pt>
                <c:pt idx="2">
                  <c:v> Electricity </c:v>
                </c:pt>
                <c:pt idx="3">
                  <c:v> Solid Waste </c:v>
                </c:pt>
                <c:pt idx="4">
                  <c:v> Roads </c:v>
                </c:pt>
                <c:pt idx="5">
                  <c:v> Land and top structure for housing </c:v>
                </c:pt>
                <c:pt idx="6">
                  <c:v> Public services </c:v>
                </c:pt>
                <c:pt idx="7">
                  <c:v> Public transport </c:v>
                </c:pt>
                <c:pt idx="8">
                  <c:v> Public places </c:v>
                </c:pt>
                <c:pt idx="9">
                  <c:v> Economic infra and buildings </c:v>
                </c:pt>
                <c:pt idx="10">
                  <c:v> Admin buildings and systems </c:v>
                </c:pt>
              </c:strCache>
            </c:strRef>
          </c:cat>
          <c:val>
            <c:numRef>
              <c:f>'3. Graphs'!$S$5:$S$15</c:f>
              <c:numCache>
                <c:formatCode>_ * #\ ##0.0_ ;_ * \-#\ ##0.0_ ;_ * "-"??_ ;_ @_ </c:formatCode>
                <c:ptCount val="11"/>
                <c:pt idx="0">
                  <c:v>50.947648490704154</c:v>
                </c:pt>
                <c:pt idx="1">
                  <c:v>39.244488515757332</c:v>
                </c:pt>
                <c:pt idx="2">
                  <c:v>131.93088006647298</c:v>
                </c:pt>
                <c:pt idx="3">
                  <c:v>1.6294271970591172</c:v>
                </c:pt>
                <c:pt idx="4">
                  <c:v>64.230973663986035</c:v>
                </c:pt>
                <c:pt idx="5">
                  <c:v>39.374694584089575</c:v>
                </c:pt>
                <c:pt idx="6">
                  <c:v>12.367498208176192</c:v>
                </c:pt>
                <c:pt idx="7">
                  <c:v>3.0497433808715608</c:v>
                </c:pt>
                <c:pt idx="8">
                  <c:v>0</c:v>
                </c:pt>
                <c:pt idx="9">
                  <c:v>0.95824266342720665</c:v>
                </c:pt>
                <c:pt idx="10">
                  <c:v>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757-4C2D-B8C4-27988D98C813}"/>
            </c:ext>
          </c:extLst>
        </c:ser>
        <c:ser>
          <c:idx val="8"/>
          <c:order val="8"/>
          <c:tx>
            <c:strRef>
              <c:f>'3. Graphs'!$T$4</c:f>
              <c:strCache>
                <c:ptCount val="1"/>
                <c:pt idx="0">
                  <c:v>2024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'3. Graphs'!$K$5:$K$15</c:f>
              <c:strCache>
                <c:ptCount val="11"/>
                <c:pt idx="0">
                  <c:v> Water Supply </c:v>
                </c:pt>
                <c:pt idx="1">
                  <c:v> Sanitation </c:v>
                </c:pt>
                <c:pt idx="2">
                  <c:v> Electricity </c:v>
                </c:pt>
                <c:pt idx="3">
                  <c:v> Solid Waste </c:v>
                </c:pt>
                <c:pt idx="4">
                  <c:v> Roads </c:v>
                </c:pt>
                <c:pt idx="5">
                  <c:v> Land and top structure for housing </c:v>
                </c:pt>
                <c:pt idx="6">
                  <c:v> Public services </c:v>
                </c:pt>
                <c:pt idx="7">
                  <c:v> Public transport </c:v>
                </c:pt>
                <c:pt idx="8">
                  <c:v> Public places </c:v>
                </c:pt>
                <c:pt idx="9">
                  <c:v> Economic infra and buildings </c:v>
                </c:pt>
                <c:pt idx="10">
                  <c:v> Admin buildings and systems </c:v>
                </c:pt>
              </c:strCache>
            </c:strRef>
          </c:cat>
          <c:val>
            <c:numRef>
              <c:f>'3. Graphs'!$T$5:$T$15</c:f>
              <c:numCache>
                <c:formatCode>_ * #\ ##0.0_ ;_ * \-#\ ##0.0_ ;_ * "-"??_ ;_ @_ </c:formatCode>
                <c:ptCount val="11"/>
                <c:pt idx="0">
                  <c:v>51.133214948759935</c:v>
                </c:pt>
                <c:pt idx="1">
                  <c:v>39.642746356643883</c:v>
                </c:pt>
                <c:pt idx="2">
                  <c:v>133.3770249460897</c:v>
                </c:pt>
                <c:pt idx="3">
                  <c:v>1.666859084254096</c:v>
                </c:pt>
                <c:pt idx="4">
                  <c:v>64.979813093966655</c:v>
                </c:pt>
                <c:pt idx="5">
                  <c:v>40.962575881820037</c:v>
                </c:pt>
                <c:pt idx="6">
                  <c:v>12.58281151870816</c:v>
                </c:pt>
                <c:pt idx="7">
                  <c:v>3.0497433808715608</c:v>
                </c:pt>
                <c:pt idx="8">
                  <c:v>0</c:v>
                </c:pt>
                <c:pt idx="9">
                  <c:v>0.95824266342720665</c:v>
                </c:pt>
                <c:pt idx="10">
                  <c:v>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757-4C2D-B8C4-27988D98C813}"/>
            </c:ext>
          </c:extLst>
        </c:ser>
        <c:ser>
          <c:idx val="9"/>
          <c:order val="9"/>
          <c:tx>
            <c:strRef>
              <c:f>'3. Graphs'!$U$4</c:f>
              <c:strCache>
                <c:ptCount val="1"/>
                <c:pt idx="0">
                  <c:v>2025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'3. Graphs'!$K$5:$K$15</c:f>
              <c:strCache>
                <c:ptCount val="11"/>
                <c:pt idx="0">
                  <c:v> Water Supply </c:v>
                </c:pt>
                <c:pt idx="1">
                  <c:v> Sanitation </c:v>
                </c:pt>
                <c:pt idx="2">
                  <c:v> Electricity </c:v>
                </c:pt>
                <c:pt idx="3">
                  <c:v> Solid Waste </c:v>
                </c:pt>
                <c:pt idx="4">
                  <c:v> Roads </c:v>
                </c:pt>
                <c:pt idx="5">
                  <c:v> Land and top structure for housing </c:v>
                </c:pt>
                <c:pt idx="6">
                  <c:v> Public services </c:v>
                </c:pt>
                <c:pt idx="7">
                  <c:v> Public transport </c:v>
                </c:pt>
                <c:pt idx="8">
                  <c:v> Public places </c:v>
                </c:pt>
                <c:pt idx="9">
                  <c:v> Economic infra and buildings </c:v>
                </c:pt>
                <c:pt idx="10">
                  <c:v> Admin buildings and systems </c:v>
                </c:pt>
              </c:strCache>
            </c:strRef>
          </c:cat>
          <c:val>
            <c:numRef>
              <c:f>'3. Graphs'!$U$5:$U$15</c:f>
              <c:numCache>
                <c:formatCode>_ * #\ ##0.0_ ;_ * \-#\ ##0.0_ ;_ * "-"??_ ;_ @_ </c:formatCode>
                <c:ptCount val="11"/>
                <c:pt idx="0">
                  <c:v>51.32958857015209</c:v>
                </c:pt>
                <c:pt idx="1">
                  <c:v>40.058556077048664</c:v>
                </c:pt>
                <c:pt idx="2">
                  <c:v>134.86453576913118</c:v>
                </c:pt>
                <c:pt idx="3">
                  <c:v>1.705440215661032</c:v>
                </c:pt>
                <c:pt idx="4">
                  <c:v>65.758890806021284</c:v>
                </c:pt>
                <c:pt idx="5">
                  <c:v>42.621651520614634</c:v>
                </c:pt>
                <c:pt idx="6">
                  <c:v>12.80474018325482</c:v>
                </c:pt>
                <c:pt idx="7">
                  <c:v>3.0497433808715608</c:v>
                </c:pt>
                <c:pt idx="8">
                  <c:v>0</c:v>
                </c:pt>
                <c:pt idx="9">
                  <c:v>0.95824266342720665</c:v>
                </c:pt>
                <c:pt idx="10">
                  <c:v>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757-4C2D-B8C4-27988D98C8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373506064"/>
        <c:axId val="373504624"/>
      </c:barChart>
      <c:catAx>
        <c:axId val="3735060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Services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504624"/>
        <c:crosses val="autoZero"/>
        <c:auto val="1"/>
        <c:lblAlgn val="ctr"/>
        <c:lblOffset val="100"/>
        <c:noMultiLvlLbl val="0"/>
      </c:catAx>
      <c:valAx>
        <c:axId val="37350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Capital</a:t>
                </a:r>
                <a:r>
                  <a:rPr lang="en-ZA" baseline="0"/>
                  <a:t> Expenditure </a:t>
                </a:r>
                <a:endParaRPr lang="en-Z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 * #\ ##0.0_ ;_ * \-#\ ##0.0_ ;_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50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84522067944396762"/>
          <c:y val="0.10954846131722749"/>
          <c:w val="0.14273838136277517"/>
          <c:h val="0.48533557981697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functions examples.xlsx]Pivot Table Worksheet!PivotTable3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 b="1"/>
              <a:t>Distribution</a:t>
            </a:r>
            <a:r>
              <a:rPr lang="en-ZA" b="1" baseline="0"/>
              <a:t> of inadequate housing situations by income group </a:t>
            </a:r>
            <a:endParaRPr lang="en-ZA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'Pivot Table Worksheet'!$B$3:$B$4</c:f>
              <c:strCache>
                <c:ptCount val="1"/>
                <c:pt idx="0">
                  <c:v>Overcrowding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 Worksheet'!$A$5:$A$14</c:f>
              <c:strCache>
                <c:ptCount val="9"/>
                <c:pt idx="0">
                  <c:v>800</c:v>
                </c:pt>
                <c:pt idx="1">
                  <c:v>1500</c:v>
                </c:pt>
                <c:pt idx="2">
                  <c:v>3500</c:v>
                </c:pt>
                <c:pt idx="3">
                  <c:v>7500</c:v>
                </c:pt>
                <c:pt idx="4">
                  <c:v>11500</c:v>
                </c:pt>
                <c:pt idx="5">
                  <c:v>15000</c:v>
                </c:pt>
                <c:pt idx="6">
                  <c:v>20000</c:v>
                </c:pt>
                <c:pt idx="7">
                  <c:v>30000</c:v>
                </c:pt>
                <c:pt idx="8">
                  <c:v>more</c:v>
                </c:pt>
              </c:strCache>
            </c:strRef>
          </c:cat>
          <c:val>
            <c:numRef>
              <c:f>'Pivot Table Worksheet'!$B$5:$B$14</c:f>
              <c:numCache>
                <c:formatCode>0</c:formatCode>
                <c:ptCount val="9"/>
                <c:pt idx="0">
                  <c:v>1002</c:v>
                </c:pt>
                <c:pt idx="1">
                  <c:v>491.4000000000002</c:v>
                </c:pt>
                <c:pt idx="2">
                  <c:v>1617.4743455497382</c:v>
                </c:pt>
                <c:pt idx="3">
                  <c:v>1359.8775924347578</c:v>
                </c:pt>
                <c:pt idx="4">
                  <c:v>394.41860465116281</c:v>
                </c:pt>
                <c:pt idx="5">
                  <c:v>148.22737674015377</c:v>
                </c:pt>
                <c:pt idx="6">
                  <c:v>42.132639791937592</c:v>
                </c:pt>
                <c:pt idx="7">
                  <c:v>54.130457781402207</c:v>
                </c:pt>
                <c:pt idx="8">
                  <c:v>50.33898305084746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08-4A7C-9126-44A62BCDFA8B}"/>
            </c:ext>
          </c:extLst>
        </c:ser>
        <c:ser>
          <c:idx val="1"/>
          <c:order val="1"/>
          <c:tx>
            <c:strRef>
              <c:f>'Pivot Table Worksheet'!$C$3:$C$4</c:f>
              <c:strCache>
                <c:ptCount val="1"/>
                <c:pt idx="0">
                  <c:v>Informal settlements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 Worksheet'!$A$5:$A$14</c:f>
              <c:strCache>
                <c:ptCount val="9"/>
                <c:pt idx="0">
                  <c:v>800</c:v>
                </c:pt>
                <c:pt idx="1">
                  <c:v>1500</c:v>
                </c:pt>
                <c:pt idx="2">
                  <c:v>3500</c:v>
                </c:pt>
                <c:pt idx="3">
                  <c:v>7500</c:v>
                </c:pt>
                <c:pt idx="4">
                  <c:v>11500</c:v>
                </c:pt>
                <c:pt idx="5">
                  <c:v>15000</c:v>
                </c:pt>
                <c:pt idx="6">
                  <c:v>20000</c:v>
                </c:pt>
                <c:pt idx="7">
                  <c:v>30000</c:v>
                </c:pt>
                <c:pt idx="8">
                  <c:v>more</c:v>
                </c:pt>
              </c:strCache>
            </c:strRef>
          </c:cat>
          <c:val>
            <c:numRef>
              <c:f>'Pivot Table Worksheet'!$C$5:$C$14</c:f>
              <c:numCache>
                <c:formatCode>0</c:formatCode>
                <c:ptCount val="9"/>
                <c:pt idx="0">
                  <c:v>1281</c:v>
                </c:pt>
                <c:pt idx="1">
                  <c:v>517.44000000000005</c:v>
                </c:pt>
                <c:pt idx="2">
                  <c:v>995.5233507853402</c:v>
                </c:pt>
                <c:pt idx="3">
                  <c:v>425.66197221207574</c:v>
                </c:pt>
                <c:pt idx="4">
                  <c:v>65.736434108527149</c:v>
                </c:pt>
                <c:pt idx="5">
                  <c:v>23.852807263367634</c:v>
                </c:pt>
                <c:pt idx="6">
                  <c:v>5.0715214564369315</c:v>
                </c:pt>
                <c:pt idx="7">
                  <c:v>10.154592140353971</c:v>
                </c:pt>
                <c:pt idx="8">
                  <c:v>24.559322033898304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B08-4A7C-9126-44A62BCDFA8B}"/>
            </c:ext>
          </c:extLst>
        </c:ser>
        <c:ser>
          <c:idx val="2"/>
          <c:order val="2"/>
          <c:tx>
            <c:strRef>
              <c:f>'Pivot Table Worksheet'!$D$3:$D$4</c:f>
              <c:strCache>
                <c:ptCount val="1"/>
                <c:pt idx="0">
                  <c:v>Informal backyards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'Pivot Table Worksheet'!$A$5:$A$14</c:f>
              <c:strCache>
                <c:ptCount val="9"/>
                <c:pt idx="0">
                  <c:v>800</c:v>
                </c:pt>
                <c:pt idx="1">
                  <c:v>1500</c:v>
                </c:pt>
                <c:pt idx="2">
                  <c:v>3500</c:v>
                </c:pt>
                <c:pt idx="3">
                  <c:v>7500</c:v>
                </c:pt>
                <c:pt idx="4">
                  <c:v>11500</c:v>
                </c:pt>
                <c:pt idx="5">
                  <c:v>15000</c:v>
                </c:pt>
                <c:pt idx="6">
                  <c:v>20000</c:v>
                </c:pt>
                <c:pt idx="7">
                  <c:v>30000</c:v>
                </c:pt>
                <c:pt idx="8">
                  <c:v>more</c:v>
                </c:pt>
              </c:strCache>
            </c:strRef>
          </c:cat>
          <c:val>
            <c:numRef>
              <c:f>'Pivot Table Worksheet'!$D$5:$D$14</c:f>
              <c:numCache>
                <c:formatCode>0</c:formatCode>
                <c:ptCount val="9"/>
                <c:pt idx="0">
                  <c:v>1393</c:v>
                </c:pt>
                <c:pt idx="1">
                  <c:v>585.48</c:v>
                </c:pt>
                <c:pt idx="2">
                  <c:v>1346.0226178010471</c:v>
                </c:pt>
                <c:pt idx="3">
                  <c:v>923.32167160463769</c:v>
                </c:pt>
                <c:pt idx="4">
                  <c:v>239.37984496124034</c:v>
                </c:pt>
                <c:pt idx="5">
                  <c:v>90.55009190095528</c:v>
                </c:pt>
                <c:pt idx="6">
                  <c:v>26.918075422626792</c:v>
                </c:pt>
                <c:pt idx="7">
                  <c:v>34.597580969206014</c:v>
                </c:pt>
                <c:pt idx="8">
                  <c:v>27.730117340286832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B08-4A7C-9126-44A62BCDFA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2463184"/>
        <c:axId val="672464624"/>
      </c:barChart>
      <c:catAx>
        <c:axId val="672463184"/>
        <c:scaling>
          <c:orientation val="minMax"/>
        </c:scaling>
        <c:delete val="0"/>
        <c:axPos val="b"/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464624"/>
        <c:crosses val="autoZero"/>
        <c:auto val="1"/>
        <c:lblAlgn val="ctr"/>
        <c:lblOffset val="100"/>
        <c:noMultiLvlLbl val="0"/>
      </c:catAx>
      <c:valAx>
        <c:axId val="67246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46318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functions examples.xlsx]Pivot Table Worksheet!PivotTable3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 b="1"/>
              <a:t>Distribution</a:t>
            </a:r>
            <a:r>
              <a:rPr lang="en-ZA" b="1" baseline="0"/>
              <a:t> of inadequate housing situations by income group </a:t>
            </a:r>
            <a:endParaRPr lang="en-ZA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'Pivot Table Worksheet'!$B$3:$B$4</c:f>
              <c:strCache>
                <c:ptCount val="1"/>
                <c:pt idx="0">
                  <c:v>Overcrowding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 Worksheet'!$A$5:$A$14</c:f>
              <c:strCache>
                <c:ptCount val="9"/>
                <c:pt idx="0">
                  <c:v>800</c:v>
                </c:pt>
                <c:pt idx="1">
                  <c:v>1500</c:v>
                </c:pt>
                <c:pt idx="2">
                  <c:v>3500</c:v>
                </c:pt>
                <c:pt idx="3">
                  <c:v>7500</c:v>
                </c:pt>
                <c:pt idx="4">
                  <c:v>11500</c:v>
                </c:pt>
                <c:pt idx="5">
                  <c:v>15000</c:v>
                </c:pt>
                <c:pt idx="6">
                  <c:v>20000</c:v>
                </c:pt>
                <c:pt idx="7">
                  <c:v>30000</c:v>
                </c:pt>
                <c:pt idx="8">
                  <c:v>more</c:v>
                </c:pt>
              </c:strCache>
            </c:strRef>
          </c:cat>
          <c:val>
            <c:numRef>
              <c:f>'Pivot Table Worksheet'!$B$5:$B$14</c:f>
              <c:numCache>
                <c:formatCode>0</c:formatCode>
                <c:ptCount val="9"/>
                <c:pt idx="0">
                  <c:v>1002</c:v>
                </c:pt>
                <c:pt idx="1">
                  <c:v>491.4000000000002</c:v>
                </c:pt>
                <c:pt idx="2">
                  <c:v>1617.4743455497382</c:v>
                </c:pt>
                <c:pt idx="3">
                  <c:v>1359.8775924347578</c:v>
                </c:pt>
                <c:pt idx="4">
                  <c:v>394.41860465116281</c:v>
                </c:pt>
                <c:pt idx="5">
                  <c:v>148.22737674015377</c:v>
                </c:pt>
                <c:pt idx="6">
                  <c:v>42.132639791937592</c:v>
                </c:pt>
                <c:pt idx="7">
                  <c:v>54.130457781402207</c:v>
                </c:pt>
                <c:pt idx="8">
                  <c:v>50.33898305084746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20-41FE-8AF0-DF517053F6B8}"/>
            </c:ext>
          </c:extLst>
        </c:ser>
        <c:ser>
          <c:idx val="1"/>
          <c:order val="1"/>
          <c:tx>
            <c:strRef>
              <c:f>'Pivot Table Worksheet'!$C$3:$C$4</c:f>
              <c:strCache>
                <c:ptCount val="1"/>
                <c:pt idx="0">
                  <c:v>Informal settlements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 Worksheet'!$A$5:$A$14</c:f>
              <c:strCache>
                <c:ptCount val="9"/>
                <c:pt idx="0">
                  <c:v>800</c:v>
                </c:pt>
                <c:pt idx="1">
                  <c:v>1500</c:v>
                </c:pt>
                <c:pt idx="2">
                  <c:v>3500</c:v>
                </c:pt>
                <c:pt idx="3">
                  <c:v>7500</c:v>
                </c:pt>
                <c:pt idx="4">
                  <c:v>11500</c:v>
                </c:pt>
                <c:pt idx="5">
                  <c:v>15000</c:v>
                </c:pt>
                <c:pt idx="6">
                  <c:v>20000</c:v>
                </c:pt>
                <c:pt idx="7">
                  <c:v>30000</c:v>
                </c:pt>
                <c:pt idx="8">
                  <c:v>more</c:v>
                </c:pt>
              </c:strCache>
            </c:strRef>
          </c:cat>
          <c:val>
            <c:numRef>
              <c:f>'Pivot Table Worksheet'!$C$5:$C$14</c:f>
              <c:numCache>
                <c:formatCode>0</c:formatCode>
                <c:ptCount val="9"/>
                <c:pt idx="0">
                  <c:v>1281</c:v>
                </c:pt>
                <c:pt idx="1">
                  <c:v>517.44000000000005</c:v>
                </c:pt>
                <c:pt idx="2">
                  <c:v>995.5233507853402</c:v>
                </c:pt>
                <c:pt idx="3">
                  <c:v>425.66197221207574</c:v>
                </c:pt>
                <c:pt idx="4">
                  <c:v>65.736434108527149</c:v>
                </c:pt>
                <c:pt idx="5">
                  <c:v>23.852807263367634</c:v>
                </c:pt>
                <c:pt idx="6">
                  <c:v>5.0715214564369315</c:v>
                </c:pt>
                <c:pt idx="7">
                  <c:v>10.154592140353971</c:v>
                </c:pt>
                <c:pt idx="8">
                  <c:v>24.559322033898304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A20-41FE-8AF0-DF517053F6B8}"/>
            </c:ext>
          </c:extLst>
        </c:ser>
        <c:ser>
          <c:idx val="2"/>
          <c:order val="2"/>
          <c:tx>
            <c:strRef>
              <c:f>'Pivot Table Worksheet'!$D$3:$D$4</c:f>
              <c:strCache>
                <c:ptCount val="1"/>
                <c:pt idx="0">
                  <c:v>Informal backyards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'Pivot Table Worksheet'!$A$5:$A$14</c:f>
              <c:strCache>
                <c:ptCount val="9"/>
                <c:pt idx="0">
                  <c:v>800</c:v>
                </c:pt>
                <c:pt idx="1">
                  <c:v>1500</c:v>
                </c:pt>
                <c:pt idx="2">
                  <c:v>3500</c:v>
                </c:pt>
                <c:pt idx="3">
                  <c:v>7500</c:v>
                </c:pt>
                <c:pt idx="4">
                  <c:v>11500</c:v>
                </c:pt>
                <c:pt idx="5">
                  <c:v>15000</c:v>
                </c:pt>
                <c:pt idx="6">
                  <c:v>20000</c:v>
                </c:pt>
                <c:pt idx="7">
                  <c:v>30000</c:v>
                </c:pt>
                <c:pt idx="8">
                  <c:v>more</c:v>
                </c:pt>
              </c:strCache>
            </c:strRef>
          </c:cat>
          <c:val>
            <c:numRef>
              <c:f>'Pivot Table Worksheet'!$D$5:$D$14</c:f>
              <c:numCache>
                <c:formatCode>0</c:formatCode>
                <c:ptCount val="9"/>
                <c:pt idx="0">
                  <c:v>1393</c:v>
                </c:pt>
                <c:pt idx="1">
                  <c:v>585.48</c:v>
                </c:pt>
                <c:pt idx="2">
                  <c:v>1346.0226178010471</c:v>
                </c:pt>
                <c:pt idx="3">
                  <c:v>923.32167160463769</c:v>
                </c:pt>
                <c:pt idx="4">
                  <c:v>239.37984496124034</c:v>
                </c:pt>
                <c:pt idx="5">
                  <c:v>90.55009190095528</c:v>
                </c:pt>
                <c:pt idx="6">
                  <c:v>26.918075422626792</c:v>
                </c:pt>
                <c:pt idx="7">
                  <c:v>34.597580969206014</c:v>
                </c:pt>
                <c:pt idx="8">
                  <c:v>27.730117340286832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A20-41FE-8AF0-DF517053F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2463184"/>
        <c:axId val="672464624"/>
      </c:barChart>
      <c:catAx>
        <c:axId val="672463184"/>
        <c:scaling>
          <c:orientation val="minMax"/>
        </c:scaling>
        <c:delete val="0"/>
        <c:axPos val="b"/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464624"/>
        <c:crosses val="autoZero"/>
        <c:auto val="1"/>
        <c:lblAlgn val="ctr"/>
        <c:lblOffset val="100"/>
        <c:noMultiLvlLbl val="0"/>
      </c:catAx>
      <c:valAx>
        <c:axId val="67246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46318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functions examples.xlsx]8.Data Analysis for Data1!PivotTable4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 b="1"/>
              <a:t>Capital</a:t>
            </a:r>
            <a:r>
              <a:rPr lang="en-ZA" b="1" baseline="0"/>
              <a:t> expenditure vs. municipal services</a:t>
            </a:r>
            <a:endParaRPr lang="en-ZA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'8.Data Analysis for Data1'!$B$3</c:f>
              <c:strCache>
                <c:ptCount val="1"/>
                <c:pt idx="0">
                  <c:v>Capital Expenditure in 2024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'8.Data Analysis for Data1'!$A$4:$A$8</c:f>
              <c:strCache>
                <c:ptCount val="4"/>
                <c:pt idx="0">
                  <c:v>Electricity</c:v>
                </c:pt>
                <c:pt idx="1">
                  <c:v>Public services</c:v>
                </c:pt>
                <c:pt idx="2">
                  <c:v>Roads</c:v>
                </c:pt>
                <c:pt idx="3">
                  <c:v>Water Supply</c:v>
                </c:pt>
              </c:strCache>
            </c:strRef>
          </c:cat>
          <c:val>
            <c:numRef>
              <c:f>'8.Data Analysis for Data1'!$B$4:$B$8</c:f>
              <c:numCache>
                <c:formatCode>_("R"* #,##0.00_);_("R"* \(#,##0.00\);_("R"* "-"??_);_(@_)</c:formatCode>
                <c:ptCount val="4"/>
                <c:pt idx="0">
                  <c:v>133.3770249460897</c:v>
                </c:pt>
                <c:pt idx="1">
                  <c:v>12.58281151870816</c:v>
                </c:pt>
                <c:pt idx="2">
                  <c:v>64.979813093966655</c:v>
                </c:pt>
                <c:pt idx="3">
                  <c:v>51.133214948759935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FA0-46A1-A6E5-96BA1026E1A7}"/>
            </c:ext>
          </c:extLst>
        </c:ser>
        <c:ser>
          <c:idx val="1"/>
          <c:order val="1"/>
          <c:tx>
            <c:strRef>
              <c:f>'8.Data Analysis for Data1'!$C$3</c:f>
              <c:strCache>
                <c:ptCount val="1"/>
                <c:pt idx="0">
                  <c:v>Capital Expenditure in 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'8.Data Analysis for Data1'!$A$4:$A$8</c:f>
              <c:strCache>
                <c:ptCount val="4"/>
                <c:pt idx="0">
                  <c:v>Electricity</c:v>
                </c:pt>
                <c:pt idx="1">
                  <c:v>Public services</c:v>
                </c:pt>
                <c:pt idx="2">
                  <c:v>Roads</c:v>
                </c:pt>
                <c:pt idx="3">
                  <c:v>Water Supply</c:v>
                </c:pt>
              </c:strCache>
            </c:strRef>
          </c:cat>
          <c:val>
            <c:numRef>
              <c:f>'8.Data Analysis for Data1'!$C$4:$C$8</c:f>
              <c:numCache>
                <c:formatCode>_("R"* #,##0.00_);_("R"* \(#,##0.00\);_("R"* "-"??_);_(@_)</c:formatCode>
                <c:ptCount val="4"/>
                <c:pt idx="0">
                  <c:v>127.82044069777965</c:v>
                </c:pt>
                <c:pt idx="1">
                  <c:v>11.758786936456698</c:v>
                </c:pt>
                <c:pt idx="2">
                  <c:v>62.163732058487305</c:v>
                </c:pt>
                <c:pt idx="3">
                  <c:v>50.461580557392388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FA0-46A1-A6E5-96BA1026E1A7}"/>
            </c:ext>
          </c:extLst>
        </c:ser>
        <c:ser>
          <c:idx val="2"/>
          <c:order val="2"/>
          <c:tx>
            <c:strRef>
              <c:f>'8.Data Analysis for Data1'!$D$3</c:f>
              <c:strCache>
                <c:ptCount val="1"/>
                <c:pt idx="0">
                  <c:v>Capital Expenditure in 2017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'8.Data Analysis for Data1'!$A$4:$A$8</c:f>
              <c:strCache>
                <c:ptCount val="4"/>
                <c:pt idx="0">
                  <c:v>Electricity</c:v>
                </c:pt>
                <c:pt idx="1">
                  <c:v>Public services</c:v>
                </c:pt>
                <c:pt idx="2">
                  <c:v>Roads</c:v>
                </c:pt>
                <c:pt idx="3">
                  <c:v>Water Supply</c:v>
                </c:pt>
              </c:strCache>
            </c:strRef>
          </c:cat>
          <c:val>
            <c:numRef>
              <c:f>'8.Data Analysis for Data1'!$D$4:$D$8</c:f>
              <c:numCache>
                <c:formatCode>_("R"* #,##0.00_);_("R"* \(#,##0.00\);_("R"* "-"??_);_(@_)</c:formatCode>
                <c:ptCount val="4"/>
                <c:pt idx="0">
                  <c:v>123.9486069427698</c:v>
                </c:pt>
                <c:pt idx="1">
                  <c:v>11.197052264744126</c:v>
                </c:pt>
                <c:pt idx="2">
                  <c:v>60.651038928574749</c:v>
                </c:pt>
                <c:pt idx="3">
                  <c:v>50.024119828334122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FA0-46A1-A6E5-96BA1026E1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54058735"/>
        <c:axId val="254059695"/>
      </c:barChart>
      <c:catAx>
        <c:axId val="254058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059695"/>
        <c:crosses val="autoZero"/>
        <c:auto val="1"/>
        <c:lblAlgn val="ctr"/>
        <c:lblOffset val="100"/>
        <c:noMultiLvlLbl val="0"/>
      </c:catAx>
      <c:valAx>
        <c:axId val="254059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Capital</a:t>
                </a:r>
                <a:r>
                  <a:rPr lang="en-ZA" baseline="0"/>
                  <a:t> Expenditure</a:t>
                </a:r>
                <a:endParaRPr lang="en-ZA"/>
              </a:p>
            </c:rich>
          </c:tx>
          <c:layout>
            <c:manualLayout>
              <c:xMode val="edge"/>
              <c:yMode val="edge"/>
              <c:x val="8.3422080227192053E-2"/>
              <c:y val="0.3205748446646278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R&quot;* #,##0.00_);_(&quot;R&quot;* \(#,##0.00\);_(&quot;R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05873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functions examples.xlsx]8.Data Analysis for Data3!PivotTable6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 b="1"/>
              <a:t>Number</a:t>
            </a:r>
            <a:r>
              <a:rPr lang="en-ZA" b="1" baseline="0"/>
              <a:t> of households vs. income groups </a:t>
            </a:r>
            <a:endParaRPr lang="en-ZA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1620483153891479"/>
          <c:y val="0.16174495892791557"/>
          <c:w val="0.4765506454550324"/>
          <c:h val="0.6058860283249576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'8.Data Analysis for Data3'!$B$3</c:f>
              <c:strCache>
                <c:ptCount val="1"/>
                <c:pt idx="0">
                  <c:v>Sum of WC031: Theewaterskloof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'8.Data Analysis for Data3'!$A$4:$A$13</c:f>
              <c:strCache>
                <c:ptCount val="9"/>
                <c:pt idx="0">
                  <c:v>800</c:v>
                </c:pt>
                <c:pt idx="1">
                  <c:v>1500</c:v>
                </c:pt>
                <c:pt idx="2">
                  <c:v>3500</c:v>
                </c:pt>
                <c:pt idx="3">
                  <c:v>7500</c:v>
                </c:pt>
                <c:pt idx="4">
                  <c:v>11500</c:v>
                </c:pt>
                <c:pt idx="5">
                  <c:v>15000</c:v>
                </c:pt>
                <c:pt idx="6">
                  <c:v>20000</c:v>
                </c:pt>
                <c:pt idx="7">
                  <c:v>30000</c:v>
                </c:pt>
                <c:pt idx="8">
                  <c:v>more</c:v>
                </c:pt>
              </c:strCache>
            </c:strRef>
          </c:cat>
          <c:val>
            <c:numRef>
              <c:f>'8.Data Analysis for Data3'!$B$4:$B$13</c:f>
              <c:numCache>
                <c:formatCode>0</c:formatCode>
                <c:ptCount val="9"/>
                <c:pt idx="0">
                  <c:v>5291</c:v>
                </c:pt>
                <c:pt idx="1">
                  <c:v>4641</c:v>
                </c:pt>
                <c:pt idx="2">
                  <c:v>8859.7382198952873</c:v>
                </c:pt>
                <c:pt idx="3">
                  <c:v>6235.0886534897245</c:v>
                </c:pt>
                <c:pt idx="4">
                  <c:v>2205.271317829458</c:v>
                </c:pt>
                <c:pt idx="5">
                  <c:v>1080.2321078752566</c:v>
                </c:pt>
                <c:pt idx="6">
                  <c:v>811.44343302990899</c:v>
                </c:pt>
                <c:pt idx="7">
                  <c:v>1095.9524738777563</c:v>
                </c:pt>
                <c:pt idx="8">
                  <c:v>1229.2737940026075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56-4318-A6F1-6239CC634D91}"/>
            </c:ext>
          </c:extLst>
        </c:ser>
        <c:ser>
          <c:idx val="1"/>
          <c:order val="1"/>
          <c:tx>
            <c:strRef>
              <c:f>'8.Data Analysis for Data3'!$C$3</c:f>
              <c:strCache>
                <c:ptCount val="1"/>
                <c:pt idx="0">
                  <c:v>Sum of WC048: Knysna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'8.Data Analysis for Data3'!$A$4:$A$13</c:f>
              <c:strCache>
                <c:ptCount val="9"/>
                <c:pt idx="0">
                  <c:v>800</c:v>
                </c:pt>
                <c:pt idx="1">
                  <c:v>1500</c:v>
                </c:pt>
                <c:pt idx="2">
                  <c:v>3500</c:v>
                </c:pt>
                <c:pt idx="3">
                  <c:v>7500</c:v>
                </c:pt>
                <c:pt idx="4">
                  <c:v>11500</c:v>
                </c:pt>
                <c:pt idx="5">
                  <c:v>15000</c:v>
                </c:pt>
                <c:pt idx="6">
                  <c:v>20000</c:v>
                </c:pt>
                <c:pt idx="7">
                  <c:v>30000</c:v>
                </c:pt>
                <c:pt idx="8">
                  <c:v>more</c:v>
                </c:pt>
              </c:strCache>
            </c:strRef>
          </c:cat>
          <c:val>
            <c:numRef>
              <c:f>'8.Data Analysis for Data3'!$C$4:$C$13</c:f>
              <c:numCache>
                <c:formatCode>0</c:formatCode>
                <c:ptCount val="9"/>
                <c:pt idx="0">
                  <c:v>5470</c:v>
                </c:pt>
                <c:pt idx="1">
                  <c:v>2681.28</c:v>
                </c:pt>
                <c:pt idx="2">
                  <c:v>5275.8037696335077</c:v>
                </c:pt>
                <c:pt idx="3">
                  <c:v>3558.4485301080949</c:v>
                </c:pt>
                <c:pt idx="4">
                  <c:v>1533.6434108527137</c:v>
                </c:pt>
                <c:pt idx="5">
                  <c:v>834.45367822232981</c:v>
                </c:pt>
                <c:pt idx="6">
                  <c:v>754.87646293888179</c:v>
                </c:pt>
                <c:pt idx="7">
                  <c:v>1059.8891938768068</c:v>
                </c:pt>
                <c:pt idx="8">
                  <c:v>1661.6049543676661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5756-4318-A6F1-6239CC634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62018480"/>
        <c:axId val="662019440"/>
      </c:barChart>
      <c:lineChart>
        <c:grouping val="standard"/>
        <c:varyColors val="0"/>
        <c:ser>
          <c:idx val="2"/>
          <c:order val="2"/>
          <c:tx>
            <c:strRef>
              <c:f>'8.Data Analysis for Data3'!$D$3</c:f>
              <c:strCache>
                <c:ptCount val="1"/>
                <c:pt idx="0">
                  <c:v>Sum of CPT: City of Cape Town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'8.Data Analysis for Data3'!$A$4:$A$13</c:f>
              <c:strCache>
                <c:ptCount val="9"/>
                <c:pt idx="0">
                  <c:v>800</c:v>
                </c:pt>
                <c:pt idx="1">
                  <c:v>1500</c:v>
                </c:pt>
                <c:pt idx="2">
                  <c:v>3500</c:v>
                </c:pt>
                <c:pt idx="3">
                  <c:v>7500</c:v>
                </c:pt>
                <c:pt idx="4">
                  <c:v>11500</c:v>
                </c:pt>
                <c:pt idx="5">
                  <c:v>15000</c:v>
                </c:pt>
                <c:pt idx="6">
                  <c:v>20000</c:v>
                </c:pt>
                <c:pt idx="7">
                  <c:v>30000</c:v>
                </c:pt>
                <c:pt idx="8">
                  <c:v>more</c:v>
                </c:pt>
              </c:strCache>
            </c:strRef>
          </c:cat>
          <c:val>
            <c:numRef>
              <c:f>'8.Data Analysis for Data3'!$D$4:$D$13</c:f>
              <c:numCache>
                <c:formatCode>0</c:formatCode>
                <c:ptCount val="9"/>
                <c:pt idx="0">
                  <c:v>236972</c:v>
                </c:pt>
                <c:pt idx="1">
                  <c:v>104406.12000000002</c:v>
                </c:pt>
                <c:pt idx="2">
                  <c:v>226871.42450261777</c:v>
                </c:pt>
                <c:pt idx="3">
                  <c:v>176310.30821056047</c:v>
                </c:pt>
                <c:pt idx="4">
                  <c:v>89544.186046511633</c:v>
                </c:pt>
                <c:pt idx="5">
                  <c:v>51268.4891986976</c:v>
                </c:pt>
                <c:pt idx="6">
                  <c:v>49908.842652795829</c:v>
                </c:pt>
                <c:pt idx="7">
                  <c:v>72174.200444879229</c:v>
                </c:pt>
                <c:pt idx="8">
                  <c:v>130525.42894393741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5756-4318-A6F1-6239CC634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3928192"/>
        <c:axId val="733930112"/>
      </c:lineChart>
      <c:catAx>
        <c:axId val="662018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019440"/>
        <c:crosses val="autoZero"/>
        <c:auto val="1"/>
        <c:lblAlgn val="ctr"/>
        <c:lblOffset val="100"/>
        <c:noMultiLvlLbl val="0"/>
      </c:catAx>
      <c:valAx>
        <c:axId val="662019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Households</a:t>
                </a:r>
                <a:r>
                  <a:rPr lang="en-ZA" baseline="0"/>
                  <a:t> in Theewaterskloof and Knysna</a:t>
                </a:r>
                <a:endParaRPr lang="en-ZA"/>
              </a:p>
            </c:rich>
          </c:tx>
          <c:layout>
            <c:manualLayout>
              <c:xMode val="edge"/>
              <c:yMode val="edge"/>
              <c:x val="0.13469387755102041"/>
              <c:y val="0.1740594179140576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018480"/>
        <c:crosses val="autoZero"/>
        <c:crossBetween val="between"/>
      </c:valAx>
      <c:valAx>
        <c:axId val="733930112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Households</a:t>
                </a:r>
                <a:r>
                  <a:rPr lang="en-ZA" baseline="0"/>
                  <a:t> in CPT</a:t>
                </a:r>
                <a:endParaRPr lang="en-ZA"/>
              </a:p>
            </c:rich>
          </c:tx>
          <c:layout>
            <c:manualLayout>
              <c:xMode val="edge"/>
              <c:yMode val="edge"/>
              <c:x val="0.75834613530451556"/>
              <c:y val="0.306731432461727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3928192"/>
        <c:crosses val="max"/>
        <c:crossBetween val="between"/>
      </c:valAx>
      <c:catAx>
        <c:axId val="7339281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33930112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624414805292188"/>
          <c:y val="0.305084070122634"/>
          <c:w val="0.18151095398789438"/>
          <c:h val="0.3019194592996694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functions examples.xlsx]Sheet4!PivotTable2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Sheet4!$B$3</c:f>
              <c:strCache>
                <c:ptCount val="1"/>
                <c:pt idx="0">
                  <c:v>Sum of Plant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Sheet4!$A$4:$A$10</c:f>
              <c:strCach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strCache>
            </c:strRef>
          </c:cat>
          <c:val>
            <c:numRef>
              <c:f>Sheet4!$B$4:$B$10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AF-4808-BFD6-557999FD4AA9}"/>
            </c:ext>
          </c:extLst>
        </c:ser>
        <c:ser>
          <c:idx val="1"/>
          <c:order val="1"/>
          <c:tx>
            <c:strRef>
              <c:f>Sheet4!$C$3</c:f>
              <c:strCache>
                <c:ptCount val="1"/>
                <c:pt idx="0">
                  <c:v>Sum of Plant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Sheet4!$A$4:$A$10</c:f>
              <c:strCach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strCache>
            </c:strRef>
          </c:cat>
          <c:val>
            <c:numRef>
              <c:f>Sheet4!$C$4:$C$10</c:f>
              <c:numCache>
                <c:formatCode>General</c:formatCode>
                <c:ptCount val="6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AF-4808-BFD6-557999FD4AA9}"/>
            </c:ext>
          </c:extLst>
        </c:ser>
        <c:ser>
          <c:idx val="2"/>
          <c:order val="2"/>
          <c:tx>
            <c:strRef>
              <c:f>Sheet4!$D$3</c:f>
              <c:strCache>
                <c:ptCount val="1"/>
                <c:pt idx="0">
                  <c:v>Sum of Plant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Sheet4!$A$4:$A$10</c:f>
              <c:strCach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strCache>
            </c:strRef>
          </c:cat>
          <c:val>
            <c:numRef>
              <c:f>Sheet4!$D$4:$D$10</c:f>
              <c:numCache>
                <c:formatCode>General</c:formatCode>
                <c:ptCount val="6"/>
                <c:pt idx="0">
                  <c:v>6</c:v>
                </c:pt>
                <c:pt idx="1">
                  <c:v>12</c:v>
                </c:pt>
                <c:pt idx="2">
                  <c:v>18</c:v>
                </c:pt>
                <c:pt idx="3">
                  <c:v>24</c:v>
                </c:pt>
                <c:pt idx="4">
                  <c:v>30</c:v>
                </c:pt>
                <c:pt idx="5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5AF-4808-BFD6-557999FD4AA9}"/>
            </c:ext>
          </c:extLst>
        </c:ser>
        <c:ser>
          <c:idx val="3"/>
          <c:order val="3"/>
          <c:tx>
            <c:strRef>
              <c:f>Sheet4!$E$3</c:f>
              <c:strCache>
                <c:ptCount val="1"/>
                <c:pt idx="0">
                  <c:v>Sum of Plant 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Sheet4!$A$4:$A$10</c:f>
              <c:strCach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strCache>
            </c:strRef>
          </c:cat>
          <c:val>
            <c:numRef>
              <c:f>Sheet4!$E$4:$E$10</c:f>
              <c:numCache>
                <c:formatCode>General</c:formatCode>
                <c:ptCount val="6"/>
                <c:pt idx="0">
                  <c:v>7</c:v>
                </c:pt>
                <c:pt idx="1">
                  <c:v>14</c:v>
                </c:pt>
                <c:pt idx="2">
                  <c:v>21</c:v>
                </c:pt>
                <c:pt idx="3">
                  <c:v>28</c:v>
                </c:pt>
                <c:pt idx="4">
                  <c:v>35</c:v>
                </c:pt>
                <c:pt idx="5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5AF-4808-BFD6-557999FD4A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8747631"/>
        <c:axId val="328746671"/>
      </c:barChart>
      <c:catAx>
        <c:axId val="328747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746671"/>
        <c:crosses val="autoZero"/>
        <c:auto val="1"/>
        <c:lblAlgn val="ctr"/>
        <c:lblOffset val="100"/>
        <c:noMultiLvlLbl val="0"/>
      </c:catAx>
      <c:valAx>
        <c:axId val="328746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747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491490</xdr:colOff>
      <xdr:row>18</xdr:row>
      <xdr:rowOff>135255</xdr:rowOff>
    </xdr:from>
    <xdr:to>
      <xdr:col>10</xdr:col>
      <xdr:colOff>723900</xdr:colOff>
      <xdr:row>42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5FFDE86-548C-ABD3-922A-7F10E362E1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466725</xdr:colOff>
      <xdr:row>5</xdr:row>
      <xdr:rowOff>57150</xdr:rowOff>
    </xdr:from>
    <xdr:to>
      <xdr:col>9</xdr:col>
      <xdr:colOff>368615</xdr:colOff>
      <xdr:row>24</xdr:row>
      <xdr:rowOff>124539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53D3CD1-8CF9-475B-A218-48533DD9A6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725" y="1009650"/>
          <a:ext cx="6559865" cy="3846909"/>
        </a:xfrm>
        <a:prstGeom prst="rect">
          <a:avLst/>
        </a:prstGeom>
      </xdr:spPr>
    </xdr:pic>
    <xdr:clientData/>
  </xdr:twoCellAnchor>
  <xdr:twoCellAnchor>
    <xdr:from>
      <xdr:col>10</xdr:col>
      <xdr:colOff>0</xdr:colOff>
      <xdr:row>5</xdr:row>
      <xdr:rowOff>68580</xdr:rowOff>
    </xdr:from>
    <xdr:to>
      <xdr:col>20</xdr:col>
      <xdr:colOff>381000</xdr:colOff>
      <xdr:row>24</xdr:row>
      <xdr:rowOff>121920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6D193430-C91C-403E-9F50-21A33C8695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14</xdr:row>
      <xdr:rowOff>144780</xdr:rowOff>
    </xdr:from>
    <xdr:to>
      <xdr:col>7</xdr:col>
      <xdr:colOff>281940</xdr:colOff>
      <xdr:row>38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2B6E87-4406-FE92-4966-93C32F7F2F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8</xdr:row>
      <xdr:rowOff>175260</xdr:rowOff>
    </xdr:from>
    <xdr:to>
      <xdr:col>6</xdr:col>
      <xdr:colOff>144780</xdr:colOff>
      <xdr:row>32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64BEED-CBFE-8507-9041-7698B7CFFF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13</xdr:row>
      <xdr:rowOff>38100</xdr:rowOff>
    </xdr:from>
    <xdr:to>
      <xdr:col>11</xdr:col>
      <xdr:colOff>53340</xdr:colOff>
      <xdr:row>41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85A525-3B00-97FE-0265-1899977B74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114300</xdr:rowOff>
    </xdr:from>
    <xdr:to>
      <xdr:col>5</xdr:col>
      <xdr:colOff>53340</xdr:colOff>
      <xdr:row>25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ABDAAD7-52B0-9A5E-9E76-90D56B799A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osipho Dlamini" refreshedDate="45074.809480555552" createdVersion="8" refreshedVersion="8" minRefreshableVersion="3" recordCount="36" xr:uid="{241A790E-04B8-4F5A-B51A-0947DBA2CF6F}">
  <cacheSource type="worksheet">
    <worksheetSource ref="A1:AB37" sheet="Data 3"/>
  </cacheSource>
  <cacheFields count="28">
    <cacheField name="Dwelling type" numFmtId="0">
      <sharedItems count="4">
        <s v="Adequate"/>
        <s v="Informal backyards"/>
        <s v="Informal settlements"/>
        <s v="Overcrowding"/>
      </sharedItems>
    </cacheField>
    <cacheField name="Income" numFmtId="0">
      <sharedItems containsMixedTypes="1" containsNumber="1" containsInteger="1" minValue="800" maxValue="30000" count="9">
        <n v="800"/>
        <n v="1500"/>
        <n v="3500"/>
        <n v="7500"/>
        <n v="11500"/>
        <n v="15000"/>
        <n v="20000"/>
        <n v="30000"/>
        <s v="more"/>
      </sharedItems>
    </cacheField>
    <cacheField name="WC011: Matzikama" numFmtId="167">
      <sharedItems containsSemiMixedTypes="0" containsString="0" containsNumber="1" minValue="1.5604681404421328" maxValue="4935.5076439790555"/>
    </cacheField>
    <cacheField name="WC012: Cederberg" numFmtId="167">
      <sharedItems containsSemiMixedTypes="0" containsString="0" containsNumber="1" minValue="1.8292046936114732" maxValue="3711.8799999999992"/>
    </cacheField>
    <cacheField name="WC013: Bergrivier" numFmtId="167">
      <sharedItems containsSemiMixedTypes="0" containsString="0" containsNumber="1" minValue="0.78023407022106639" maxValue="4177.1250261780096"/>
    </cacheField>
    <cacheField name="WC014: Saldanha Bay" numFmtId="167">
      <sharedItems containsSemiMixedTypes="0" containsString="0" containsNumber="1" minValue="4.9752281616688396" maxValue="4510.4973416128896"/>
    </cacheField>
    <cacheField name="WC015: Swartland" numFmtId="167">
      <sharedItems containsSemiMixedTypes="0" containsString="0" containsNumber="1" minValue="1.1703511053315996" maxValue="6930.7451308900518"/>
    </cacheField>
    <cacheField name="WC022: Witzenberg" numFmtId="167">
      <sharedItems containsSemiMixedTypes="0" containsString="0" containsNumber="1" minValue="3.9011703511053319" maxValue="7393.0573821989537"/>
    </cacheField>
    <cacheField name="WC023: Drakenstein" numFmtId="167">
      <sharedItems containsSemiMixedTypes="0" containsString="0" containsNumber="1" minValue="5.0715214564369315" maxValue="10059.363769633508"/>
    </cacheField>
    <cacheField name="WC024: Stellenbosch" numFmtId="167">
      <sharedItems containsSemiMixedTypes="0" containsString="0" containsNumber="1" minValue="9.7529258777633299" maxValue="7163"/>
    </cacheField>
    <cacheField name="WC025: Breede Valley" numFmtId="167">
      <sharedItems containsSemiMixedTypes="0" containsString="0" containsNumber="1" minValue="4.9752281616688396" maxValue="8718.9780104712045"/>
    </cacheField>
    <cacheField name="WC026: Langeberg" numFmtId="167">
      <sharedItems containsSemiMixedTypes="0" containsString="0" containsNumber="1" minValue="0" maxValue="6754.9899476439778"/>
    </cacheField>
    <cacheField name="WC034: Swellendam" numFmtId="167">
      <sharedItems containsSemiMixedTypes="0" containsString="0" containsNumber="1" minValue="0" maxValue="2713.329633507853"/>
    </cacheField>
    <cacheField name="WC031: Theewaterskloof" numFmtId="167">
      <sharedItems containsSemiMixedTypes="0" containsString="0" containsNumber="1" minValue="2.3407022106631992" maxValue="6603.8663874345548"/>
    </cacheField>
    <cacheField name="WC032: Overstrand" numFmtId="167">
      <sharedItems containsSemiMixedTypes="0" containsString="0" containsNumber="1" minValue="2.4876140808344198" maxValue="4570"/>
    </cacheField>
    <cacheField name="WC033: Cape Agulhas" numFmtId="167">
      <sharedItems containsSemiMixedTypes="0" containsString="0" containsNumber="1" minValue="0" maxValue="2257.911832460733"/>
    </cacheField>
    <cacheField name="WC041: Kannaland" numFmtId="167">
      <sharedItems containsSemiMixedTypes="0" containsString="0" containsNumber="1" minValue="0" maxValue="2011.7989528795808"/>
    </cacheField>
    <cacheField name="WC042: Hessequa" numFmtId="167">
      <sharedItems containsSemiMixedTypes="0" containsString="0" containsNumber="1" minValue="0.78023407022106639" maxValue="4038.5805235602088"/>
    </cacheField>
    <cacheField name="WC043: Mossel Bay" numFmtId="167">
      <sharedItems containsSemiMixedTypes="0" containsString="0" containsNumber="1" minValue="3.1209362808842656" maxValue="5072"/>
    </cacheField>
    <cacheField name="WC044: George" numFmtId="167">
      <sharedItems containsSemiMixedTypes="0" containsString="0" containsNumber="1" minValue="10.533159947984396" maxValue="10155.995811518324"/>
    </cacheField>
    <cacheField name="WC045: Oudtshoorn" numFmtId="167">
      <sharedItems containsSemiMixedTypes="0" containsString="0" containsNumber="1" minValue="3.4876140808344198" maxValue="5342.0573821989519"/>
    </cacheField>
    <cacheField name="WC047: Bitou" numFmtId="167">
      <sharedItems containsSemiMixedTypes="0" containsString="0" containsNumber="1" minValue="2.4876140808344198" maxValue="3017"/>
    </cacheField>
    <cacheField name="WC048: Knysna" numFmtId="167">
      <sharedItems containsSemiMixedTypes="0" containsString="0" containsNumber="1" minValue="3.5110533159947988" maxValue="3369.1675392670159"/>
    </cacheField>
    <cacheField name="WC051: Laingsburg" numFmtId="167">
      <sharedItems containsSemiMixedTypes="0" containsString="0" containsNumber="1" minValue="0" maxValue="731.86722513089012"/>
    </cacheField>
    <cacheField name="WC052: Prince Albert" numFmtId="167">
      <sharedItems containsSemiMixedTypes="0" containsString="0" containsNumber="1" minValue="0" maxValue="1062.7227225130891"/>
    </cacheField>
    <cacheField name="WC053: Beaufort West" numFmtId="167">
      <sharedItems containsSemiMixedTypes="0" containsString="0" containsNumber="1" minValue="0" maxValue="3709.0370680628262"/>
    </cacheField>
    <cacheField name="CPT: City of Cape Town" numFmtId="167">
      <sharedItems containsSemiMixedTypes="0" containsString="0" containsNumber="1" minValue="389.72691807542265" maxValue="138416.41130890051"/>
    </cacheField>
    <cacheField name="Western Cape" numFmtId="167">
      <sharedItems containsSemiMixedTypes="0" containsString="0" containsNumber="1" minValue="495.05851755526669" maxValue="255279.1660732984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osipho Dlamini" refreshedDate="45074.833356944444" createdVersion="8" refreshedVersion="8" minRefreshableVersion="3" recordCount="12" xr:uid="{DBB01970-C4D4-4D69-92F4-63E062FC3C10}">
  <cacheSource type="worksheet">
    <worksheetSource ref="B3:L15" sheet="Data1"/>
  </cacheSource>
  <cacheFields count="11">
    <cacheField name="CAPITAL EXPENDITURE" numFmtId="166">
      <sharedItems count="12">
        <s v="Water Supply"/>
        <s v="Sanitation"/>
        <s v="Electricity"/>
        <s v="Solid Waste"/>
        <s v="Roads"/>
        <s v="Land and top structure for housing"/>
        <s v="Public services"/>
        <s v="Public transport"/>
        <s v="Public places"/>
        <s v="Economic infra and buildings"/>
        <s v="Admin buildings and systems"/>
        <s v="Total"/>
      </sharedItems>
    </cacheField>
    <cacheField name="2016" numFmtId="166">
      <sharedItems containsSemiMixedTypes="0" containsString="0" containsNumber="1" minValue="0" maxValue="321.19143347371693"/>
    </cacheField>
    <cacheField name="2017" numFmtId="166">
      <sharedItems containsSemiMixedTypes="0" containsString="0" containsNumber="1" minValue="0" maxValue="322.95446988117538"/>
    </cacheField>
    <cacheField name="2018" numFmtId="166">
      <sharedItems containsSemiMixedTypes="0" containsString="0" containsNumber="1" minValue="0" maxValue="325.97334492727663"/>
    </cacheField>
    <cacheField name="2019" numFmtId="166">
      <sharedItems containsSemiMixedTypes="0" containsString="0" containsNumber="1" minValue="0" maxValue="329.55168907653729"/>
    </cacheField>
    <cacheField name="2020" numFmtId="166">
      <sharedItems containsSemiMixedTypes="0" containsString="0" containsNumber="1" minValue="0" maxValue="333.43018465645747"/>
    </cacheField>
    <cacheField name="2021" numFmtId="166">
      <sharedItems containsSemiMixedTypes="0" containsString="0" containsNumber="1" minValue="0" maxValue="337.51898572554569"/>
    </cacheField>
    <cacheField name="2022" numFmtId="166">
      <sharedItems containsSemiMixedTypes="0" containsString="0" containsNumber="1" minValue="0" maxValue="341.78917829448716"/>
    </cacheField>
    <cacheField name="2023" numFmtId="166">
      <sharedItems containsSemiMixedTypes="0" containsString="0" containsNumber="1" minValue="0" maxValue="346.23359677054418"/>
    </cacheField>
    <cacheField name="2024" numFmtId="166">
      <sharedItems containsSemiMixedTypes="0" containsString="0" containsNumber="1" minValue="0" maxValue="350.85303187454127" count="12">
        <n v="51.133214948759935"/>
        <n v="39.642746356643883"/>
        <n v="133.3770249460897"/>
        <n v="1.666859084254096"/>
        <n v="64.979813093966655"/>
        <n v="40.962575881820037"/>
        <n v="12.58281151870816"/>
        <n v="3.0497433808715608"/>
        <n v="0"/>
        <n v="0.95824266342720665"/>
        <n v="2.5"/>
        <n v="350.85303187454127"/>
      </sharedItems>
    </cacheField>
    <cacheField name="2025" numFmtId="166">
      <sharedItems containsSemiMixedTypes="0" containsString="0" containsNumber="1" minValue="0" maxValue="355.6513891861824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osipho Dlamini" refreshedDate="45120.388952893518" createdVersion="8" refreshedVersion="8" minRefreshableVersion="3" recordCount="6" xr:uid="{3B7EEBF8-7256-4778-8329-40F8AB827FA1}">
  <cacheSource type="worksheet">
    <worksheetSource ref="A1:E7" sheet="Sheet3"/>
  </cacheSource>
  <cacheFields count="5">
    <cacheField name="Time" numFmtId="0">
      <sharedItems containsSemiMixedTypes="0" containsString="0" containsNumber="1" containsInteger="1" minValue="5" maxValue="30" count="6">
        <n v="5"/>
        <n v="10"/>
        <n v="15"/>
        <n v="20"/>
        <n v="25"/>
        <n v="30"/>
      </sharedItems>
    </cacheField>
    <cacheField name="Plant 1" numFmtId="0">
      <sharedItems containsSemiMixedTypes="0" containsString="0" containsNumber="1" containsInteger="1" minValue="2" maxValue="12"/>
    </cacheField>
    <cacheField name="Plant 2" numFmtId="0">
      <sharedItems containsSemiMixedTypes="0" containsString="0" containsNumber="1" containsInteger="1" minValue="4" maxValue="24"/>
    </cacheField>
    <cacheField name="Plant 3" numFmtId="0">
      <sharedItems containsSemiMixedTypes="0" containsString="0" containsNumber="1" containsInteger="1" minValue="6" maxValue="36"/>
    </cacheField>
    <cacheField name="Plant 4" numFmtId="0">
      <sharedItems containsSemiMixedTypes="0" containsString="0" containsNumber="1" containsInteger="1" minValue="7" maxValue="4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">
  <r>
    <x v="0"/>
    <x v="0"/>
    <n v="1930"/>
    <n v="1367"/>
    <n v="1881"/>
    <n v="3883"/>
    <n v="3449"/>
    <n v="2408"/>
    <n v="7948"/>
    <n v="7163"/>
    <n v="4322"/>
    <n v="3438"/>
    <n v="892"/>
    <n v="3564"/>
    <n v="4570"/>
    <n v="1031"/>
    <n v="867"/>
    <n v="1789"/>
    <n v="5072"/>
    <n v="7554"/>
    <n v="2922"/>
    <n v="3017"/>
    <n v="3193"/>
    <n v="239"/>
    <n v="519"/>
    <n v="2396"/>
    <n v="134261"/>
    <n v="209675"/>
  </r>
  <r>
    <x v="0"/>
    <x v="1"/>
    <n v="2428.44"/>
    <n v="1758.1200000000001"/>
    <n v="1762.3200000000002"/>
    <n v="1968.12"/>
    <n v="2895.4799999999996"/>
    <n v="3562.44"/>
    <n v="4290.7199999999993"/>
    <n v="2271.3599999999997"/>
    <n v="3553.2000000000007"/>
    <n v="2871.1200000000008"/>
    <n v="1000.4399999999999"/>
    <n v="3093.72"/>
    <n v="1892.5200000000004"/>
    <n v="849.24"/>
    <n v="1016.3999999999999"/>
    <n v="1762.3200000000006"/>
    <n v="2382.2400000000007"/>
    <n v="4552.7999999999993"/>
    <n v="2554.4399999999996"/>
    <n v="1427.16"/>
    <n v="1575.0000000000002"/>
    <n v="414.96"/>
    <n v="553.56000000000006"/>
    <n v="2346.1200000000003"/>
    <n v="63231.840000000018"/>
    <n v="116014.08000000003"/>
  </r>
  <r>
    <x v="0"/>
    <x v="2"/>
    <n v="4935.5076439790555"/>
    <n v="3711.8799999999992"/>
    <n v="4177.1250261780096"/>
    <n v="4416.7857591623015"/>
    <n v="6930.7451308900518"/>
    <n v="7393.0573821989537"/>
    <n v="10059.363769633508"/>
    <n v="5795.8180104712046"/>
    <n v="8718.9780104712045"/>
    <n v="6754.9899476439778"/>
    <n v="2713.329633507853"/>
    <n v="6603.8663874345548"/>
    <n v="4472.5061780104706"/>
    <n v="2257.911832460733"/>
    <n v="2011.7989528795808"/>
    <n v="4038.5805235602088"/>
    <n v="4709.6605235602092"/>
    <n v="10155.995811518324"/>
    <n v="5342.0573821989519"/>
    <n v="2790.0023036649218"/>
    <n v="3369.1675392670159"/>
    <n v="731.86722513089012"/>
    <n v="1062.7227225130891"/>
    <n v="3709.0370680628262"/>
    <n v="138416.41130890051"/>
    <n v="255279.16607329843"/>
  </r>
  <r>
    <x v="0"/>
    <x v="3"/>
    <n v="3221.7629503361877"/>
    <n v="2652.2377260981916"/>
    <n v="3583.0924415222485"/>
    <n v="4510.4973416128896"/>
    <n v="5776.5681507636946"/>
    <n v="5312.8437030723662"/>
    <n v="10006.190132175281"/>
    <n v="5844.1062272548943"/>
    <n v="7118.0390437923616"/>
    <n v="4759.4171841389661"/>
    <n v="2005.5740357427924"/>
    <n v="5058.7417779401221"/>
    <n v="4227.4699460205356"/>
    <n v="1874.7344724488282"/>
    <n v="1135.0103494460002"/>
    <n v="3490.7997348377239"/>
    <n v="4248.2260914268718"/>
    <n v="8546.3773150966626"/>
    <n v="3875.1692844677141"/>
    <n v="2035.401003828619"/>
    <n v="2867.2639852807883"/>
    <n v="515.73608236265"/>
    <n v="603.70177361094215"/>
    <n v="2010.4940947278701"/>
    <n v="136802.97349730102"/>
    <n v="232082.42834530625"/>
  </r>
  <r>
    <x v="0"/>
    <x v="4"/>
    <n v="1340.1550387596899"/>
    <n v="862.01550387596922"/>
    <n v="1385.4263565891472"/>
    <n v="2599.0697674418607"/>
    <n v="2328.682170542636"/>
    <n v="1737.6744186046517"/>
    <n v="4864.4961240310085"/>
    <n v="2888.0620155038764"/>
    <n v="3134.8837209302337"/>
    <n v="1681.8604651162796"/>
    <n v="823.5658914728682"/>
    <n v="1988.2170542635665"/>
    <n v="2331.1627906976746"/>
    <n v="860.77519379844966"/>
    <n v="357.2093023255814"/>
    <n v="1396.589147286822"/>
    <n v="2248.682170542636"/>
    <n v="4034.7286821705434"/>
    <n v="1520.0000000000007"/>
    <n v="884.34108527131787"/>
    <n v="1423.8759689922485"/>
    <n v="164.34108527131789"/>
    <n v="204.65116279069773"/>
    <n v="764.65116279069753"/>
    <n v="81272.558139534885"/>
    <n v="123097.67441860464"/>
  </r>
  <r>
    <x v="0"/>
    <x v="5"/>
    <n v="713.185082139629"/>
    <n v="428.54520955769931"/>
    <n v="707.98546049602999"/>
    <n v="1413.5973528492657"/>
    <n v="1235.671491886842"/>
    <n v="883.7270188808576"/>
    <n v="2704.5940833929762"/>
    <n v="1561.8735126998047"/>
    <n v="1638.8602131026908"/>
    <n v="863.9921170149496"/>
    <n v="412.48185670171335"/>
    <n v="997.88260871026171"/>
    <n v="1257.7819175209927"/>
    <n v="465.6141839968011"/>
    <n v="179.0781443735446"/>
    <n v="701.09811057012189"/>
    <n v="1239.8310064078651"/>
    <n v="2212.5611300961341"/>
    <n v="809.35023840485462"/>
    <n v="476.26725873059081"/>
    <n v="791.50785106332933"/>
    <n v="81.011081877534835"/>
    <n v="106.8857975222024"/>
    <n v="403.82121147972293"/>
    <n v="47979.497938528853"/>
    <n v="70266.70187800526"/>
  </r>
  <r>
    <x v="0"/>
    <x v="6"/>
    <n v="623.01690507152148"/>
    <n v="331.59947984395308"/>
    <n v="576.98309492847864"/>
    <n v="1278.0234070221068"/>
    <n v="1074.3823146944083"/>
    <n v="713.91417425227564"/>
    <n v="2526.7880364109228"/>
    <n v="1399.7399219765935"/>
    <n v="1389.9869960988296"/>
    <n v="710.79323797139159"/>
    <n v="323.79713914174255"/>
    <n v="786.47594278283486"/>
    <n v="1123.146944083225"/>
    <n v="417.42522756827049"/>
    <n v="140.8322496749025"/>
    <n v="552.79583875162552"/>
    <n v="1144.2132639791942"/>
    <n v="2025.4876462938882"/>
    <n v="707.6723016905072"/>
    <n v="424.05721716514961"/>
    <n v="739.27178153446039"/>
    <n v="61.638491547464241"/>
    <n v="90.507152145643715"/>
    <n v="348.37451235370611"/>
    <n v="48612.09362808842"/>
    <n v="68123.016905071519"/>
  </r>
  <r>
    <x v="0"/>
    <x v="7"/>
    <n v="842.15532625889432"/>
    <n v="441.57861256682077"/>
    <n v="773.72342211137902"/>
    <n v="1738.1149768659407"/>
    <n v="1486.305161039837"/>
    <n v="984.70314653718151"/>
    <n v="3592.8817526613916"/>
    <n v="2059.1954620284387"/>
    <n v="1901.152406738971"/>
    <n v="953.68884733216555"/>
    <n v="439.61978763120447"/>
    <n v="1063.2109615935626"/>
    <n v="1512.2114413985207"/>
    <n v="552.11004148702216"/>
    <n v="180.70359582451002"/>
    <n v="719.6575837157925"/>
    <n v="1550.8053534704475"/>
    <n v="2828.9359858805092"/>
    <n v="952.05134082597669"/>
    <n v="590.32523824944099"/>
    <n v="1037.8672415283904"/>
    <n v="81.401705257339927"/>
    <n v="124.17478124793369"/>
    <n v="463.04041212363694"/>
    <n v="70464.006191688022"/>
    <n v="97333.620776063311"/>
  </r>
  <r>
    <x v="0"/>
    <x v="8"/>
    <n v="994.77705345501954"/>
    <n v="487.0234680573663"/>
    <n v="857.34419817470655"/>
    <n v="2078.7913950456327"/>
    <n v="1944.1655801825291"/>
    <n v="1250.6401564537157"/>
    <n v="5764.9661016949158"/>
    <n v="4487.8448500651884"/>
    <n v="2260.8996088657109"/>
    <n v="1065.1382007822685"/>
    <n v="523.19165580182528"/>
    <n v="1206.8852672750977"/>
    <n v="1871.2007822685787"/>
    <n v="569.18904823989567"/>
    <n v="166.96740547588004"/>
    <n v="694.15906127770529"/>
    <n v="1981.3415906127768"/>
    <n v="3905.1134289439378"/>
    <n v="1030.2594524119947"/>
    <n v="942.4458930899608"/>
    <n v="1632.0456323337678"/>
    <n v="88.044328552803123"/>
    <n v="150.79661016949152"/>
    <n v="483.46153846153845"/>
    <n v="128759.61929595827"/>
    <n v="165196.31160365054"/>
  </r>
  <r>
    <x v="1"/>
    <x v="0"/>
    <n v="105"/>
    <n v="93"/>
    <n v="99"/>
    <n v="541"/>
    <n v="765"/>
    <n v="268"/>
    <n v="1393"/>
    <n v="732"/>
    <n v="804"/>
    <n v="489"/>
    <n v="99"/>
    <n v="327"/>
    <n v="772"/>
    <n v="35"/>
    <n v="28"/>
    <n v="95"/>
    <n v="660"/>
    <n v="1147"/>
    <n v="240"/>
    <n v="572"/>
    <n v="486"/>
    <n v="2"/>
    <n v="17"/>
    <n v="20"/>
    <n v="24028"/>
    <n v="33817"/>
  </r>
  <r>
    <x v="1"/>
    <x v="1"/>
    <n v="101.64000000000001"/>
    <n v="84.84"/>
    <n v="72.240000000000009"/>
    <n v="178.92000000000002"/>
    <n v="299.04000000000002"/>
    <n v="192.36"/>
    <n v="585.48"/>
    <n v="327.60000000000002"/>
    <n v="364.56000000000006"/>
    <n v="273.84000000000003"/>
    <n v="79.800000000000011"/>
    <n v="267.96000000000004"/>
    <n v="424.20000000000005"/>
    <n v="28.560000000000002"/>
    <n v="17.64"/>
    <n v="60.480000000000004"/>
    <n v="249.48000000000002"/>
    <n v="679.56000000000006"/>
    <n v="206.64000000000001"/>
    <n v="299.88000000000005"/>
    <n v="243.60000000000002"/>
    <n v="4.2"/>
    <n v="10.920000000000002"/>
    <n v="23.520000000000003"/>
    <n v="10412.640000000001"/>
    <n v="15489.600000000002"/>
  </r>
  <r>
    <x v="1"/>
    <x v="2"/>
    <n v="195.90973821989527"/>
    <n v="145.6207329842932"/>
    <n v="140.4144502617801"/>
    <n v="539.26324607329832"/>
    <n v="509.77151832460731"/>
    <n v="325.56670157068061"/>
    <n v="1346.0226178010471"/>
    <n v="809.57801047120415"/>
    <n v="613.23057591623024"/>
    <n v="447.95057591623032"/>
    <n v="126.57172774869109"/>
    <n v="441.11329842931934"/>
    <n v="718.66910994764396"/>
    <n v="57.628481675392663"/>
    <n v="27.757905759162302"/>
    <n v="148.17968586387431"/>
    <n v="321.84984293193713"/>
    <n v="1202.8221989528797"/>
    <n v="353.38094240837694"/>
    <n v="488.53884816753919"/>
    <n v="361.03350785340314"/>
    <n v="8.2973821989528798"/>
    <n v="25.179476439790573"/>
    <n v="32.673717277486908"/>
    <n v="24022.522303664922"/>
    <n v="33409.546596858636"/>
  </r>
  <r>
    <x v="1"/>
    <x v="3"/>
    <n v="91.018737232301092"/>
    <n v="71.229189496326967"/>
    <n v="83.792578161992509"/>
    <n v="213.99504850034498"/>
    <n v="158.51406307074154"/>
    <n v="131.16890566446151"/>
    <n v="923.32167160463769"/>
    <n v="407.82715748745215"/>
    <n v="383.75464372201253"/>
    <n v="195.76497963932519"/>
    <n v="50.209667600146119"/>
    <n v="227.7664948523344"/>
    <n v="234.09213036243355"/>
    <n v="21.392913673444539"/>
    <n v="3.7778048351529421"/>
    <n v="72.327394239484832"/>
    <n v="127.69858084067265"/>
    <n v="580.17852456133232"/>
    <n v="143.00748136423286"/>
    <n v="146.78528619938581"/>
    <n v="121.39491591920668"/>
    <n v="4.6783283953623664"/>
    <n v="1.2519447488399151"/>
    <n v="11.15770391114358"/>
    <n v="11628.630977988827"/>
    <n v="16034.737124071597"/>
  </r>
  <r>
    <x v="1"/>
    <x v="4"/>
    <n v="16.124031007751942"/>
    <n v="13.02325581395349"/>
    <n v="19.22480620155039"/>
    <n v="46.511627906976749"/>
    <n v="22.325581395348841"/>
    <n v="17.984496124031011"/>
    <n v="239.37984496124034"/>
    <n v="91.782945736434129"/>
    <n v="83.100775193798469"/>
    <n v="26.666666666666671"/>
    <n v="5.5813953488372103"/>
    <n v="34.728682170542641"/>
    <n v="31.627906976744192"/>
    <n v="5.5813953488372103"/>
    <n v="0.62015503875969002"/>
    <n v="10.54263565891473"/>
    <n v="24.806201550387602"/>
    <n v="118.4496124031008"/>
    <n v="24.806201550387602"/>
    <n v="25.426356589147289"/>
    <n v="24.806201550387602"/>
    <n v="0.62015503875969002"/>
    <n v="1.24031007751938"/>
    <n v="1.24031007751938"/>
    <n v="2568.682170542636"/>
    <n v="3454.8837209302328"/>
  </r>
  <r>
    <x v="1"/>
    <x v="5"/>
    <n v="7.6924090146940713"/>
    <n v="5.649630548079152"/>
    <n v="7.0095697960033991"/>
    <n v="18.206046310017033"/>
    <n v="11.266912631929113"/>
    <n v="7.7937587994744657"/>
    <n v="90.55009190095528"/>
    <n v="34.470663938199536"/>
    <n v="31.953485011911834"/>
    <n v="11.162693252420169"/>
    <n v="2.1779115129887798"/>
    <n v="12.453631179793211"/>
    <n v="12.114363766494288"/>
    <n v="2.0075604076571802"/>
    <n v="0.20413436692506454"/>
    <n v="3.9813375537208957"/>
    <n v="9.5281835196553786"/>
    <n v="46.655463822609306"/>
    <n v="9.6985346249869782"/>
    <n v="10.413722307906841"/>
    <n v="9.6985346249869782"/>
    <n v="0.37448547225666406"/>
    <n v="0.40826873385012907"/>
    <n v="1.2600242605081267"/>
    <n v="1015.7053020298853"/>
    <n v="1362.4367193879091"/>
  </r>
  <r>
    <x v="1"/>
    <x v="6"/>
    <n v="5.4616384915474647"/>
    <n v="3.1209362808842656"/>
    <n v="1.5604681404421328"/>
    <n v="6.6319895968790643"/>
    <n v="8.9726918075422635"/>
    <n v="4.2912873862158651"/>
    <n v="26.918075422626792"/>
    <n v="9.7529258777633299"/>
    <n v="10.533159947984396"/>
    <n v="5.4616384915474647"/>
    <n v="0.78023407022106639"/>
    <n v="2.3407022106631992"/>
    <n v="3.9011703511053319"/>
    <n v="0.39011703511053319"/>
    <n v="0"/>
    <n v="1.1703511053315996"/>
    <n v="3.1209362808842656"/>
    <n v="17.555266579973996"/>
    <n v="3.5110533159947988"/>
    <n v="4.6814044213263983"/>
    <n v="3.5110533159947988"/>
    <n v="0.39011703511053319"/>
    <n v="0"/>
    <n v="1.950585175552666"/>
    <n v="389.72691807542265"/>
    <n v="515.7347204161249"/>
  </r>
  <r>
    <x v="1"/>
    <x v="7"/>
    <n v="7.3490131785298294"/>
    <n v="3.6870501828514648"/>
    <n v="2.0997180510085225"/>
    <n v="8.4968134508149049"/>
    <n v="11.134004608162108"/>
    <n v="5.6888269870791746"/>
    <n v="34.597580969206014"/>
    <n v="13.721021391163111"/>
    <n v="12.892132046393577"/>
    <n v="7.0074225657527762"/>
    <n v="1.0498590255042612"/>
    <n v="3.149577076512784"/>
    <n v="5.5908857402983605"/>
    <n v="0.43953185955786728"/>
    <n v="0"/>
    <n v="1.6601861914506555"/>
    <n v="4.370231408405572"/>
    <n v="21.828477356766349"/>
    <n v="4.4681726551863861"/>
    <n v="5.7867682338599877"/>
    <n v="5.4929444935175464"/>
    <n v="0.43953185955786728"/>
    <n v="0"/>
    <n v="2.3684546041778631"/>
    <n v="495.9671647256888"/>
    <n v="659.28536866144577"/>
  </r>
  <r>
    <x v="1"/>
    <x v="8"/>
    <n v="10.804432855280313"/>
    <n v="1.8292046936114732"/>
    <n v="2.6584093872229464"/>
    <n v="7.9752281616688396"/>
    <n v="4.9752281616688396"/>
    <n v="5.1460234680573658"/>
    <n v="27.730117340286832"/>
    <n v="18.267275097783571"/>
    <n v="5.9752281616688396"/>
    <n v="4.1460234680573658"/>
    <n v="0.8292046936114732"/>
    <n v="2.4876140808344198"/>
    <n v="6.8044328552803126"/>
    <n v="0"/>
    <n v="0"/>
    <n v="1.6584093872229464"/>
    <n v="4.1460234680573658"/>
    <n v="16.950456323337679"/>
    <n v="3.4876140808344198"/>
    <n v="2.4876140808344198"/>
    <n v="9.4628422425032586"/>
    <n v="0"/>
    <n v="0"/>
    <n v="0.8292046936114732"/>
    <n v="394.12516297262056"/>
    <n v="532.77574967405474"/>
  </r>
  <r>
    <x v="2"/>
    <x v="0"/>
    <n v="498"/>
    <n v="507"/>
    <n v="67"/>
    <n v="1401"/>
    <n v="103"/>
    <n v="709"/>
    <n v="1281"/>
    <n v="3497"/>
    <n v="1966"/>
    <n v="205"/>
    <n v="261"/>
    <n v="1043"/>
    <n v="1206"/>
    <n v="299"/>
    <n v="45"/>
    <n v="108"/>
    <n v="1064"/>
    <n v="1559"/>
    <n v="301"/>
    <n v="1065"/>
    <n v="1569"/>
    <n v="3"/>
    <n v="28"/>
    <n v="15"/>
    <n v="60020"/>
    <n v="78820"/>
  </r>
  <r>
    <x v="2"/>
    <x v="1"/>
    <n v="248.64000000000001"/>
    <n v="178.92000000000002"/>
    <n v="18.48"/>
    <n v="447.72"/>
    <n v="110.04"/>
    <n v="507.36000000000007"/>
    <n v="517.44000000000005"/>
    <n v="1110.48"/>
    <n v="1408.68"/>
    <n v="133.56"/>
    <n v="139.44000000000003"/>
    <n v="929.04000000000008"/>
    <n v="507.36000000000007"/>
    <n v="204.12000000000003"/>
    <n v="13.440000000000001"/>
    <n v="59.640000000000008"/>
    <n v="315.00000000000006"/>
    <n v="695.5200000000001"/>
    <n v="240.24"/>
    <n v="568.68000000000006"/>
    <n v="729.12000000000012"/>
    <n v="2.5200000000000005"/>
    <n v="26.880000000000003"/>
    <n v="19.32"/>
    <n v="21508.2"/>
    <n v="30639.84"/>
  </r>
  <r>
    <x v="2"/>
    <x v="2"/>
    <n v="379.20293193717271"/>
    <n v="249.53026178010469"/>
    <n v="33.807958115183247"/>
    <n v="1028.9710994764398"/>
    <n v="128.5359162303665"/>
    <n v="741.619057591623"/>
    <n v="995.5233507853402"/>
    <n v="1933.7346596858638"/>
    <n v="1940.2309947643978"/>
    <n v="165.61277486910996"/>
    <n v="164.63329842931938"/>
    <n v="935.71392670157059"/>
    <n v="658.46198952879581"/>
    <n v="408.28314136125653"/>
    <n v="17.957905759162301"/>
    <n v="106.93068062827224"/>
    <n v="441.30890052356023"/>
    <n v="1087.851727748691"/>
    <n v="479.6709947643979"/>
    <n v="665.83308900523548"/>
    <n v="1195.9585340314134"/>
    <n v="3.4799999999999995"/>
    <n v="41.816335078534031"/>
    <n v="26.978429319371728"/>
    <n v="41873.334031413608"/>
    <n v="55704.981989528787"/>
  </r>
  <r>
    <x v="2"/>
    <x v="3"/>
    <n v="103.95551767523034"/>
    <n v="88.536818323254465"/>
    <n v="21.414884262077738"/>
    <n v="380.92130362433539"/>
    <n v="45.289716844568915"/>
    <n v="213.64368142646484"/>
    <n v="425.66197221207574"/>
    <n v="696.17035323403286"/>
    <n v="695.09417319425847"/>
    <n v="48.23290988541202"/>
    <n v="49.2652028626703"/>
    <n v="255.99025934494097"/>
    <n v="137.51651176319388"/>
    <n v="174.15241419429901"/>
    <n v="3.7778048351529421"/>
    <n v="51.307872343303977"/>
    <n v="163.19239146610389"/>
    <n v="410.37504227714874"/>
    <n v="156.60321712190702"/>
    <n v="155.10965001285226"/>
    <n v="397.61397242853474"/>
    <n v="0"/>
    <n v="7.1822178930421963"/>
    <n v="2.8772812749435177"/>
    <n v="15119.719198560548"/>
    <n v="19803.604367060354"/>
  </r>
  <r>
    <x v="2"/>
    <x v="4"/>
    <n v="20.465116279069772"/>
    <n v="10.54263565891473"/>
    <n v="2.4806201550387601"/>
    <n v="76.279069767441868"/>
    <n v="13.643410852713181"/>
    <n v="19.844961240310081"/>
    <n v="65.736434108527149"/>
    <n v="117.82945736434111"/>
    <n v="91.782945736434129"/>
    <n v="4.9612403100775202"/>
    <n v="11.78294573643411"/>
    <n v="16.744186046511629"/>
    <n v="11.78294573643411"/>
    <n v="26.666666666666671"/>
    <n v="0.62015503875969002"/>
    <n v="3.1007751937984502"/>
    <n v="22.945736434108532"/>
    <n v="62.635658914728694"/>
    <n v="12.403100775193801"/>
    <n v="19.844961240310081"/>
    <n v="58.914728682170555"/>
    <n v="0"/>
    <n v="3.1007751937984502"/>
    <n v="0.62015503875969002"/>
    <n v="2577.3643410852719"/>
    <n v="3252.0930232558148"/>
  </r>
  <r>
    <x v="2"/>
    <x v="5"/>
    <n v="7.4178385298535279"/>
    <n v="4.3220397643840949"/>
    <n v="1.1572396783634571"/>
    <n v="28.00449592242013"/>
    <n v="5.0020093883462184"/>
    <n v="8.235810794918061"/>
    <n v="23.852807263367634"/>
    <n v="48.836244930326629"/>
    <n v="35.322419464857539"/>
    <n v="2.6551815673901134"/>
    <n v="4.559957392902624"/>
    <n v="6.7040856442979386"/>
    <n v="5.0710107088974228"/>
    <n v="10.65163993642537"/>
    <n v="0.20413436692506454"/>
    <n v="1.3613740452885219"/>
    <n v="9.4268337348749824"/>
    <n v="25.217050903384706"/>
    <n v="5.6158472864856872"/>
    <n v="8.0654596895864614"/>
    <n v="22.118382543186723"/>
    <n v="0"/>
    <n v="1.0206718346253227"/>
    <n v="0.20413436692506454"/>
    <n v="1021.6295030628048"/>
    <n v="1286.656172820838"/>
  </r>
  <r>
    <x v="2"/>
    <x v="6"/>
    <n v="1.5604681404421328"/>
    <n v="1.950585175552666"/>
    <n v="0.78023407022106639"/>
    <n v="6.6319895968790643"/>
    <n v="1.1703511053315996"/>
    <n v="3.9011703511053319"/>
    <n v="5.0715214564369315"/>
    <n v="23.016905071521457"/>
    <n v="11.703511053315996"/>
    <n v="2.3407022106631992"/>
    <n v="1.5604681404421328"/>
    <n v="2.7308192457737324"/>
    <n v="2.7308192457737324"/>
    <n v="4.2912873862158651"/>
    <n v="0"/>
    <n v="0.78023407022106639"/>
    <n v="4.2912873862158651"/>
    <n v="10.533159947984396"/>
    <n v="3.5110533159947988"/>
    <n v="3.5110533159947988"/>
    <n v="6.2418725617685311"/>
    <n v="0"/>
    <n v="0"/>
    <n v="0"/>
    <n v="396.74902470741227"/>
    <n v="495.05851755526669"/>
  </r>
  <r>
    <x v="2"/>
    <x v="7"/>
    <n v="2.2705133573970495"/>
    <n v="2.7100452169549167"/>
    <n v="0.87906371911573455"/>
    <n v="9.5215852891460653"/>
    <n v="2.0017768042277089"/>
    <n v="5.0784998211327803"/>
    <n v="10.154592140353971"/>
    <n v="31.910215437512605"/>
    <n v="16.601861914506554"/>
    <n v="2.6371911573472038"/>
    <n v="2.0997180510085225"/>
    <n v="4.1014948552362318"/>
    <n v="3.4183136296821246"/>
    <n v="5.1764410679135935"/>
    <n v="0"/>
    <n v="0.87906371911573455"/>
    <n v="6.5428035190218079"/>
    <n v="14.770880416667371"/>
    <n v="4.8097632679634392"/>
    <n v="5.1513538807404924"/>
    <n v="8.911258123199671"/>
    <n v="0"/>
    <n v="0"/>
    <n v="0"/>
    <n v="555.80051133984261"/>
    <n v="695.42694672808625"/>
  </r>
  <r>
    <x v="2"/>
    <x v="8"/>
    <n v="5.4876140808344198"/>
    <n v="7.4876140808344198"/>
    <n v="3"/>
    <n v="9.9504563233376793"/>
    <n v="4.3168187744458928"/>
    <n v="6.3168187744458928"/>
    <n v="24.559322033898304"/>
    <n v="45.022164276401561"/>
    <n v="18.584093872229463"/>
    <n v="0"/>
    <n v="1.6584093872229464"/>
    <n v="4.9752281616688396"/>
    <n v="4.658409387222946"/>
    <n v="3.6584093872229464"/>
    <n v="0"/>
    <n v="1"/>
    <n v="11.292046936114732"/>
    <n v="40.096479791395041"/>
    <n v="6.1460234680573658"/>
    <n v="10.804432855280313"/>
    <n v="15.121251629726205"/>
    <n v="0"/>
    <n v="0"/>
    <n v="0"/>
    <n v="750.2033898305084"/>
    <n v="974.33898305084733"/>
  </r>
  <r>
    <x v="3"/>
    <x v="0"/>
    <n v="381"/>
    <n v="102"/>
    <n v="177"/>
    <n v="435"/>
    <n v="615"/>
    <n v="324"/>
    <n v="1002"/>
    <n v="588"/>
    <n v="468"/>
    <n v="552"/>
    <n v="84"/>
    <n v="357"/>
    <n v="579"/>
    <n v="18"/>
    <n v="162"/>
    <n v="90"/>
    <n v="771"/>
    <n v="843"/>
    <n v="330"/>
    <n v="327"/>
    <n v="222"/>
    <n v="9"/>
    <n v="21"/>
    <n v="81"/>
    <n v="18663"/>
    <n v="27201"/>
  </r>
  <r>
    <x v="3"/>
    <x v="1"/>
    <n v="352.8"/>
    <n v="88.200000000000031"/>
    <n v="126.00000000000001"/>
    <n v="211.68000000000006"/>
    <n v="420.84000000000003"/>
    <n v="259.56"/>
    <n v="491.4000000000002"/>
    <n v="289.80000000000007"/>
    <n v="322.56"/>
    <n v="342.71999999999997"/>
    <n v="78.12"/>
    <n v="350.28000000000003"/>
    <n v="342.72"/>
    <n v="12.600000000000001"/>
    <n v="206.64000000000004"/>
    <n v="88.200000000000017"/>
    <n v="420.84"/>
    <n v="526.68000000000006"/>
    <n v="292.32000000000011"/>
    <n v="231.84000000000006"/>
    <n v="133.56000000000006"/>
    <n v="20.160000000000004"/>
    <n v="40.320000000000014"/>
    <n v="115.92000000000003"/>
    <n v="9253.4399999999987"/>
    <n v="15019.199999999999"/>
  </r>
  <r>
    <x v="3"/>
    <x v="2"/>
    <n v="1134.5246073298431"/>
    <n v="280.06178010471206"/>
    <n v="547.71204188481681"/>
    <n v="676.02157068062832"/>
    <n v="1309.2647120418851"/>
    <n v="734.02115183246053"/>
    <n v="1617.4743455497382"/>
    <n v="651.90157068062842"/>
    <n v="961.31434554973828"/>
    <n v="1086.3323560209424"/>
    <n v="349.8276439790576"/>
    <n v="879.04460732984296"/>
    <n v="775.14910994764386"/>
    <n v="66.263874345549738"/>
    <n v="502.11392670157062"/>
    <n v="393.70052356020938"/>
    <n v="796.28041884816741"/>
    <n v="1409.3723560209426"/>
    <n v="993.76900523560232"/>
    <n v="456.52649214659687"/>
    <n v="349.64418848167537"/>
    <n v="42.510157068062817"/>
    <n v="152.82659685863874"/>
    <n v="246.40460732984289"/>
    <n v="22559.156858638748"/>
    <n v="38971.218848167548"/>
  </r>
  <r>
    <x v="3"/>
    <x v="3"/>
    <n v="694.17151670116482"/>
    <n v="261.98628191079189"/>
    <n v="718.94687284386544"/>
    <n v="560.74028978448803"/>
    <n v="1120.3604042371849"/>
    <n v="585.31807297374087"/>
    <n v="1359.8775924347578"/>
    <n v="553.36044482324758"/>
    <n v="784.31170096188964"/>
    <n v="821.07942692479412"/>
    <n v="278.39344129226015"/>
    <n v="692.59012135232763"/>
    <n v="422.96034741669706"/>
    <n v="68.461707049799102"/>
    <n v="263.89723608912698"/>
    <n v="362.60335240878277"/>
    <n v="513.56175169446817"/>
    <n v="820.02516335890232"/>
    <n v="555.46913429928168"/>
    <n v="242.28467064410083"/>
    <n v="172.17565647956491"/>
    <n v="53.438370063720114"/>
    <n v="95.016193839035694"/>
    <n v="135.47384228256016"/>
    <n v="12758.984536710092"/>
    <n v="24895.488128576646"/>
  </r>
  <r>
    <x v="3"/>
    <x v="4"/>
    <n v="171.1627906976745"/>
    <n v="85.581395348837219"/>
    <n v="182.32558139534888"/>
    <n v="167.44186046511632"/>
    <n v="340.46511627906989"/>
    <n v="130.23255813953489"/>
    <n v="394.41860465116281"/>
    <n v="141.39534883720933"/>
    <n v="184.18604651162792"/>
    <n v="180.46511627906983"/>
    <n v="57.674418604651173"/>
    <n v="165.58139534883725"/>
    <n v="91.162790697674438"/>
    <n v="22.325581395348841"/>
    <n v="44.651162790697683"/>
    <n v="68.837209302325604"/>
    <n v="115.34883720930235"/>
    <n v="176.74418604651166"/>
    <n v="72.558139534883736"/>
    <n v="44.651162790697683"/>
    <n v="26.046511627906977"/>
    <n v="7.4418604651162799"/>
    <n v="11.162790697674419"/>
    <n v="20.465116279069768"/>
    <n v="3125.5813953488373"/>
    <n v="6027.9069767441861"/>
  </r>
  <r>
    <x v="3"/>
    <x v="5"/>
    <n v="61.9626717472606"/>
    <n v="31.74791584762249"/>
    <n v="62.05971713994817"/>
    <n v="63.293132125684203"/>
    <n v="127.91242023769918"/>
    <n v="51.045070110180326"/>
    <n v="148.22737674015377"/>
    <n v="55.741595346821086"/>
    <n v="68.804760032660937"/>
    <n v="69.62416709508976"/>
    <n v="23.583975967984188"/>
    <n v="63.191782340903799"/>
    <n v="31.540911885968882"/>
    <n v="7.3488372093023209"/>
    <n v="19.808207578552629"/>
    <n v="25.725234624650955"/>
    <n v="46.145845303978774"/>
    <n v="66.35514762956015"/>
    <n v="28.483200774185732"/>
    <n v="18.275047630568235"/>
    <n v="11.128909990826701"/>
    <n v="3.4717190350903717"/>
    <n v="4.1854719206459601"/>
    <n v="7.7585407405167262"/>
    <n v="1251.6564550760572"/>
    <n v="2349.0781141319135"/>
  </r>
  <r>
    <x v="3"/>
    <x v="6"/>
    <n v="12.873862158647595"/>
    <n v="8.1924577373211971"/>
    <n v="4.6814044213263983"/>
    <n v="18.725617685305593"/>
    <n v="36.280884265279589"/>
    <n v="18.725617685305593"/>
    <n v="42.132639791937592"/>
    <n v="21.066319895968796"/>
    <n v="18.725617685305593"/>
    <n v="23.407022106631992"/>
    <n v="10.533159947984396"/>
    <n v="19.895968790637191"/>
    <n v="3.5110533159947988"/>
    <n v="0"/>
    <n v="11.703511053315996"/>
    <n v="7.0221066319895975"/>
    <n v="18.725617685305593"/>
    <n v="18.725617685305593"/>
    <n v="10.533159947984396"/>
    <n v="8.1924577373211971"/>
    <n v="5.8517555266579979"/>
    <n v="2.3407022106631992"/>
    <n v="1.1703511053315996"/>
    <n v="2.3407022106631992"/>
    <n v="510.27308192457741"/>
    <n v="835.6306892067621"/>
  </r>
  <r>
    <x v="3"/>
    <x v="7"/>
    <n v="17.066480961237524"/>
    <n v="10.767326808211955"/>
    <n v="8.3486978296878895"/>
    <n v="22.122301097108789"/>
    <n v="44.463164373040719"/>
    <n v="22.122301097108789"/>
    <n v="54.130457781402207"/>
    <n v="26.809035931118316"/>
    <n v="22.122301097108789"/>
    <n v="28.933841169299942"/>
    <n v="11.867360208062417"/>
    <n v="25.490440352444715"/>
    <n v="4.4681726551863861"/>
    <n v="0"/>
    <n v="15.235499463398341"/>
    <n v="7.9115734720416118"/>
    <n v="26.22138845043343"/>
    <n v="23.659458854605532"/>
    <n v="12.379746127227998"/>
    <n v="9.2301690507152134"/>
    <n v="7.6177497316991696"/>
    <n v="2.6371911573472038"/>
    <n v="1.3185955786736019"/>
    <n v="3.149577076512784"/>
    <n v="658.42657712567996"/>
    <n v="1066.4994074493534"/>
  </r>
  <r>
    <x v="3"/>
    <x v="8"/>
    <n v="12.438070404172098"/>
    <n v="10.46284224250326"/>
    <n v="14.925684485006517"/>
    <n v="4.9752281616688396"/>
    <n v="29.41329856584094"/>
    <n v="10.97522816166884"/>
    <n v="50.33898305084746"/>
    <n v="14.925684485006517"/>
    <n v="4.9752281616688396"/>
    <n v="21.438070404172098"/>
    <n v="0"/>
    <n v="14.925684485006517"/>
    <n v="2.4876140808344198"/>
    <n v="0"/>
    <n v="9.9504563233376793"/>
    <n v="3"/>
    <n v="39.876140808344196"/>
    <n v="15.438070404172098"/>
    <n v="5.4876140808344198"/>
    <n v="3"/>
    <n v="4.9752281616688396"/>
    <n v="0"/>
    <n v="0"/>
    <n v="2.4876140808344198"/>
    <n v="621.4810951760104"/>
    <n v="897.9778357235984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x v="0"/>
    <n v="50.137373656695154"/>
    <n v="50.024119828334122"/>
    <n v="50.148895307122181"/>
    <n v="50.302386383467827"/>
    <n v="50.461580557392388"/>
    <n v="50.610697142907178"/>
    <n v="50.773240305310011"/>
    <n v="50.947648490704154"/>
    <x v="0"/>
    <n v="51.32958857015209"/>
  </r>
  <r>
    <x v="1"/>
    <n v="37.293630502606611"/>
    <n v="37.267614766562922"/>
    <n v="37.517682036033413"/>
    <n v="37.828244949920055"/>
    <n v="38.162868735607802"/>
    <n v="38.503008292326697"/>
    <n v="38.864257348728991"/>
    <n v="39.244488515757332"/>
    <x v="1"/>
    <n v="40.058556077048664"/>
  </r>
  <r>
    <x v="2"/>
    <n v="121.86390677955838"/>
    <n v="123.9486069427698"/>
    <n v="125.29810952664484"/>
    <n v="126.55027087392652"/>
    <n v="127.82044069777965"/>
    <n v="129.15609289644107"/>
    <n v="130.52465261160458"/>
    <n v="131.93088006647298"/>
    <x v="2"/>
    <n v="134.86453576913118"/>
  </r>
  <r>
    <x v="3"/>
    <n v="1.3971043387432385"/>
    <n v="1.427136785316528"/>
    <n v="1.4583050368768458"/>
    <n v="1.4904873682977688"/>
    <n v="1.5236685009070368"/>
    <n v="1.5578658455384353"/>
    <n v="1.5931078141556436"/>
    <n v="1.6294271970591172"/>
    <x v="3"/>
    <n v="1.705440215661032"/>
  </r>
  <r>
    <x v="4"/>
    <n v="60.722092241191781"/>
    <n v="60.651038928574749"/>
    <n v="61.014623457464104"/>
    <n v="61.551050734367521"/>
    <n v="62.163732058487305"/>
    <n v="62.821562220334613"/>
    <n v="63.511527605229269"/>
    <n v="64.230973663986035"/>
    <x v="4"/>
    <n v="65.758890806021284"/>
  </r>
  <r>
    <x v="5"/>
    <n v="32.257069397883193"/>
    <n v="31.930914320574399"/>
    <n v="32.647138928500787"/>
    <n v="33.753958644213583"/>
    <n v="35.031121125527811"/>
    <n v="36.406027238934641"/>
    <n v="37.855848313294928"/>
    <n v="39.374694584089575"/>
    <x v="5"/>
    <n v="42.621651520614634"/>
  </r>
  <r>
    <x v="6"/>
    <n v="11.012270512739796"/>
    <n v="11.197052264744126"/>
    <n v="11.380604590335693"/>
    <n v="11.567304078045234"/>
    <n v="11.758786936456698"/>
    <n v="11.9557460447643"/>
    <n v="12.158558251864987"/>
    <n v="12.367498208176192"/>
    <x v="6"/>
    <n v="12.80474018325482"/>
  </r>
  <r>
    <x v="7"/>
    <n v="3.0497433808715608"/>
    <n v="3.0497433808715608"/>
    <n v="3.0497433808715608"/>
    <n v="3.0497433808715608"/>
    <n v="3.0497433808715608"/>
    <n v="3.0497433808715608"/>
    <n v="3.0497433808715608"/>
    <n v="3.0497433808715608"/>
    <x v="7"/>
    <n v="3.0497433808715608"/>
  </r>
  <r>
    <x v="8"/>
    <n v="0"/>
    <n v="0"/>
    <n v="0"/>
    <n v="0"/>
    <n v="0"/>
    <n v="0"/>
    <n v="0"/>
    <n v="0"/>
    <x v="8"/>
    <n v="0"/>
  </r>
  <r>
    <x v="9"/>
    <n v="0.95824266342720665"/>
    <n v="0.95824266342720665"/>
    <n v="0.95824266342720665"/>
    <n v="0.95824266342720665"/>
    <n v="0.95824266342720665"/>
    <n v="0.95824266342720665"/>
    <n v="0.95824266342720665"/>
    <n v="0.95824266342720665"/>
    <x v="9"/>
    <n v="0.95824266342720665"/>
  </r>
  <r>
    <x v="10"/>
    <n v="2.5"/>
    <n v="2.5"/>
    <n v="2.5"/>
    <n v="2.5"/>
    <n v="2.5"/>
    <n v="2.5"/>
    <n v="2.5"/>
    <n v="2.5"/>
    <x v="10"/>
    <n v="2.5"/>
  </r>
  <r>
    <x v="11"/>
    <n v="321.19143347371693"/>
    <n v="322.95446988117538"/>
    <n v="325.97334492727663"/>
    <n v="329.55168907653729"/>
    <n v="333.43018465645747"/>
    <n v="337.51898572554569"/>
    <n v="341.78917829448716"/>
    <n v="346.23359677054418"/>
    <x v="11"/>
    <n v="355.65138918618248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n v="2"/>
    <n v="4"/>
    <n v="6"/>
    <n v="7"/>
  </r>
  <r>
    <x v="1"/>
    <n v="4"/>
    <n v="8"/>
    <n v="12"/>
    <n v="14"/>
  </r>
  <r>
    <x v="2"/>
    <n v="6"/>
    <n v="12"/>
    <n v="18"/>
    <n v="21"/>
  </r>
  <r>
    <x v="3"/>
    <n v="8"/>
    <n v="16"/>
    <n v="24"/>
    <n v="28"/>
  </r>
  <r>
    <x v="4"/>
    <n v="10"/>
    <n v="20"/>
    <n v="30"/>
    <n v="35"/>
  </r>
  <r>
    <x v="5"/>
    <n v="12"/>
    <n v="24"/>
    <n v="36"/>
    <n v="4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880EB2-778F-4BE7-A932-FC6CB53619FE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3:E14" firstHeaderRow="1" firstDataRow="2" firstDataCol="1"/>
  <pivotFields count="28">
    <pivotField axis="axisCol" showAll="0" sortType="descending">
      <items count="5">
        <item x="3"/>
        <item x="2"/>
        <item x="1"/>
        <item h="1" x="0"/>
        <item t="default"/>
      </items>
    </pivotField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numFmtId="167" showAll="0"/>
    <pivotField numFmtId="167" showAll="0"/>
    <pivotField numFmtId="167" showAll="0"/>
    <pivotField numFmtId="167" showAll="0"/>
    <pivotField numFmtId="167" showAll="0"/>
    <pivotField numFmtId="167" showAll="0"/>
    <pivotField dataField="1" numFmtId="167" showAll="0"/>
    <pivotField numFmtId="167" showAll="0"/>
    <pivotField numFmtId="167" showAll="0"/>
    <pivotField numFmtId="167" showAll="0"/>
    <pivotField numFmtId="167" showAll="0"/>
    <pivotField numFmtId="167" showAll="0"/>
    <pivotField numFmtId="167" showAll="0"/>
    <pivotField numFmtId="167" showAll="0"/>
    <pivotField numFmtId="167" showAll="0"/>
    <pivotField numFmtId="167" showAll="0"/>
    <pivotField numFmtId="167" showAll="0"/>
    <pivotField numFmtId="167" showAll="0"/>
    <pivotField numFmtId="167" showAll="0"/>
    <pivotField numFmtId="167" showAll="0"/>
    <pivotField numFmtId="167" showAll="0"/>
    <pivotField numFmtId="167" showAll="0"/>
    <pivotField numFmtId="167" showAll="0"/>
    <pivotField numFmtId="167" showAll="0"/>
    <pivotField numFmtId="167" showAll="0"/>
    <pivotField numFmtId="167" showAll="0"/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dataFields count="1">
    <dataField name="Sum of WC023: Drakenstein" fld="8" baseField="0" baseItem="0" numFmtId="1"/>
  </dataFields>
  <formats count="2">
    <format dxfId="3">
      <pivotArea collapsedLevelsAreSubtotals="1" fieldPosition="0">
        <references count="2">
          <reference field="0" count="1" selected="0">
            <x v="2"/>
          </reference>
          <reference field="1" count="1">
            <x v="0"/>
          </reference>
        </references>
      </pivotArea>
    </format>
    <format dxfId="2">
      <pivotArea outline="0" fieldPosition="0">
        <references count="1">
          <reference field="4294967294" count="1">
            <x v="0"/>
          </reference>
        </references>
      </pivotArea>
    </format>
  </formats>
  <chartFormats count="1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9" format="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9" format="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9" format="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436C03-236A-4DE2-858A-820B9A8604D9}" name="PivotTable18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Income Group">
  <location ref="B19:E29" firstHeaderRow="0" firstDataRow="1" firstDataCol="1"/>
  <pivotFields count="28">
    <pivotField showAll="0">
      <items count="5">
        <item x="0"/>
        <item x="1"/>
        <item x="2"/>
        <item x="3"/>
        <item t="default"/>
      </items>
    </pivotField>
    <pivotField axis="axisRow" showAll="0" countASubtotal="1">
      <items count="10">
        <item x="0"/>
        <item x="1"/>
        <item x="2"/>
        <item x="3"/>
        <item x="4"/>
        <item x="5"/>
        <item x="6"/>
        <item x="7"/>
        <item x="8"/>
        <item t="countA"/>
      </items>
    </pivotField>
    <pivotField numFmtId="167" showAll="0"/>
    <pivotField numFmtId="167" showAll="0"/>
    <pivotField numFmtId="167" showAll="0"/>
    <pivotField numFmtId="167" showAll="0"/>
    <pivotField numFmtId="167" showAll="0"/>
    <pivotField numFmtId="167" showAll="0"/>
    <pivotField numFmtId="167" showAll="0"/>
    <pivotField numFmtId="167" showAll="0"/>
    <pivotField numFmtId="167" showAll="0"/>
    <pivotField numFmtId="167" showAll="0"/>
    <pivotField numFmtId="167" showAll="0"/>
    <pivotField dataField="1" numFmtId="167" showAll="0"/>
    <pivotField numFmtId="167" showAll="0"/>
    <pivotField numFmtId="167" showAll="0"/>
    <pivotField numFmtId="167" showAll="0"/>
    <pivotField numFmtId="167" showAll="0"/>
    <pivotField numFmtId="167" showAll="0"/>
    <pivotField numFmtId="167" showAll="0"/>
    <pivotField numFmtId="167" showAll="0"/>
    <pivotField numFmtId="167" showAll="0"/>
    <pivotField dataField="1" numFmtId="167" showAll="0"/>
    <pivotField numFmtId="167" showAll="0"/>
    <pivotField numFmtId="167" showAll="0"/>
    <pivotField numFmtId="167" showAll="0"/>
    <pivotField dataField="1" numFmtId="167" showAll="0"/>
    <pivotField numFmtId="167" showAll="0"/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WC031: Theewaterskloof" fld="13" baseField="0" baseItem="0" numFmtId="1"/>
    <dataField name="Sum of WC048: Knysna" fld="22" baseField="0" baseItem="0" numFmtId="1"/>
    <dataField name="Sum of CPT: City of Cape Town" fld="26" baseField="0" baseItem="0" numFmtId="1"/>
  </dataFields>
  <chartFormats count="11">
    <chartFormat chart="0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0" format="18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9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2FCCFE-23E9-4BF3-8853-7EF49123F235}" name="PivotTable15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 rowHeaderCaption="Municipal Services">
  <location ref="B6:E11" firstHeaderRow="0" firstDataRow="1" firstDataCol="1"/>
  <pivotFields count="11">
    <pivotField axis="axisRow" showAll="0">
      <items count="13">
        <item h="1" x="10"/>
        <item h="1" x="9"/>
        <item x="2"/>
        <item h="1" x="5"/>
        <item h="1" x="8"/>
        <item x="6"/>
        <item h="1" x="7"/>
        <item x="4"/>
        <item h="1" x="1"/>
        <item h="1" x="3"/>
        <item h="1" x="11"/>
        <item x="0"/>
        <item t="default"/>
      </items>
    </pivotField>
    <pivotField numFmtId="166" showAll="0"/>
    <pivotField dataField="1" numFmtId="166" showAll="0"/>
    <pivotField numFmtId="166" showAll="0"/>
    <pivotField numFmtId="166" showAll="0"/>
    <pivotField dataField="1" numFmtId="166" showAll="0"/>
    <pivotField numFmtId="166" showAll="0"/>
    <pivotField numFmtId="166" showAll="0"/>
    <pivotField numFmtId="166" showAll="0"/>
    <pivotField dataField="1" numFmtId="166" showAll="0">
      <items count="13">
        <item x="8"/>
        <item x="9"/>
        <item x="3"/>
        <item x="10"/>
        <item x="7"/>
        <item x="6"/>
        <item x="1"/>
        <item x="5"/>
        <item x="0"/>
        <item x="4"/>
        <item x="2"/>
        <item x="11"/>
        <item t="default"/>
      </items>
    </pivotField>
    <pivotField numFmtId="166" showAll="0"/>
  </pivotFields>
  <rowFields count="1">
    <field x="0"/>
  </rowFields>
  <rowItems count="5">
    <i>
      <x v="2"/>
    </i>
    <i>
      <x v="5"/>
    </i>
    <i>
      <x v="7"/>
    </i>
    <i>
      <x v="1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apital Expenditure in 2024" fld="9" baseField="0" baseItem="2" numFmtId="44"/>
    <dataField name="Capital Expenditure in 2020" fld="5" baseField="0" baseItem="2" numFmtId="44"/>
    <dataField name="Capital Expenditure in 2017" fld="2" baseField="0" baseItem="2" numFmtId="44"/>
  </dataFields>
  <formats count="2">
    <format dxfId="1">
      <pivotArea collapsedLevelsAreSubtotals="1" fieldPosition="0">
        <references count="2">
          <reference field="4294967294" count="1" selected="0">
            <x v="0"/>
          </reference>
          <reference field="0" count="1">
            <x v="2"/>
          </reference>
        </references>
      </pivotArea>
    </format>
    <format dxfId="0">
      <pivotArea outline="0" collapsedLevelsAreSubtotals="1" fieldPosition="0"/>
    </format>
  </formats>
  <chartFormats count="6">
    <chartFormat chart="0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15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F6BB85-997F-43C9-A62B-57C065A703A4}" name="PivotTable4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D8" firstHeaderRow="0" firstDataRow="1" firstDataCol="1"/>
  <pivotFields count="11">
    <pivotField axis="axisRow" showAll="0">
      <items count="13">
        <item h="1" x="10"/>
        <item h="1" x="9"/>
        <item x="2"/>
        <item h="1" x="5"/>
        <item h="1" x="8"/>
        <item x="6"/>
        <item h="1" x="7"/>
        <item x="4"/>
        <item h="1" x="1"/>
        <item h="1" x="3"/>
        <item h="1" x="11"/>
        <item x="0"/>
        <item t="default"/>
      </items>
    </pivotField>
    <pivotField numFmtId="166" showAll="0"/>
    <pivotField dataField="1" numFmtId="166" showAll="0"/>
    <pivotField numFmtId="166" showAll="0"/>
    <pivotField numFmtId="166" showAll="0"/>
    <pivotField dataField="1" numFmtId="166" showAll="0"/>
    <pivotField numFmtId="166" showAll="0"/>
    <pivotField numFmtId="166" showAll="0"/>
    <pivotField numFmtId="166" showAll="0"/>
    <pivotField dataField="1" numFmtId="166" showAll="0">
      <items count="13">
        <item x="8"/>
        <item x="9"/>
        <item x="3"/>
        <item x="10"/>
        <item x="7"/>
        <item x="6"/>
        <item x="1"/>
        <item x="5"/>
        <item x="0"/>
        <item x="4"/>
        <item x="2"/>
        <item x="11"/>
        <item t="default"/>
      </items>
    </pivotField>
    <pivotField numFmtId="166" showAll="0"/>
  </pivotFields>
  <rowFields count="1">
    <field x="0"/>
  </rowFields>
  <rowItems count="5">
    <i>
      <x v="2"/>
    </i>
    <i>
      <x v="5"/>
    </i>
    <i>
      <x v="7"/>
    </i>
    <i>
      <x v="1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apital Expenditure in 2024" fld="9" baseField="0" baseItem="2" numFmtId="44"/>
    <dataField name="Capital Expenditure in 2020" fld="5" baseField="0" baseItem="2" numFmtId="44"/>
    <dataField name="Capital Expenditure in 2017" fld="2" baseField="0" baseItem="2" numFmtId="44"/>
  </dataFields>
  <chartFormats count="3">
    <chartFormat chart="0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CF70F4-29FF-4722-8A2C-B310983829CB}" name="PivotTable6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Income Group">
  <location ref="A3:D13" firstHeaderRow="0" firstDataRow="1" firstDataCol="1"/>
  <pivotFields count="28">
    <pivotField showAll="0">
      <items count="5">
        <item x="0"/>
        <item x="1"/>
        <item x="2"/>
        <item x="3"/>
        <item t="default"/>
      </items>
    </pivotField>
    <pivotField axis="axisRow" showAll="0" countASubtotal="1">
      <items count="10">
        <item x="0"/>
        <item x="1"/>
        <item x="2"/>
        <item x="3"/>
        <item x="4"/>
        <item x="5"/>
        <item x="6"/>
        <item x="7"/>
        <item x="8"/>
        <item t="countA"/>
      </items>
    </pivotField>
    <pivotField numFmtId="167" showAll="0"/>
    <pivotField numFmtId="167" showAll="0"/>
    <pivotField numFmtId="167" showAll="0"/>
    <pivotField numFmtId="167" showAll="0"/>
    <pivotField numFmtId="167" showAll="0"/>
    <pivotField numFmtId="167" showAll="0"/>
    <pivotField numFmtId="167" showAll="0"/>
    <pivotField numFmtId="167" showAll="0"/>
    <pivotField numFmtId="167" showAll="0"/>
    <pivotField numFmtId="167" showAll="0"/>
    <pivotField numFmtId="167" showAll="0"/>
    <pivotField dataField="1" numFmtId="167" showAll="0"/>
    <pivotField numFmtId="167" showAll="0"/>
    <pivotField numFmtId="167" showAll="0"/>
    <pivotField numFmtId="167" showAll="0"/>
    <pivotField numFmtId="167" showAll="0"/>
    <pivotField numFmtId="167" showAll="0"/>
    <pivotField numFmtId="167" showAll="0"/>
    <pivotField numFmtId="167" showAll="0"/>
    <pivotField numFmtId="167" showAll="0"/>
    <pivotField dataField="1" numFmtId="167" showAll="0"/>
    <pivotField numFmtId="167" showAll="0"/>
    <pivotField numFmtId="167" showAll="0"/>
    <pivotField numFmtId="167" showAll="0"/>
    <pivotField dataField="1" numFmtId="167" showAll="0"/>
    <pivotField numFmtId="167" showAll="0"/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WC031: Theewaterskloof" fld="13" baseField="0" baseItem="0" numFmtId="1"/>
    <dataField name="Sum of WC048: Knysna" fld="22" baseField="0" baseItem="0" numFmtId="1"/>
    <dataField name="Sum of CPT: City of Cape Town" fld="26" baseField="0" baseItem="0" numFmtId="1"/>
  </dataFields>
  <chartFormats count="11">
    <chartFormat chart="0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0" format="18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9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57EBA0-BD90-4A61-9278-D3978EED9C31}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E10" firstHeaderRow="0" firstDataRow="1" firstDataCol="1"/>
  <pivotFields count="5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dataField="1" showAll="0"/>
    <pivotField dataField="1" showAll="0"/>
    <pivotField dataField="1" showAll="0"/>
    <pivotField dataField="1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Plant 1" fld="1" baseField="0" baseItem="0"/>
    <dataField name="Sum of Plant 2" fld="2" baseField="0" baseItem="0"/>
    <dataField name="Sum of Plant 3" fld="3" baseField="0" baseItem="0"/>
    <dataField name="Sum of Plant 4" fld="4" baseField="0" baseItem="0"/>
  </dataField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768608-124A-4094-AE8A-6880436B08B1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F14" firstHeaderRow="1" firstDataRow="2" firstDataCol="1"/>
  <pivotFields count="28">
    <pivotField axis="axisCol" showAll="0">
      <items count="5">
        <item x="0"/>
        <item x="1"/>
        <item x="2"/>
        <item x="3"/>
        <item t="default"/>
      </items>
    </pivotField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dataField="1" numFmtId="167" showAll="0"/>
    <pivotField numFmtId="167" showAll="0"/>
    <pivotField numFmtId="167" showAll="0"/>
    <pivotField numFmtId="167" showAll="0"/>
    <pivotField numFmtId="167" showAll="0"/>
    <pivotField numFmtId="167" showAll="0"/>
    <pivotField numFmtId="167" showAll="0"/>
    <pivotField numFmtId="167" showAll="0"/>
    <pivotField numFmtId="167" showAll="0"/>
    <pivotField numFmtId="167" showAll="0"/>
    <pivotField numFmtId="167" showAll="0"/>
    <pivotField numFmtId="167" showAll="0"/>
    <pivotField numFmtId="167" showAll="0"/>
    <pivotField numFmtId="167" showAll="0"/>
    <pivotField numFmtId="167" showAll="0"/>
    <pivotField numFmtId="167" showAll="0"/>
    <pivotField numFmtId="167" showAll="0"/>
    <pivotField numFmtId="167" showAll="0"/>
    <pivotField numFmtId="167" showAll="0"/>
    <pivotField numFmtId="167" showAll="0"/>
    <pivotField numFmtId="167" showAll="0"/>
    <pivotField numFmtId="167" showAll="0"/>
    <pivotField numFmtId="167" showAll="0"/>
    <pivotField numFmtId="167" showAll="0"/>
    <pivotField numFmtId="167" showAll="0"/>
    <pivotField numFmtId="167" showAll="0"/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dataFields count="1">
    <dataField name="Sum of WC011: Matzikama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1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50"/>
  <sheetViews>
    <sheetView tabSelected="1" workbookViewId="0">
      <selection activeCell="Q25" sqref="Q25"/>
    </sheetView>
  </sheetViews>
  <sheetFormatPr defaultColWidth="8.88671875" defaultRowHeight="14.4" x14ac:dyDescent="0.3"/>
  <cols>
    <col min="1" max="1" width="3.33203125" style="3" customWidth="1"/>
    <col min="2" max="2" width="8.88671875" style="3"/>
    <col min="3" max="3" width="15.5546875" style="3" customWidth="1"/>
    <col min="4" max="16384" width="8.88671875" style="3"/>
  </cols>
  <sheetData>
    <row r="1" spans="1:26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x14ac:dyDescent="0.3">
      <c r="A2" s="5"/>
      <c r="B2" s="4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x14ac:dyDescent="0.3">
      <c r="A4" s="5"/>
      <c r="B4" s="5" t="s">
        <v>1</v>
      </c>
      <c r="C4" s="5"/>
      <c r="D4" s="9">
        <v>2014</v>
      </c>
      <c r="E4" s="9">
        <v>2015</v>
      </c>
      <c r="F4" s="9">
        <v>2016</v>
      </c>
      <c r="G4" s="9">
        <v>2017</v>
      </c>
      <c r="H4" s="9">
        <v>2018</v>
      </c>
      <c r="I4" s="9">
        <v>2019</v>
      </c>
      <c r="J4" s="9">
        <v>2020</v>
      </c>
      <c r="K4" s="9">
        <v>2021</v>
      </c>
      <c r="L4" s="9">
        <v>2022</v>
      </c>
      <c r="M4" s="9">
        <v>2023</v>
      </c>
      <c r="N4" s="9" t="s">
        <v>2</v>
      </c>
      <c r="O4" s="9" t="s">
        <v>3</v>
      </c>
      <c r="P4" s="9" t="s">
        <v>4</v>
      </c>
      <c r="Q4" s="9" t="s">
        <v>5</v>
      </c>
      <c r="R4" s="5"/>
      <c r="S4" s="5"/>
      <c r="T4" s="5"/>
      <c r="U4" s="5"/>
      <c r="V4" s="5"/>
      <c r="W4" s="5"/>
      <c r="X4" s="5"/>
      <c r="Y4" s="5"/>
      <c r="Z4" s="5"/>
    </row>
    <row r="5" spans="1:26" x14ac:dyDescent="0.3">
      <c r="A5" s="5"/>
      <c r="B5" s="5" t="s">
        <v>6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x14ac:dyDescent="0.3">
      <c r="A6" s="5"/>
      <c r="B6" s="5"/>
      <c r="C6" s="5" t="s">
        <v>7</v>
      </c>
      <c r="D6" s="39">
        <v>10580.733967464324</v>
      </c>
      <c r="E6" s="39">
        <v>11068.398602486692</v>
      </c>
      <c r="F6" s="39">
        <v>11614.241076538259</v>
      </c>
      <c r="G6" s="39">
        <v>10420.418039651526</v>
      </c>
      <c r="H6" s="39">
        <v>11109.103649912589</v>
      </c>
      <c r="I6" s="39">
        <v>11830.492207797555</v>
      </c>
      <c r="J6" s="39">
        <v>12586.378157729589</v>
      </c>
      <c r="K6" s="6">
        <v>13378.569317500343</v>
      </c>
      <c r="L6" s="6">
        <v>14208.903037452055</v>
      </c>
      <c r="M6" s="6">
        <v>15079.258376204543</v>
      </c>
      <c r="N6" s="7">
        <f>SUM(D6:M6)</f>
        <v>121876.49643273746</v>
      </c>
      <c r="O6" s="7">
        <f>AVERAGE(D6:M6)</f>
        <v>12187.649643273746</v>
      </c>
      <c r="P6" s="7">
        <f>MIN(D6:M6)</f>
        <v>10420.418039651526</v>
      </c>
      <c r="Q6" s="7">
        <f>MAX(D6:M6)</f>
        <v>15079.258376204543</v>
      </c>
      <c r="R6" s="5"/>
      <c r="S6" s="5"/>
      <c r="T6" s="5"/>
      <c r="U6" s="5"/>
      <c r="V6" s="5"/>
      <c r="W6" s="5"/>
      <c r="X6" s="5"/>
      <c r="Y6" s="5"/>
      <c r="Z6" s="5"/>
    </row>
    <row r="7" spans="1:26" x14ac:dyDescent="0.3">
      <c r="A7" s="5"/>
      <c r="B7" s="5"/>
      <c r="C7" s="5" t="s">
        <v>8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7">
        <f t="shared" ref="N7:N22" si="0">SUM(D7:M7)</f>
        <v>0</v>
      </c>
      <c r="O7" s="7">
        <f t="shared" ref="O7:O22" si="1">AVERAGE(D7:M7)</f>
        <v>0</v>
      </c>
      <c r="P7" s="7">
        <f t="shared" ref="P7:P22" si="2">MIN(D7:M7)</f>
        <v>0</v>
      </c>
      <c r="Q7" s="7">
        <f t="shared" ref="Q7:Q22" si="3">MAX(D7:M7)</f>
        <v>0</v>
      </c>
      <c r="R7" s="5"/>
      <c r="S7" s="5"/>
      <c r="T7" s="5"/>
      <c r="U7" s="5"/>
      <c r="V7" s="5"/>
      <c r="W7" s="5"/>
      <c r="X7" s="5"/>
      <c r="Y7" s="5"/>
      <c r="Z7" s="5"/>
    </row>
    <row r="8" spans="1:26" x14ac:dyDescent="0.3">
      <c r="A8" s="5"/>
      <c r="B8" s="5"/>
      <c r="C8" s="5" t="s">
        <v>9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7">
        <f t="shared" si="0"/>
        <v>0</v>
      </c>
      <c r="O8" s="7">
        <f t="shared" si="1"/>
        <v>0</v>
      </c>
      <c r="P8" s="7">
        <f t="shared" si="2"/>
        <v>0</v>
      </c>
      <c r="Q8" s="7">
        <f t="shared" si="3"/>
        <v>0</v>
      </c>
      <c r="R8" s="5"/>
      <c r="S8" s="5"/>
      <c r="T8" s="5"/>
      <c r="U8" s="5"/>
      <c r="V8" s="5"/>
      <c r="W8" s="5"/>
      <c r="X8" s="5"/>
      <c r="Y8" s="5"/>
      <c r="Z8" s="5"/>
    </row>
    <row r="9" spans="1:26" x14ac:dyDescent="0.3">
      <c r="A9" s="5"/>
      <c r="B9" s="5"/>
      <c r="C9" s="5" t="s">
        <v>10</v>
      </c>
      <c r="D9" s="6">
        <v>535.14871199853212</v>
      </c>
      <c r="E9" s="6">
        <v>437.32320380713708</v>
      </c>
      <c r="F9" s="6">
        <v>466.53425735888783</v>
      </c>
      <c r="G9" s="6">
        <v>238.27146677293374</v>
      </c>
      <c r="H9" s="6">
        <v>242.81438899473014</v>
      </c>
      <c r="I9" s="6">
        <v>249.78502188105065</v>
      </c>
      <c r="J9" s="6">
        <v>258.02940763817003</v>
      </c>
      <c r="K9" s="6">
        <v>267.05321691512518</v>
      </c>
      <c r="L9" s="6">
        <v>276.64992657043689</v>
      </c>
      <c r="M9" s="6">
        <v>286.73872474722418</v>
      </c>
      <c r="N9" s="7">
        <f t="shared" si="0"/>
        <v>3258.3483266842281</v>
      </c>
      <c r="O9" s="7">
        <f t="shared" si="1"/>
        <v>325.83483266842279</v>
      </c>
      <c r="P9" s="7">
        <f t="shared" si="2"/>
        <v>238.27146677293374</v>
      </c>
      <c r="Q9" s="7">
        <f t="shared" si="3"/>
        <v>535.14871199853212</v>
      </c>
      <c r="R9" s="5"/>
      <c r="S9" s="5"/>
      <c r="T9" s="5"/>
      <c r="U9" s="5"/>
      <c r="V9" s="5"/>
      <c r="W9" s="5"/>
      <c r="X9" s="5"/>
      <c r="Y9" s="5"/>
      <c r="Z9" s="5"/>
    </row>
    <row r="10" spans="1:26" x14ac:dyDescent="0.3">
      <c r="A10" s="5"/>
      <c r="B10" s="5"/>
      <c r="C10" s="5" t="s">
        <v>11</v>
      </c>
      <c r="D10" s="6">
        <v>11115.882679462857</v>
      </c>
      <c r="E10" s="6">
        <v>11505.721806293828</v>
      </c>
      <c r="F10" s="6">
        <v>12080.775333897147</v>
      </c>
      <c r="G10" s="6">
        <v>10658.68950642446</v>
      </c>
      <c r="H10" s="6">
        <v>11351.918038907319</v>
      </c>
      <c r="I10" s="6">
        <v>12080.277229678606</v>
      </c>
      <c r="J10" s="6">
        <v>12844.407565367759</v>
      </c>
      <c r="K10" s="6">
        <v>13645.622534415468</v>
      </c>
      <c r="L10" s="6">
        <v>14485.552964022492</v>
      </c>
      <c r="M10" s="6">
        <v>15365.997100951767</v>
      </c>
      <c r="N10" s="7">
        <f t="shared" si="0"/>
        <v>125134.84475942169</v>
      </c>
      <c r="O10" s="7">
        <f t="shared" si="1"/>
        <v>12513.484475942169</v>
      </c>
      <c r="P10" s="7">
        <f t="shared" si="2"/>
        <v>10658.68950642446</v>
      </c>
      <c r="Q10" s="7">
        <f t="shared" si="3"/>
        <v>15365.997100951767</v>
      </c>
      <c r="R10" s="5"/>
      <c r="S10" s="5"/>
      <c r="T10" s="5"/>
      <c r="U10" s="5"/>
      <c r="V10" s="5"/>
      <c r="W10" s="5"/>
      <c r="X10" s="5"/>
      <c r="Y10" s="5"/>
      <c r="Z10" s="5"/>
    </row>
    <row r="11" spans="1:26" x14ac:dyDescent="0.3">
      <c r="A11" s="5"/>
      <c r="B11" s="5" t="s">
        <v>12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7">
        <f t="shared" si="0"/>
        <v>0</v>
      </c>
      <c r="O11" s="7"/>
      <c r="P11" s="7">
        <f t="shared" si="2"/>
        <v>0</v>
      </c>
      <c r="Q11" s="7">
        <f t="shared" si="3"/>
        <v>0</v>
      </c>
      <c r="R11" s="5"/>
      <c r="S11" s="5"/>
      <c r="T11" s="5"/>
      <c r="U11" s="5"/>
      <c r="V11" s="5"/>
      <c r="W11" s="5"/>
      <c r="X11" s="5"/>
      <c r="Y11" s="5"/>
      <c r="Z11" s="5"/>
    </row>
    <row r="12" spans="1:26" x14ac:dyDescent="0.3">
      <c r="A12" s="5"/>
      <c r="B12" s="5"/>
      <c r="C12" s="5" t="s">
        <v>7</v>
      </c>
      <c r="D12" s="39">
        <v>9517.7454182029232</v>
      </c>
      <c r="E12" s="39">
        <v>9921.5161018474118</v>
      </c>
      <c r="F12" s="39">
        <v>10289.761744577107</v>
      </c>
      <c r="G12" s="39">
        <v>9854.198107460079</v>
      </c>
      <c r="H12" s="39">
        <v>10508.821883171562</v>
      </c>
      <c r="I12" s="39">
        <v>11165.929524980051</v>
      </c>
      <c r="J12" s="39">
        <v>11847.424539432999</v>
      </c>
      <c r="K12" s="6">
        <v>12555.829727248838</v>
      </c>
      <c r="L12" s="6">
        <v>13293.535036772009</v>
      </c>
      <c r="M12" s="6">
        <v>14062.846258069994</v>
      </c>
      <c r="N12" s="7">
        <f t="shared" si="0"/>
        <v>113017.60834176299</v>
      </c>
      <c r="O12" s="7">
        <f t="shared" si="1"/>
        <v>11301.760834176299</v>
      </c>
      <c r="P12" s="7">
        <f t="shared" si="2"/>
        <v>9517.7454182029232</v>
      </c>
      <c r="Q12" s="7">
        <f t="shared" si="3"/>
        <v>14062.846258069994</v>
      </c>
      <c r="R12" s="5"/>
      <c r="S12" s="5"/>
      <c r="T12" s="5"/>
      <c r="U12" s="5"/>
      <c r="V12" s="5"/>
      <c r="W12" s="5"/>
      <c r="X12" s="5"/>
      <c r="Y12" s="5"/>
      <c r="Z12" s="5"/>
    </row>
    <row r="13" spans="1:26" x14ac:dyDescent="0.3">
      <c r="A13" s="5"/>
      <c r="B13" s="4"/>
      <c r="C13" s="5" t="s">
        <v>8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7">
        <f t="shared" si="0"/>
        <v>0</v>
      </c>
      <c r="O13" s="7">
        <f t="shared" si="1"/>
        <v>0</v>
      </c>
      <c r="P13" s="7">
        <f t="shared" si="2"/>
        <v>0</v>
      </c>
      <c r="Q13" s="7">
        <f t="shared" si="3"/>
        <v>0</v>
      </c>
      <c r="R13" s="5"/>
      <c r="S13" s="5"/>
      <c r="T13" s="5"/>
      <c r="U13" s="5"/>
      <c r="V13" s="5"/>
      <c r="W13" s="5"/>
      <c r="X13" s="5"/>
      <c r="Y13" s="5"/>
      <c r="Z13" s="5"/>
    </row>
    <row r="14" spans="1:26" x14ac:dyDescent="0.3">
      <c r="A14" s="5"/>
      <c r="B14" s="5"/>
      <c r="C14" s="5" t="s">
        <v>9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7">
        <f t="shared" si="0"/>
        <v>0</v>
      </c>
      <c r="O14" s="7">
        <f t="shared" si="1"/>
        <v>0</v>
      </c>
      <c r="P14" s="7">
        <f t="shared" si="2"/>
        <v>0</v>
      </c>
      <c r="Q14" s="7">
        <f t="shared" si="3"/>
        <v>0</v>
      </c>
      <c r="R14" s="5"/>
      <c r="S14" s="5"/>
      <c r="T14" s="5"/>
      <c r="U14" s="5"/>
      <c r="V14" s="5"/>
      <c r="W14" s="5"/>
      <c r="X14" s="5"/>
      <c r="Y14" s="5"/>
      <c r="Z14" s="5"/>
    </row>
    <row r="15" spans="1:26" x14ac:dyDescent="0.3">
      <c r="A15" s="5"/>
      <c r="B15" s="5"/>
      <c r="C15" s="5" t="s">
        <v>10</v>
      </c>
      <c r="D15" s="6">
        <v>40.142696422726473</v>
      </c>
      <c r="E15" s="6">
        <v>59.00692864671359</v>
      </c>
      <c r="F15" s="6">
        <v>60.988471103181702</v>
      </c>
      <c r="G15" s="6">
        <v>60.469613704190422</v>
      </c>
      <c r="H15" s="6">
        <v>62.756276867638945</v>
      </c>
      <c r="I15" s="6">
        <v>65.030691045082008</v>
      </c>
      <c r="J15" s="6">
        <v>67.342676792662402</v>
      </c>
      <c r="K15" s="6">
        <v>69.715582186209048</v>
      </c>
      <c r="L15" s="6">
        <v>72.161157257664541</v>
      </c>
      <c r="M15" s="6">
        <v>74.686109742114866</v>
      </c>
      <c r="N15" s="7">
        <f t="shared" si="0"/>
        <v>632.30020376818402</v>
      </c>
      <c r="O15" s="7">
        <f t="shared" si="1"/>
        <v>63.230020376818402</v>
      </c>
      <c r="P15" s="7">
        <f t="shared" si="2"/>
        <v>40.142696422726473</v>
      </c>
      <c r="Q15" s="7">
        <f t="shared" si="3"/>
        <v>74.686109742114866</v>
      </c>
      <c r="R15" s="5"/>
      <c r="S15" s="5"/>
      <c r="T15" s="5"/>
      <c r="U15" s="5"/>
      <c r="V15" s="5"/>
      <c r="W15" s="5"/>
      <c r="X15" s="5"/>
      <c r="Y15" s="5"/>
      <c r="Z15" s="5"/>
    </row>
    <row r="16" spans="1:26" x14ac:dyDescent="0.3">
      <c r="A16" s="5"/>
      <c r="B16" s="5"/>
      <c r="C16" s="5" t="s">
        <v>11</v>
      </c>
      <c r="D16" s="6">
        <v>9557.8881146256499</v>
      </c>
      <c r="E16" s="6">
        <v>9980.5230304941251</v>
      </c>
      <c r="F16" s="6">
        <v>10350.750215680288</v>
      </c>
      <c r="G16" s="6">
        <v>9914.6677211642691</v>
      </c>
      <c r="H16" s="6">
        <v>10571.578160039202</v>
      </c>
      <c r="I16" s="6">
        <v>11230.960216025132</v>
      </c>
      <c r="J16" s="6">
        <v>11914.767216225662</v>
      </c>
      <c r="K16" s="6">
        <v>12625.545309435047</v>
      </c>
      <c r="L16" s="6">
        <v>13365.696194029673</v>
      </c>
      <c r="M16" s="6">
        <v>14137.532367812109</v>
      </c>
      <c r="N16" s="7">
        <f t="shared" si="0"/>
        <v>113649.90854553116</v>
      </c>
      <c r="O16" s="7">
        <f t="shared" si="1"/>
        <v>11364.990854553116</v>
      </c>
      <c r="P16" s="7">
        <f t="shared" si="2"/>
        <v>9557.8881146256499</v>
      </c>
      <c r="Q16" s="7">
        <f t="shared" si="3"/>
        <v>14137.532367812109</v>
      </c>
      <c r="R16" s="5"/>
      <c r="S16" s="5"/>
      <c r="T16" s="5"/>
      <c r="U16" s="5"/>
      <c r="V16" s="5"/>
      <c r="W16" s="5"/>
      <c r="X16" s="5"/>
      <c r="Y16" s="5"/>
      <c r="Z16" s="5"/>
    </row>
    <row r="17" spans="1:26" x14ac:dyDescent="0.3">
      <c r="A17" s="5"/>
      <c r="B17" s="5" t="s">
        <v>13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7">
        <f t="shared" si="0"/>
        <v>0</v>
      </c>
      <c r="O17" s="7"/>
      <c r="P17" s="7">
        <f t="shared" si="2"/>
        <v>0</v>
      </c>
      <c r="Q17" s="7">
        <f t="shared" si="3"/>
        <v>0</v>
      </c>
      <c r="R17" s="5"/>
      <c r="S17" s="5"/>
      <c r="T17" s="5"/>
      <c r="U17" s="5"/>
      <c r="V17" s="5"/>
      <c r="W17" s="5"/>
      <c r="X17" s="5"/>
      <c r="Y17" s="5"/>
      <c r="Z17" s="5"/>
    </row>
    <row r="18" spans="1:26" x14ac:dyDescent="0.3">
      <c r="A18" s="5"/>
      <c r="B18" s="5"/>
      <c r="C18" s="5" t="s">
        <v>7</v>
      </c>
      <c r="D18" s="39">
        <v>12213.737616337579</v>
      </c>
      <c r="E18" s="39">
        <v>12213.737616337579</v>
      </c>
      <c r="F18" s="39">
        <v>12213.737616337579</v>
      </c>
      <c r="G18" s="39">
        <v>12213.737616337579</v>
      </c>
      <c r="H18" s="39">
        <v>12213.737616337579</v>
      </c>
      <c r="I18" s="39">
        <v>12213.737616337579</v>
      </c>
      <c r="J18" s="39">
        <v>12213.737616337579</v>
      </c>
      <c r="K18" s="6">
        <v>12213.737616337579</v>
      </c>
      <c r="L18" s="6">
        <v>12213.737616337579</v>
      </c>
      <c r="M18" s="6">
        <v>12213.737616337579</v>
      </c>
      <c r="N18" s="7">
        <f t="shared" si="0"/>
        <v>122137.37616337577</v>
      </c>
      <c r="O18" s="7">
        <f t="shared" si="1"/>
        <v>12213.737616337577</v>
      </c>
      <c r="P18" s="7">
        <f t="shared" si="2"/>
        <v>12213.737616337579</v>
      </c>
      <c r="Q18" s="7">
        <f t="shared" si="3"/>
        <v>12213.737616337579</v>
      </c>
      <c r="R18" s="5"/>
      <c r="S18" s="5"/>
      <c r="T18" s="5"/>
      <c r="U18" s="5"/>
      <c r="V18" s="5"/>
      <c r="W18" s="5"/>
      <c r="X18" s="5"/>
      <c r="Y18" s="5"/>
      <c r="Z18" s="5"/>
    </row>
    <row r="19" spans="1:26" x14ac:dyDescent="0.3">
      <c r="A19" s="5"/>
      <c r="B19" s="5"/>
      <c r="C19" s="5" t="s">
        <v>8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7">
        <f t="shared" si="0"/>
        <v>0</v>
      </c>
      <c r="O19" s="7">
        <f t="shared" si="1"/>
        <v>0</v>
      </c>
      <c r="P19" s="7">
        <f t="shared" si="2"/>
        <v>0</v>
      </c>
      <c r="Q19" s="7">
        <f t="shared" si="3"/>
        <v>0</v>
      </c>
      <c r="R19" s="5"/>
      <c r="S19" s="5"/>
      <c r="T19" s="5"/>
      <c r="U19" s="5"/>
      <c r="V19" s="5"/>
      <c r="W19" s="5"/>
      <c r="X19" s="5"/>
      <c r="Y19" s="5"/>
      <c r="Z19" s="5"/>
    </row>
    <row r="20" spans="1:26" x14ac:dyDescent="0.3">
      <c r="A20" s="5"/>
      <c r="B20" s="5"/>
      <c r="C20" s="5" t="s">
        <v>9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7">
        <f t="shared" si="0"/>
        <v>0</v>
      </c>
      <c r="O20" s="7">
        <f t="shared" si="1"/>
        <v>0</v>
      </c>
      <c r="P20" s="7">
        <f t="shared" si="2"/>
        <v>0</v>
      </c>
      <c r="Q20" s="7">
        <f t="shared" si="3"/>
        <v>0</v>
      </c>
      <c r="R20" s="5"/>
      <c r="S20" s="5"/>
      <c r="T20" s="5"/>
      <c r="U20" s="5"/>
      <c r="V20" s="5"/>
      <c r="W20" s="5"/>
      <c r="X20" s="5"/>
      <c r="Y20" s="5"/>
      <c r="Z20" s="5"/>
    </row>
    <row r="21" spans="1:26" x14ac:dyDescent="0.3">
      <c r="A21" s="5"/>
      <c r="B21" s="5"/>
      <c r="C21" s="5" t="s">
        <v>10</v>
      </c>
      <c r="D21" s="6">
        <v>710.90583172289962</v>
      </c>
      <c r="E21" s="6">
        <v>710.90583172289962</v>
      </c>
      <c r="F21" s="6">
        <v>710.90583172289962</v>
      </c>
      <c r="G21" s="6">
        <v>710.90583172289962</v>
      </c>
      <c r="H21" s="6">
        <v>710.90583172289962</v>
      </c>
      <c r="I21" s="6">
        <v>710.90583172289962</v>
      </c>
      <c r="J21" s="6">
        <v>710.90583172289962</v>
      </c>
      <c r="K21" s="6">
        <v>710.90583172289962</v>
      </c>
      <c r="L21" s="6">
        <v>710.90583172289962</v>
      </c>
      <c r="M21" s="6">
        <v>710.90583172289962</v>
      </c>
      <c r="N21" s="7">
        <f t="shared" si="0"/>
        <v>7109.0583172289953</v>
      </c>
      <c r="O21" s="7">
        <f t="shared" si="1"/>
        <v>710.90583172289951</v>
      </c>
      <c r="P21" s="7">
        <f t="shared" si="2"/>
        <v>710.90583172289962</v>
      </c>
      <c r="Q21" s="7">
        <f t="shared" si="3"/>
        <v>710.90583172289962</v>
      </c>
      <c r="R21" s="5"/>
      <c r="S21" s="5"/>
      <c r="T21" s="5"/>
      <c r="U21" s="5"/>
      <c r="V21" s="5"/>
      <c r="W21" s="5"/>
      <c r="X21" s="5"/>
      <c r="Y21" s="5"/>
      <c r="Z21" s="5"/>
    </row>
    <row r="22" spans="1:26" x14ac:dyDescent="0.3">
      <c r="A22" s="5"/>
      <c r="B22" s="5"/>
      <c r="C22" s="5" t="s">
        <v>11</v>
      </c>
      <c r="D22" s="6">
        <v>12924.643448060478</v>
      </c>
      <c r="E22" s="6">
        <v>12924.643448060478</v>
      </c>
      <c r="F22" s="6">
        <v>12924.643448060478</v>
      </c>
      <c r="G22" s="6">
        <v>12924.643448060478</v>
      </c>
      <c r="H22" s="6">
        <v>12924.643448060478</v>
      </c>
      <c r="I22" s="6">
        <v>12924.643448060478</v>
      </c>
      <c r="J22" s="6">
        <v>12924.643448060478</v>
      </c>
      <c r="K22" s="6">
        <v>12924.643448060478</v>
      </c>
      <c r="L22" s="6">
        <v>12924.643448060478</v>
      </c>
      <c r="M22" s="6">
        <v>12924.643448060478</v>
      </c>
      <c r="N22" s="7">
        <f t="shared" si="0"/>
        <v>129246.43448060479</v>
      </c>
      <c r="O22" s="7">
        <f t="shared" si="1"/>
        <v>12924.643448060478</v>
      </c>
      <c r="P22" s="7">
        <f t="shared" si="2"/>
        <v>12924.643448060478</v>
      </c>
      <c r="Q22" s="7">
        <f t="shared" si="3"/>
        <v>12924.643448060478</v>
      </c>
      <c r="R22" s="5"/>
      <c r="S22" s="5"/>
      <c r="T22" s="5"/>
      <c r="U22" s="5"/>
      <c r="V22" s="5"/>
      <c r="W22" s="5"/>
      <c r="X22" s="5"/>
      <c r="Y22" s="5"/>
      <c r="Z22" s="5"/>
    </row>
    <row r="23" spans="1:26" x14ac:dyDescent="0.3">
      <c r="A23" s="5"/>
      <c r="B23" s="5"/>
      <c r="C23" s="5" t="s">
        <v>2</v>
      </c>
      <c r="D23" s="8">
        <f t="shared" ref="D23:J23" si="4">SUM(D6:D22)</f>
        <v>67196.828484297963</v>
      </c>
      <c r="E23" s="8">
        <f t="shared" si="4"/>
        <v>68821.776569696871</v>
      </c>
      <c r="F23" s="8">
        <f t="shared" si="4"/>
        <v>70712.337995275826</v>
      </c>
      <c r="G23" s="8">
        <f t="shared" si="4"/>
        <v>66996.001351298415</v>
      </c>
      <c r="H23" s="8">
        <f t="shared" si="4"/>
        <v>69696.279294013992</v>
      </c>
      <c r="I23" s="8">
        <f t="shared" si="4"/>
        <v>72471.761787528434</v>
      </c>
      <c r="J23" s="8">
        <f t="shared" si="4"/>
        <v>75367.636459307803</v>
      </c>
      <c r="K23" s="8"/>
      <c r="L23" s="8"/>
      <c r="M23" s="8"/>
      <c r="N23" s="8"/>
      <c r="O23" s="8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x14ac:dyDescent="0.3">
      <c r="A24" s="5"/>
      <c r="B24" s="5"/>
      <c r="C24" s="5"/>
      <c r="D24" s="8"/>
      <c r="E24" s="8"/>
      <c r="F24" s="8"/>
      <c r="G24" s="8"/>
      <c r="H24" s="8"/>
      <c r="I24" s="8"/>
      <c r="J24" s="8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x14ac:dyDescent="0.3">
      <c r="A25" s="5"/>
      <c r="B25" s="4" t="s">
        <v>14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7">
        <f>SUM(D6:J6)+SUM(D12:J12)+SUM(D18:J18)</f>
        <v>237811.32633561571</v>
      </c>
      <c r="R25" s="5"/>
      <c r="S25" s="5"/>
      <c r="T25" s="5"/>
      <c r="U25" s="5"/>
      <c r="V25" s="5"/>
      <c r="W25" s="5"/>
      <c r="X25" s="5"/>
      <c r="Y25" s="5"/>
      <c r="Z25" s="5"/>
    </row>
    <row r="26" spans="1:26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x14ac:dyDescent="0.3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x14ac:dyDescent="0.3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x14ac:dyDescent="0.3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x14ac:dyDescent="0.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x14ac:dyDescent="0.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x14ac:dyDescent="0.3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x14ac:dyDescent="0.3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x14ac:dyDescent="0.3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x14ac:dyDescent="0.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x14ac:dyDescent="0.3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x14ac:dyDescent="0.3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x14ac:dyDescent="0.3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53"/>
  <sheetViews>
    <sheetView topLeftCell="A7" workbookViewId="0">
      <selection activeCell="H20" sqref="H20"/>
    </sheetView>
  </sheetViews>
  <sheetFormatPr defaultColWidth="8.88671875" defaultRowHeight="14.4" x14ac:dyDescent="0.3"/>
  <cols>
    <col min="1" max="1" width="2.44140625" style="5" customWidth="1"/>
    <col min="2" max="2" width="28.88671875" style="3" customWidth="1"/>
    <col min="3" max="3" width="14" style="3" customWidth="1"/>
    <col min="4" max="4" width="17.88671875" style="3" customWidth="1"/>
    <col min="5" max="5" width="16.88671875" style="3" customWidth="1"/>
    <col min="6" max="6" width="11.44140625" style="3" customWidth="1"/>
    <col min="7" max="16384" width="8.88671875" style="3"/>
  </cols>
  <sheetData>
    <row r="1" spans="2:24" s="5" customFormat="1" x14ac:dyDescent="0.3"/>
    <row r="2" spans="2:24" x14ac:dyDescent="0.3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2:24" x14ac:dyDescent="0.3">
      <c r="B3" s="4" t="s">
        <v>15</v>
      </c>
      <c r="C3" s="4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2:24" x14ac:dyDescent="0.3"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2:24" x14ac:dyDescent="0.3">
      <c r="B5" s="5"/>
      <c r="C5" s="5"/>
      <c r="D5" s="10" t="s">
        <v>16</v>
      </c>
      <c r="E5" s="11" t="s">
        <v>17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2:24" x14ac:dyDescent="0.3">
      <c r="B6" s="5"/>
      <c r="C6" s="5"/>
      <c r="D6" s="10" t="s">
        <v>18</v>
      </c>
      <c r="E6" s="12" t="s">
        <v>19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2:24" x14ac:dyDescent="0.3">
      <c r="B7" s="5"/>
      <c r="C7" s="5"/>
      <c r="D7" s="10" t="s">
        <v>20</v>
      </c>
      <c r="E7" s="12" t="s">
        <v>21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2:24" x14ac:dyDescent="0.3">
      <c r="B8" s="5"/>
      <c r="C8" s="5"/>
      <c r="D8" s="10" t="s">
        <v>22</v>
      </c>
      <c r="E8" s="12" t="s">
        <v>23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2:24" x14ac:dyDescent="0.3">
      <c r="B9" s="5"/>
      <c r="C9" s="5"/>
      <c r="D9" s="10" t="s">
        <v>24</v>
      </c>
      <c r="E9" s="12" t="s">
        <v>25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2:24" x14ac:dyDescent="0.3">
      <c r="B10" s="5"/>
      <c r="C10" s="5"/>
      <c r="D10" s="10" t="e">
        <f>#REF!</f>
        <v>#REF!</v>
      </c>
      <c r="E10" s="13" t="e">
        <f>#REF!</f>
        <v>#REF!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2:24" x14ac:dyDescent="0.3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2:24" x14ac:dyDescent="0.3">
      <c r="B12" s="5"/>
      <c r="C12" s="5"/>
      <c r="D12" s="5"/>
      <c r="E12" s="5" t="s">
        <v>16</v>
      </c>
      <c r="F12" s="5" t="str">
        <f>D9</f>
        <v>Mrs Smith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2:24" x14ac:dyDescent="0.3">
      <c r="B13" s="5" t="s">
        <v>26</v>
      </c>
      <c r="C13" s="5"/>
      <c r="D13" s="5"/>
      <c r="E13" s="5"/>
      <c r="F13" s="14" t="str">
        <f>VLOOKUP(F12,D6:E9,2,FALSE)</f>
        <v>Orange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2:24" x14ac:dyDescent="0.3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spans="2:24" x14ac:dyDescent="0.3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spans="2:24" x14ac:dyDescent="0.3">
      <c r="B16" s="4" t="s">
        <v>27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spans="2:24" x14ac:dyDescent="0.3">
      <c r="B17" s="5" t="s">
        <v>28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pans="2:24" x14ac:dyDescent="0.3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spans="2:24" x14ac:dyDescent="0.3">
      <c r="B19" s="10" t="s">
        <v>1</v>
      </c>
      <c r="C19" s="19">
        <v>2016</v>
      </c>
      <c r="D19" s="19">
        <v>2020</v>
      </c>
      <c r="E19" s="19">
        <v>2025</v>
      </c>
      <c r="F19" s="5"/>
      <c r="G19" s="10" t="s">
        <v>1</v>
      </c>
      <c r="H19" s="10">
        <v>2016</v>
      </c>
      <c r="I19" s="10">
        <v>2017</v>
      </c>
      <c r="J19" s="10">
        <v>2018</v>
      </c>
      <c r="K19" s="10">
        <v>2019</v>
      </c>
      <c r="L19" s="10">
        <v>2020</v>
      </c>
      <c r="M19" s="10">
        <v>2021</v>
      </c>
      <c r="N19" s="10">
        <v>2022</v>
      </c>
      <c r="O19" s="10">
        <v>2023</v>
      </c>
      <c r="P19" s="10">
        <v>2024</v>
      </c>
      <c r="Q19" s="10">
        <v>2025</v>
      </c>
    </row>
    <row r="20" spans="2:24" x14ac:dyDescent="0.3">
      <c r="B20" s="15" t="s">
        <v>29</v>
      </c>
      <c r="C20" s="16">
        <f>INDEX($G$19:$Q$31, MATCH(B20,$G$19:$G$31,0), MATCH($C$19,$G$19:$Q$19,0))</f>
        <v>50.137373656695154</v>
      </c>
      <c r="D20" s="16">
        <f>INDEX($G$19:$Q$31, MATCH(B20,$G$19:$G$31,0), MATCH($D$19,$G$19:$Q$19,0))</f>
        <v>50.461580557392388</v>
      </c>
      <c r="E20" s="16">
        <f>INDEX($G$19:$Q$31, MATCH(B20,$G$19:$G$31,0), MATCH($E$19,$G$19:$Q$19,0))</f>
        <v>51.32958857015209</v>
      </c>
      <c r="F20" s="5"/>
      <c r="G20" s="15" t="s">
        <v>29</v>
      </c>
      <c r="H20" s="31">
        <v>50.137373656695154</v>
      </c>
      <c r="I20" s="31">
        <v>50.024119828334122</v>
      </c>
      <c r="J20" s="31">
        <v>50.148895307122181</v>
      </c>
      <c r="K20" s="31">
        <v>50.302386383467827</v>
      </c>
      <c r="L20" s="31">
        <v>50.461580557392388</v>
      </c>
      <c r="M20" s="31">
        <v>50.610697142907178</v>
      </c>
      <c r="N20" s="31">
        <v>50.773240305310011</v>
      </c>
      <c r="O20" s="31">
        <v>50.947648490704154</v>
      </c>
      <c r="P20" s="31">
        <v>51.133214948759935</v>
      </c>
      <c r="Q20" s="31">
        <v>51.32958857015209</v>
      </c>
    </row>
    <row r="21" spans="2:24" x14ac:dyDescent="0.3">
      <c r="B21" s="15" t="s">
        <v>30</v>
      </c>
      <c r="C21" s="16">
        <f t="shared" ref="C21:C25" si="0">INDEX($G$19:$Q$31, MATCH(B21,$G$19:$G$31,0), MATCH($C$19,$G$19:$Q$19,0))</f>
        <v>121.86390677955838</v>
      </c>
      <c r="D21" s="16">
        <f t="shared" ref="D21:D25" si="1">INDEX($G$19:$Q$31, MATCH(B21,$G$19:$G$31,0), MATCH($D$19,$G$19:$Q$19,0))</f>
        <v>127.82044069777965</v>
      </c>
      <c r="E21" s="16">
        <f t="shared" ref="E21:E25" si="2">INDEX($G$19:$Q$31, MATCH(B21,$G$19:$G$31,0), MATCH($E$19,$G$19:$Q$19,0))</f>
        <v>134.86453576913118</v>
      </c>
      <c r="F21" s="5"/>
      <c r="G21" s="15" t="s">
        <v>39</v>
      </c>
      <c r="H21" s="31">
        <v>37.293630502606611</v>
      </c>
      <c r="I21" s="31">
        <v>37.267614766562922</v>
      </c>
      <c r="J21" s="31">
        <v>37.517682036033413</v>
      </c>
      <c r="K21" s="31">
        <v>37.828244949920055</v>
      </c>
      <c r="L21" s="31">
        <v>38.162868735607802</v>
      </c>
      <c r="M21" s="31">
        <v>38.503008292326697</v>
      </c>
      <c r="N21" s="31">
        <v>38.864257348728991</v>
      </c>
      <c r="O21" s="31">
        <v>39.244488515757332</v>
      </c>
      <c r="P21" s="31">
        <v>39.642746356643883</v>
      </c>
      <c r="Q21" s="31">
        <v>40.058556077048664</v>
      </c>
    </row>
    <row r="22" spans="2:24" x14ac:dyDescent="0.3">
      <c r="B22" s="15" t="s">
        <v>31</v>
      </c>
      <c r="C22" s="16">
        <f t="shared" si="0"/>
        <v>1.3971043387432385</v>
      </c>
      <c r="D22" s="16">
        <f t="shared" si="1"/>
        <v>1.5236685009070368</v>
      </c>
      <c r="E22" s="16">
        <f t="shared" si="2"/>
        <v>1.705440215661032</v>
      </c>
      <c r="F22" s="5"/>
      <c r="G22" s="15" t="s">
        <v>30</v>
      </c>
      <c r="H22" s="31">
        <v>121.86390677955838</v>
      </c>
      <c r="I22" s="31">
        <v>123.9486069427698</v>
      </c>
      <c r="J22" s="31">
        <v>125.29810952664484</v>
      </c>
      <c r="K22" s="31">
        <v>126.55027087392652</v>
      </c>
      <c r="L22" s="31">
        <v>127.82044069777965</v>
      </c>
      <c r="M22" s="31">
        <v>129.15609289644107</v>
      </c>
      <c r="N22" s="31">
        <v>130.52465261160458</v>
      </c>
      <c r="O22" s="31">
        <v>131.93088006647298</v>
      </c>
      <c r="P22" s="31">
        <v>133.3770249460897</v>
      </c>
      <c r="Q22" s="31">
        <v>134.86453576913118</v>
      </c>
    </row>
    <row r="23" spans="2:24" x14ac:dyDescent="0.3">
      <c r="B23" s="15" t="s">
        <v>32</v>
      </c>
      <c r="C23" s="16">
        <f t="shared" si="0"/>
        <v>11.012270512739796</v>
      </c>
      <c r="D23" s="16">
        <f t="shared" si="1"/>
        <v>11.758786936456698</v>
      </c>
      <c r="E23" s="16">
        <f t="shared" si="2"/>
        <v>12.80474018325482</v>
      </c>
      <c r="F23" s="5"/>
      <c r="G23" s="15" t="s">
        <v>31</v>
      </c>
      <c r="H23" s="31">
        <v>1.3971043387432385</v>
      </c>
      <c r="I23" s="31">
        <v>1.427136785316528</v>
      </c>
      <c r="J23" s="31">
        <v>1.4583050368768458</v>
      </c>
      <c r="K23" s="31">
        <v>1.4904873682977688</v>
      </c>
      <c r="L23" s="31">
        <v>1.5236685009070368</v>
      </c>
      <c r="M23" s="31">
        <v>1.5578658455384353</v>
      </c>
      <c r="N23" s="31">
        <v>1.5931078141556436</v>
      </c>
      <c r="O23" s="31">
        <v>1.6294271970591172</v>
      </c>
      <c r="P23" s="31">
        <v>1.666859084254096</v>
      </c>
      <c r="Q23" s="31">
        <v>1.705440215661032</v>
      </c>
    </row>
    <row r="24" spans="2:24" x14ac:dyDescent="0.3">
      <c r="B24" s="15" t="s">
        <v>33</v>
      </c>
      <c r="C24" s="16">
        <f t="shared" si="0"/>
        <v>3.0497433808715608</v>
      </c>
      <c r="D24" s="16">
        <f t="shared" si="1"/>
        <v>3.0497433808715608</v>
      </c>
      <c r="E24" s="16">
        <f t="shared" si="2"/>
        <v>3.0497433808715608</v>
      </c>
      <c r="F24" s="5"/>
      <c r="G24" s="15" t="s">
        <v>40</v>
      </c>
      <c r="H24" s="31">
        <v>60.722092241191781</v>
      </c>
      <c r="I24" s="31">
        <v>60.651038928574749</v>
      </c>
      <c r="J24" s="31">
        <v>61.014623457464104</v>
      </c>
      <c r="K24" s="31">
        <v>61.551050734367521</v>
      </c>
      <c r="L24" s="31">
        <v>62.163732058487305</v>
      </c>
      <c r="M24" s="31">
        <v>62.821562220334613</v>
      </c>
      <c r="N24" s="31">
        <v>63.511527605229269</v>
      </c>
      <c r="O24" s="31">
        <v>64.230973663986035</v>
      </c>
      <c r="P24" s="31">
        <v>64.979813093966655</v>
      </c>
      <c r="Q24" s="31">
        <v>65.758890806021284</v>
      </c>
    </row>
    <row r="25" spans="2:24" ht="15" thickBot="1" x14ac:dyDescent="0.35">
      <c r="B25" s="15" t="s">
        <v>34</v>
      </c>
      <c r="C25" s="16">
        <f t="shared" si="0"/>
        <v>2.5</v>
      </c>
      <c r="D25" s="16">
        <f t="shared" si="1"/>
        <v>2.5</v>
      </c>
      <c r="E25" s="16">
        <f t="shared" si="2"/>
        <v>2.5</v>
      </c>
      <c r="F25" s="5"/>
      <c r="G25" s="15" t="s">
        <v>38</v>
      </c>
      <c r="H25" s="31">
        <v>32.257069397883193</v>
      </c>
      <c r="I25" s="31">
        <v>31.930914320574399</v>
      </c>
      <c r="J25" s="31">
        <v>32.647138928500787</v>
      </c>
      <c r="K25" s="31">
        <v>33.753958644213583</v>
      </c>
      <c r="L25" s="31">
        <v>35.031121125527811</v>
      </c>
      <c r="M25" s="31">
        <v>36.406027238934641</v>
      </c>
      <c r="N25" s="31">
        <v>37.855848313294928</v>
      </c>
      <c r="O25" s="31">
        <v>39.374694584089575</v>
      </c>
      <c r="P25" s="31">
        <v>40.962575881820037</v>
      </c>
      <c r="Q25" s="31">
        <v>42.621651520614634</v>
      </c>
    </row>
    <row r="26" spans="2:24" ht="15" thickBot="1" x14ac:dyDescent="0.35">
      <c r="B26" s="17" t="s">
        <v>35</v>
      </c>
      <c r="C26" s="18">
        <f>SUM(C20:C25)</f>
        <v>189.96039866860812</v>
      </c>
      <c r="D26" s="18">
        <f t="shared" ref="D26:E26" si="3">SUM(D20:D25)</f>
        <v>197.1142200734073</v>
      </c>
      <c r="E26" s="18">
        <f t="shared" si="3"/>
        <v>206.25404811907066</v>
      </c>
      <c r="F26" s="5"/>
      <c r="G26" s="15" t="s">
        <v>32</v>
      </c>
      <c r="H26" s="31">
        <v>11.012270512739796</v>
      </c>
      <c r="I26" s="31">
        <v>11.197052264744126</v>
      </c>
      <c r="J26" s="31">
        <v>11.380604590335693</v>
      </c>
      <c r="K26" s="31">
        <v>11.567304078045234</v>
      </c>
      <c r="L26" s="31">
        <v>11.758786936456698</v>
      </c>
      <c r="M26" s="31">
        <v>11.9557460447643</v>
      </c>
      <c r="N26" s="31">
        <v>12.158558251864987</v>
      </c>
      <c r="O26" s="31">
        <v>12.367498208176192</v>
      </c>
      <c r="P26" s="31">
        <v>12.58281151870816</v>
      </c>
      <c r="Q26" s="31">
        <v>12.80474018325482</v>
      </c>
    </row>
    <row r="27" spans="2:24" x14ac:dyDescent="0.3">
      <c r="B27" s="5"/>
      <c r="C27" s="5"/>
      <c r="D27" s="5"/>
      <c r="E27" s="5"/>
      <c r="F27" s="5"/>
      <c r="G27" s="15" t="s">
        <v>33</v>
      </c>
      <c r="H27" s="31">
        <v>3.0497433808715608</v>
      </c>
      <c r="I27" s="31">
        <v>3.0497433808715608</v>
      </c>
      <c r="J27" s="31">
        <v>3.0497433808715608</v>
      </c>
      <c r="K27" s="31">
        <v>3.0497433808715608</v>
      </c>
      <c r="L27" s="31">
        <v>3.0497433808715608</v>
      </c>
      <c r="M27" s="31">
        <v>3.0497433808715608</v>
      </c>
      <c r="N27" s="31">
        <v>3.0497433808715608</v>
      </c>
      <c r="O27" s="31">
        <v>3.0497433808715608</v>
      </c>
      <c r="P27" s="31">
        <v>3.0497433808715608</v>
      </c>
      <c r="Q27" s="31">
        <v>3.0497433808715608</v>
      </c>
      <c r="R27" s="5"/>
      <c r="S27" s="5"/>
      <c r="T27" s="5"/>
      <c r="U27" s="5"/>
      <c r="V27" s="5"/>
      <c r="W27" s="5"/>
      <c r="X27" s="5"/>
    </row>
    <row r="28" spans="2:24" x14ac:dyDescent="0.3">
      <c r="B28" s="5"/>
      <c r="C28" s="5"/>
      <c r="D28" s="5"/>
      <c r="E28" s="5"/>
      <c r="F28" s="5"/>
      <c r="G28" s="15" t="s">
        <v>37</v>
      </c>
      <c r="H28" s="31">
        <v>0</v>
      </c>
      <c r="I28" s="31">
        <v>0</v>
      </c>
      <c r="J28" s="31">
        <v>0</v>
      </c>
      <c r="K28" s="31">
        <v>0</v>
      </c>
      <c r="L28" s="31">
        <v>0</v>
      </c>
      <c r="M28" s="31">
        <v>0</v>
      </c>
      <c r="N28" s="31">
        <v>0</v>
      </c>
      <c r="O28" s="31">
        <v>0</v>
      </c>
      <c r="P28" s="31">
        <v>0</v>
      </c>
      <c r="Q28" s="31">
        <v>0</v>
      </c>
      <c r="R28" s="5"/>
      <c r="S28" s="5"/>
      <c r="T28" s="5"/>
      <c r="U28" s="5"/>
      <c r="V28" s="5"/>
      <c r="W28" s="5"/>
      <c r="X28" s="5"/>
    </row>
    <row r="29" spans="2:24" x14ac:dyDescent="0.3">
      <c r="B29" s="5"/>
      <c r="C29" s="5"/>
      <c r="D29" s="5"/>
      <c r="E29" s="5"/>
      <c r="F29" s="5"/>
      <c r="G29" s="15" t="s">
        <v>81</v>
      </c>
      <c r="H29" s="31">
        <v>0.95824266342720665</v>
      </c>
      <c r="I29" s="31">
        <v>0.95824266342720665</v>
      </c>
      <c r="J29" s="31">
        <v>0.95824266342720665</v>
      </c>
      <c r="K29" s="31">
        <v>0.95824266342720665</v>
      </c>
      <c r="L29" s="31">
        <v>0.95824266342720665</v>
      </c>
      <c r="M29" s="31">
        <v>0.95824266342720665</v>
      </c>
      <c r="N29" s="31">
        <v>0.95824266342720665</v>
      </c>
      <c r="O29" s="31">
        <v>0.95824266342720665</v>
      </c>
      <c r="P29" s="31">
        <v>0.95824266342720665</v>
      </c>
      <c r="Q29" s="31">
        <v>0.95824266342720665</v>
      </c>
      <c r="R29" s="5"/>
      <c r="S29" s="5"/>
      <c r="T29" s="5"/>
      <c r="U29" s="5"/>
      <c r="V29" s="5"/>
      <c r="W29" s="5"/>
      <c r="X29" s="5"/>
    </row>
    <row r="30" spans="2:24" ht="15" thickBot="1" x14ac:dyDescent="0.35">
      <c r="B30" s="5"/>
      <c r="C30" s="5"/>
      <c r="D30" s="5"/>
      <c r="E30" s="5"/>
      <c r="F30" s="5"/>
      <c r="G30" s="15" t="s">
        <v>34</v>
      </c>
      <c r="H30" s="32">
        <v>2.5</v>
      </c>
      <c r="I30" s="32">
        <v>2.5</v>
      </c>
      <c r="J30" s="32">
        <v>2.5</v>
      </c>
      <c r="K30" s="32">
        <v>2.5</v>
      </c>
      <c r="L30" s="32">
        <v>2.5</v>
      </c>
      <c r="M30" s="32">
        <v>2.5</v>
      </c>
      <c r="N30" s="32">
        <v>2.5</v>
      </c>
      <c r="O30" s="32">
        <v>2.5</v>
      </c>
      <c r="P30" s="32">
        <v>2.5</v>
      </c>
      <c r="Q30" s="32">
        <v>2.5</v>
      </c>
      <c r="R30" s="5"/>
      <c r="S30" s="5"/>
      <c r="T30" s="5"/>
      <c r="U30" s="5"/>
      <c r="V30" s="5"/>
      <c r="W30" s="5"/>
      <c r="X30" s="5"/>
    </row>
    <row r="31" spans="2:24" ht="15" thickBot="1" x14ac:dyDescent="0.35">
      <c r="B31" s="5"/>
      <c r="C31" s="5"/>
      <c r="D31" s="5"/>
      <c r="E31" s="5"/>
      <c r="F31" s="5"/>
      <c r="G31" s="17" t="s">
        <v>35</v>
      </c>
      <c r="H31" s="18">
        <v>321.19143347371693</v>
      </c>
      <c r="I31" s="33">
        <v>322.95446988117538</v>
      </c>
      <c r="J31" s="33">
        <v>325.97334492727663</v>
      </c>
      <c r="K31" s="33">
        <v>329.55168907653729</v>
      </c>
      <c r="L31" s="33">
        <v>333.43018465645747</v>
      </c>
      <c r="M31" s="33">
        <v>337.51898572554569</v>
      </c>
      <c r="N31" s="33">
        <v>341.78917829448716</v>
      </c>
      <c r="O31" s="33">
        <v>346.23359677054418</v>
      </c>
      <c r="P31" s="33">
        <v>350.85303187454127</v>
      </c>
      <c r="Q31" s="34">
        <v>355.65138918618248</v>
      </c>
      <c r="R31" s="5"/>
      <c r="S31" s="5"/>
      <c r="T31" s="5"/>
      <c r="U31" s="5"/>
      <c r="V31" s="5"/>
      <c r="W31" s="5"/>
      <c r="X31" s="5"/>
    </row>
    <row r="32" spans="2:24" x14ac:dyDescent="0.3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spans="2:24" x14ac:dyDescent="0.3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spans="2:24" x14ac:dyDescent="0.3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spans="2:24" x14ac:dyDescent="0.3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spans="2:24" x14ac:dyDescent="0.3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spans="2:24" x14ac:dyDescent="0.3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spans="2:24" x14ac:dyDescent="0.3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spans="2:24" x14ac:dyDescent="0.3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spans="2:24" x14ac:dyDescent="0.3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spans="2:24" x14ac:dyDescent="0.3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spans="2:24" x14ac:dyDescent="0.3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spans="2:24" x14ac:dyDescent="0.3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spans="2:24" x14ac:dyDescent="0.3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spans="2:24" x14ac:dyDescent="0.3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spans="2:24" x14ac:dyDescent="0.3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spans="2:24" x14ac:dyDescent="0.3"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 spans="2:24" x14ac:dyDescent="0.3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 spans="2:24" x14ac:dyDescent="0.3"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 spans="2:24" x14ac:dyDescent="0.3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spans="2:24" x14ac:dyDescent="0.3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spans="2:24" x14ac:dyDescent="0.3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spans="2:24" x14ac:dyDescent="0.3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</sheetData>
  <dataValidations count="1">
    <dataValidation type="list" allowBlank="1" showInputMessage="1" showErrorMessage="1" sqref="C19:E19" xr:uid="{D852B71F-5BB4-4706-80CC-C50A511080C4}">
      <formula1>$H$19:$Q$19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53"/>
  <sheetViews>
    <sheetView workbookViewId="0">
      <selection activeCell="L32" sqref="L32"/>
    </sheetView>
  </sheetViews>
  <sheetFormatPr defaultColWidth="8.88671875" defaultRowHeight="14.4" x14ac:dyDescent="0.3"/>
  <cols>
    <col min="1" max="10" width="8.88671875" style="3"/>
    <col min="11" max="11" width="21.77734375" style="3" customWidth="1"/>
    <col min="12" max="16384" width="8.88671875" style="3"/>
  </cols>
  <sheetData>
    <row r="1" spans="1:26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x14ac:dyDescent="0.3">
      <c r="A2" s="5"/>
      <c r="B2" s="4" t="s">
        <v>36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x14ac:dyDescent="0.3">
      <c r="A3" s="5"/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x14ac:dyDescent="0.3">
      <c r="A4" s="5"/>
      <c r="B4" s="5" t="s">
        <v>34</v>
      </c>
      <c r="C4" s="5"/>
      <c r="D4" s="5"/>
      <c r="E4" s="5"/>
      <c r="F4" s="5"/>
      <c r="G4" s="5"/>
      <c r="H4" s="5"/>
      <c r="I4" s="5"/>
      <c r="J4" s="5"/>
      <c r="K4" s="10" t="s">
        <v>1</v>
      </c>
      <c r="L4" s="10">
        <v>2016</v>
      </c>
      <c r="M4" s="10">
        <v>2017</v>
      </c>
      <c r="N4" s="10">
        <v>2018</v>
      </c>
      <c r="O4" s="10">
        <v>2019</v>
      </c>
      <c r="P4" s="10">
        <v>2020</v>
      </c>
      <c r="Q4" s="10">
        <v>2021</v>
      </c>
      <c r="R4" s="10">
        <v>2022</v>
      </c>
      <c r="S4" s="10">
        <v>2023</v>
      </c>
      <c r="T4" s="10">
        <v>2024</v>
      </c>
      <c r="U4" s="10">
        <v>2025</v>
      </c>
      <c r="V4" s="5"/>
      <c r="W4" s="5"/>
      <c r="X4" s="5"/>
      <c r="Y4" s="5"/>
      <c r="Z4" s="5"/>
    </row>
    <row r="5" spans="1:26" x14ac:dyDescent="0.3">
      <c r="A5" s="5"/>
      <c r="B5" s="5" t="s">
        <v>37</v>
      </c>
      <c r="C5" s="5"/>
      <c r="D5" s="5"/>
      <c r="E5" s="5"/>
      <c r="F5" s="5"/>
      <c r="G5" s="5"/>
      <c r="H5" s="5"/>
      <c r="I5" s="5"/>
      <c r="J5" s="5"/>
      <c r="K5" s="15" t="s">
        <v>29</v>
      </c>
      <c r="L5" s="31">
        <v>50.137373656695154</v>
      </c>
      <c r="M5" s="31">
        <v>50.024119828334122</v>
      </c>
      <c r="N5" s="31">
        <v>50.148895307122181</v>
      </c>
      <c r="O5" s="31">
        <v>50.302386383467827</v>
      </c>
      <c r="P5" s="31">
        <v>50.461580557392388</v>
      </c>
      <c r="Q5" s="31">
        <v>50.610697142907178</v>
      </c>
      <c r="R5" s="31">
        <v>50.773240305310011</v>
      </c>
      <c r="S5" s="31">
        <v>50.947648490704154</v>
      </c>
      <c r="T5" s="31">
        <v>51.133214948759935</v>
      </c>
      <c r="U5" s="31">
        <v>51.32958857015209</v>
      </c>
      <c r="V5" s="5"/>
      <c r="W5" s="5"/>
      <c r="X5" s="5"/>
      <c r="Y5" s="5"/>
      <c r="Z5" s="5"/>
    </row>
    <row r="6" spans="1:26" x14ac:dyDescent="0.3">
      <c r="A6" s="5"/>
      <c r="B6" s="5" t="s">
        <v>32</v>
      </c>
      <c r="C6" s="5"/>
      <c r="D6" s="5"/>
      <c r="E6" s="5"/>
      <c r="F6" s="5"/>
      <c r="G6" s="5"/>
      <c r="H6" s="5"/>
      <c r="I6" s="5"/>
      <c r="J6" s="5"/>
      <c r="K6" s="15" t="s">
        <v>39</v>
      </c>
      <c r="L6" s="31">
        <v>37.293630502606611</v>
      </c>
      <c r="M6" s="31">
        <v>37.267614766562922</v>
      </c>
      <c r="N6" s="31">
        <v>37.517682036033413</v>
      </c>
      <c r="O6" s="31">
        <v>37.828244949920055</v>
      </c>
      <c r="P6" s="31">
        <v>38.162868735607802</v>
      </c>
      <c r="Q6" s="31">
        <v>38.503008292326697</v>
      </c>
      <c r="R6" s="31">
        <v>38.864257348728991</v>
      </c>
      <c r="S6" s="31">
        <v>39.244488515757332</v>
      </c>
      <c r="T6" s="31">
        <v>39.642746356643883</v>
      </c>
      <c r="U6" s="31">
        <v>40.058556077048664</v>
      </c>
      <c r="V6" s="5"/>
      <c r="W6" s="5"/>
      <c r="X6" s="5"/>
      <c r="Y6" s="5"/>
      <c r="Z6" s="5"/>
    </row>
    <row r="7" spans="1:26" x14ac:dyDescent="0.3">
      <c r="A7" s="5"/>
      <c r="B7" s="5" t="s">
        <v>38</v>
      </c>
      <c r="C7" s="5"/>
      <c r="D7" s="5"/>
      <c r="E7" s="5"/>
      <c r="F7" s="5"/>
      <c r="G7" s="5"/>
      <c r="H7" s="5"/>
      <c r="I7" s="5"/>
      <c r="J7" s="5"/>
      <c r="K7" s="15" t="s">
        <v>30</v>
      </c>
      <c r="L7" s="31">
        <v>121.86390677955838</v>
      </c>
      <c r="M7" s="31">
        <v>123.9486069427698</v>
      </c>
      <c r="N7" s="31">
        <v>125.29810952664484</v>
      </c>
      <c r="O7" s="31">
        <v>126.55027087392652</v>
      </c>
      <c r="P7" s="31">
        <v>127.82044069777965</v>
      </c>
      <c r="Q7" s="31">
        <v>129.15609289644107</v>
      </c>
      <c r="R7" s="31">
        <v>130.52465261160458</v>
      </c>
      <c r="S7" s="31">
        <v>131.93088006647298</v>
      </c>
      <c r="T7" s="31">
        <v>133.3770249460897</v>
      </c>
      <c r="U7" s="31">
        <v>134.86453576913118</v>
      </c>
      <c r="V7" s="5"/>
      <c r="W7" s="5"/>
      <c r="X7" s="5"/>
      <c r="Y7" s="5"/>
      <c r="Z7" s="5"/>
    </row>
    <row r="8" spans="1:26" x14ac:dyDescent="0.3">
      <c r="A8" s="5"/>
      <c r="B8" s="5" t="s">
        <v>33</v>
      </c>
      <c r="C8" s="5"/>
      <c r="D8" s="5"/>
      <c r="E8" s="5"/>
      <c r="F8" s="5"/>
      <c r="G8" s="5"/>
      <c r="H8" s="5"/>
      <c r="I8" s="5"/>
      <c r="J8" s="5"/>
      <c r="K8" s="15" t="s">
        <v>31</v>
      </c>
      <c r="L8" s="31">
        <v>1.3971043387432385</v>
      </c>
      <c r="M8" s="31">
        <v>1.427136785316528</v>
      </c>
      <c r="N8" s="31">
        <v>1.4583050368768458</v>
      </c>
      <c r="O8" s="31">
        <v>1.4904873682977688</v>
      </c>
      <c r="P8" s="31">
        <v>1.5236685009070368</v>
      </c>
      <c r="Q8" s="31">
        <v>1.5578658455384353</v>
      </c>
      <c r="R8" s="31">
        <v>1.5931078141556436</v>
      </c>
      <c r="S8" s="31">
        <v>1.6294271970591172</v>
      </c>
      <c r="T8" s="31">
        <v>1.666859084254096</v>
      </c>
      <c r="U8" s="31">
        <v>1.705440215661032</v>
      </c>
      <c r="V8" s="5"/>
      <c r="W8" s="5"/>
      <c r="X8" s="5"/>
      <c r="Y8" s="5"/>
      <c r="Z8" s="5"/>
    </row>
    <row r="9" spans="1:26" x14ac:dyDescent="0.3">
      <c r="A9" s="5"/>
      <c r="B9" s="5" t="s">
        <v>31</v>
      </c>
      <c r="C9" s="5"/>
      <c r="D9" s="5"/>
      <c r="E9" s="5"/>
      <c r="F9" s="5"/>
      <c r="G9" s="5"/>
      <c r="H9" s="5"/>
      <c r="I9" s="5"/>
      <c r="J9" s="5"/>
      <c r="K9" s="15" t="s">
        <v>40</v>
      </c>
      <c r="L9" s="31">
        <v>60.722092241191781</v>
      </c>
      <c r="M9" s="31">
        <v>60.651038928574749</v>
      </c>
      <c r="N9" s="31">
        <v>61.014623457464104</v>
      </c>
      <c r="O9" s="31">
        <v>61.551050734367521</v>
      </c>
      <c r="P9" s="31">
        <v>62.163732058487305</v>
      </c>
      <c r="Q9" s="31">
        <v>62.821562220334613</v>
      </c>
      <c r="R9" s="31">
        <v>63.511527605229269</v>
      </c>
      <c r="S9" s="31">
        <v>64.230973663986035</v>
      </c>
      <c r="T9" s="31">
        <v>64.979813093966655</v>
      </c>
      <c r="U9" s="31">
        <v>65.758890806021284</v>
      </c>
      <c r="V9" s="5"/>
      <c r="W9" s="5"/>
      <c r="X9" s="5"/>
      <c r="Y9" s="5"/>
      <c r="Z9" s="5"/>
    </row>
    <row r="10" spans="1:26" x14ac:dyDescent="0.3">
      <c r="A10" s="5"/>
      <c r="B10" s="5" t="s">
        <v>39</v>
      </c>
      <c r="C10" s="5"/>
      <c r="D10" s="5"/>
      <c r="E10" s="5"/>
      <c r="F10" s="5"/>
      <c r="G10" s="5"/>
      <c r="H10" s="5"/>
      <c r="I10" s="5"/>
      <c r="J10" s="5"/>
      <c r="K10" s="15" t="s">
        <v>38</v>
      </c>
      <c r="L10" s="31">
        <v>32.257069397883193</v>
      </c>
      <c r="M10" s="31">
        <v>31.930914320574399</v>
      </c>
      <c r="N10" s="31">
        <v>32.647138928500787</v>
      </c>
      <c r="O10" s="31">
        <v>33.753958644213583</v>
      </c>
      <c r="P10" s="31">
        <v>35.031121125527811</v>
      </c>
      <c r="Q10" s="31">
        <v>36.406027238934641</v>
      </c>
      <c r="R10" s="31">
        <v>37.855848313294928</v>
      </c>
      <c r="S10" s="31">
        <v>39.374694584089575</v>
      </c>
      <c r="T10" s="31">
        <v>40.962575881820037</v>
      </c>
      <c r="U10" s="31">
        <v>42.621651520614634</v>
      </c>
      <c r="V10" s="5"/>
      <c r="W10" s="5"/>
      <c r="X10" s="5"/>
      <c r="Y10" s="5"/>
      <c r="Z10" s="5"/>
    </row>
    <row r="11" spans="1:26" x14ac:dyDescent="0.3">
      <c r="A11" s="5"/>
      <c r="B11" s="5" t="s">
        <v>29</v>
      </c>
      <c r="C11" s="5"/>
      <c r="D11" s="5"/>
      <c r="E11" s="5"/>
      <c r="F11" s="5"/>
      <c r="G11" s="5"/>
      <c r="H11" s="5"/>
      <c r="I11" s="5"/>
      <c r="J11" s="5"/>
      <c r="K11" s="15" t="s">
        <v>32</v>
      </c>
      <c r="L11" s="31">
        <v>11.012270512739796</v>
      </c>
      <c r="M11" s="31">
        <v>11.197052264744126</v>
      </c>
      <c r="N11" s="31">
        <v>11.380604590335693</v>
      </c>
      <c r="O11" s="31">
        <v>11.567304078045234</v>
      </c>
      <c r="P11" s="31">
        <v>11.758786936456698</v>
      </c>
      <c r="Q11" s="31">
        <v>11.9557460447643</v>
      </c>
      <c r="R11" s="31">
        <v>12.158558251864987</v>
      </c>
      <c r="S11" s="31">
        <v>12.367498208176192</v>
      </c>
      <c r="T11" s="31">
        <v>12.58281151870816</v>
      </c>
      <c r="U11" s="31">
        <v>12.80474018325482</v>
      </c>
      <c r="V11" s="5"/>
      <c r="W11" s="5"/>
      <c r="X11" s="5"/>
      <c r="Y11" s="5"/>
      <c r="Z11" s="5"/>
    </row>
    <row r="12" spans="1:26" x14ac:dyDescent="0.3">
      <c r="A12" s="5"/>
      <c r="B12" s="5" t="s">
        <v>40</v>
      </c>
      <c r="C12" s="5"/>
      <c r="D12" s="5"/>
      <c r="E12" s="5"/>
      <c r="F12" s="5"/>
      <c r="G12" s="5"/>
      <c r="H12" s="5"/>
      <c r="I12" s="5"/>
      <c r="J12" s="5"/>
      <c r="K12" s="15" t="s">
        <v>33</v>
      </c>
      <c r="L12" s="31">
        <v>3.0497433808715608</v>
      </c>
      <c r="M12" s="31">
        <v>3.0497433808715608</v>
      </c>
      <c r="N12" s="31">
        <v>3.0497433808715608</v>
      </c>
      <c r="O12" s="31">
        <v>3.0497433808715608</v>
      </c>
      <c r="P12" s="31">
        <v>3.0497433808715608</v>
      </c>
      <c r="Q12" s="31">
        <v>3.0497433808715608</v>
      </c>
      <c r="R12" s="31">
        <v>3.0497433808715608</v>
      </c>
      <c r="S12" s="31">
        <v>3.0497433808715608</v>
      </c>
      <c r="T12" s="31">
        <v>3.0497433808715608</v>
      </c>
      <c r="U12" s="31">
        <v>3.0497433808715608</v>
      </c>
      <c r="V12" s="5"/>
      <c r="W12" s="5"/>
      <c r="X12" s="5"/>
      <c r="Y12" s="5"/>
      <c r="Z12" s="5"/>
    </row>
    <row r="13" spans="1:26" x14ac:dyDescent="0.3">
      <c r="A13" s="5"/>
      <c r="B13" s="5" t="s">
        <v>30</v>
      </c>
      <c r="C13" s="5"/>
      <c r="D13" s="5"/>
      <c r="E13" s="5"/>
      <c r="F13" s="5"/>
      <c r="G13" s="5"/>
      <c r="H13" s="5"/>
      <c r="I13" s="5"/>
      <c r="J13" s="5"/>
      <c r="K13" s="15" t="s">
        <v>37</v>
      </c>
      <c r="L13" s="31">
        <v>0</v>
      </c>
      <c r="M13" s="31">
        <v>0</v>
      </c>
      <c r="N13" s="31">
        <v>0</v>
      </c>
      <c r="O13" s="31">
        <v>0</v>
      </c>
      <c r="P13" s="31">
        <v>0</v>
      </c>
      <c r="Q13" s="31">
        <v>0</v>
      </c>
      <c r="R13" s="31">
        <v>0</v>
      </c>
      <c r="S13" s="31">
        <v>0</v>
      </c>
      <c r="T13" s="31">
        <v>0</v>
      </c>
      <c r="U13" s="31">
        <v>0</v>
      </c>
      <c r="V13" s="5"/>
      <c r="W13" s="5"/>
      <c r="X13" s="5"/>
      <c r="Y13" s="5"/>
      <c r="Z13" s="5"/>
    </row>
    <row r="14" spans="1:26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15" t="s">
        <v>81</v>
      </c>
      <c r="L14" s="31">
        <v>0.95824266342720665</v>
      </c>
      <c r="M14" s="31">
        <v>0.95824266342720665</v>
      </c>
      <c r="N14" s="31">
        <v>0.95824266342720665</v>
      </c>
      <c r="O14" s="31">
        <v>0.95824266342720665</v>
      </c>
      <c r="P14" s="31">
        <v>0.95824266342720665</v>
      </c>
      <c r="Q14" s="31">
        <v>0.95824266342720665</v>
      </c>
      <c r="R14" s="31">
        <v>0.95824266342720665</v>
      </c>
      <c r="S14" s="31">
        <v>0.95824266342720665</v>
      </c>
      <c r="T14" s="31">
        <v>0.95824266342720665</v>
      </c>
      <c r="U14" s="31">
        <v>0.95824266342720665</v>
      </c>
      <c r="V14" s="5"/>
      <c r="W14" s="5"/>
      <c r="X14" s="5"/>
      <c r="Y14" s="5"/>
      <c r="Z14" s="5"/>
    </row>
    <row r="15" spans="1:26" ht="15" thickBot="1" x14ac:dyDescent="0.35">
      <c r="A15" s="5"/>
      <c r="B15" s="4" t="s">
        <v>41</v>
      </c>
      <c r="C15" s="5"/>
      <c r="D15" s="5"/>
      <c r="E15" s="5"/>
      <c r="F15" s="5"/>
      <c r="G15" s="5"/>
      <c r="H15" s="5"/>
      <c r="I15" s="5"/>
      <c r="J15" s="5"/>
      <c r="K15" s="15" t="s">
        <v>34</v>
      </c>
      <c r="L15" s="32">
        <v>2.5</v>
      </c>
      <c r="M15" s="32">
        <v>2.5</v>
      </c>
      <c r="N15" s="32">
        <v>2.5</v>
      </c>
      <c r="O15" s="32">
        <v>2.5</v>
      </c>
      <c r="P15" s="32">
        <v>2.5</v>
      </c>
      <c r="Q15" s="32">
        <v>2.5</v>
      </c>
      <c r="R15" s="32">
        <v>2.5</v>
      </c>
      <c r="S15" s="32">
        <v>2.5</v>
      </c>
      <c r="T15" s="32">
        <v>2.5</v>
      </c>
      <c r="U15" s="32">
        <v>2.5</v>
      </c>
      <c r="V15" s="5"/>
      <c r="W15" s="5"/>
      <c r="X15" s="5"/>
      <c r="Y15" s="5"/>
      <c r="Z15" s="5"/>
    </row>
    <row r="16" spans="1:26" ht="15" thickBot="1" x14ac:dyDescent="0.35">
      <c r="A16" s="5"/>
      <c r="B16" s="4"/>
      <c r="C16" s="5"/>
      <c r="D16" s="5"/>
      <c r="E16" s="5"/>
      <c r="F16" s="5"/>
      <c r="G16" s="5"/>
      <c r="H16" s="5"/>
      <c r="I16" s="5"/>
      <c r="J16" s="5"/>
      <c r="K16" s="17" t="s">
        <v>35</v>
      </c>
      <c r="L16" s="18">
        <v>321.19143347371693</v>
      </c>
      <c r="M16" s="33">
        <v>322.95446988117538</v>
      </c>
      <c r="N16" s="33">
        <v>325.97334492727663</v>
      </c>
      <c r="O16" s="33">
        <v>329.55168907653729</v>
      </c>
      <c r="P16" s="33">
        <v>333.43018465645747</v>
      </c>
      <c r="Q16" s="33">
        <v>337.51898572554569</v>
      </c>
      <c r="R16" s="33">
        <v>341.78917829448716</v>
      </c>
      <c r="S16" s="33">
        <v>346.23359677054418</v>
      </c>
      <c r="T16" s="33">
        <v>350.85303187454127</v>
      </c>
      <c r="U16" s="34">
        <v>355.65138918618248</v>
      </c>
      <c r="V16" s="5"/>
      <c r="W16" s="5"/>
      <c r="X16" s="5"/>
      <c r="Y16" s="5"/>
      <c r="Z16" s="5"/>
    </row>
    <row r="17" spans="1:26" x14ac:dyDescent="0.3">
      <c r="A17" s="5"/>
      <c r="B17" s="4" t="s">
        <v>42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x14ac:dyDescent="0.3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x14ac:dyDescent="0.3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x14ac:dyDescent="0.3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x14ac:dyDescent="0.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x14ac:dyDescent="0.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x14ac:dyDescent="0.3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x14ac:dyDescent="0.3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x14ac:dyDescent="0.3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x14ac:dyDescent="0.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x14ac:dyDescent="0.3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x14ac:dyDescent="0.3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x14ac:dyDescent="0.3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x14ac:dyDescent="0.3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</sheetData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48"/>
  <sheetViews>
    <sheetView workbookViewId="0">
      <selection activeCell="G17" sqref="G17"/>
    </sheetView>
  </sheetViews>
  <sheetFormatPr defaultColWidth="8.88671875" defaultRowHeight="14.4" x14ac:dyDescent="0.3"/>
  <cols>
    <col min="1" max="1" width="8.88671875" style="3"/>
    <col min="2" max="3" width="13" style="3" customWidth="1"/>
    <col min="4" max="16384" width="8.88671875" style="3"/>
  </cols>
  <sheetData>
    <row r="1" spans="1:26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x14ac:dyDescent="0.3">
      <c r="A2" s="5"/>
      <c r="B2" s="4" t="s">
        <v>43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x14ac:dyDescent="0.3">
      <c r="A4" s="5"/>
      <c r="B4" s="20" t="s">
        <v>44</v>
      </c>
      <c r="C4" s="20" t="s">
        <v>45</v>
      </c>
      <c r="D4" s="20" t="s">
        <v>46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x14ac:dyDescent="0.3">
      <c r="A5" s="5"/>
      <c r="B5" s="21" t="s">
        <v>47</v>
      </c>
      <c r="C5" s="21" t="s">
        <v>48</v>
      </c>
      <c r="D5" s="21">
        <v>10</v>
      </c>
      <c r="E5" s="5" t="s">
        <v>48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x14ac:dyDescent="0.3">
      <c r="A6" s="5"/>
      <c r="B6" s="21" t="s">
        <v>49</v>
      </c>
      <c r="C6" s="21" t="s">
        <v>50</v>
      </c>
      <c r="D6" s="21">
        <v>9</v>
      </c>
      <c r="E6" s="5" t="s">
        <v>47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x14ac:dyDescent="0.3">
      <c r="A7" s="5"/>
      <c r="B7" s="21" t="s">
        <v>51</v>
      </c>
      <c r="C7" s="21" t="s">
        <v>52</v>
      </c>
      <c r="D7" s="21">
        <v>8</v>
      </c>
      <c r="E7" s="5" t="s">
        <v>51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x14ac:dyDescent="0.3">
      <c r="A8" s="5"/>
      <c r="B8" s="21" t="s">
        <v>49</v>
      </c>
      <c r="C8" s="21" t="s">
        <v>52</v>
      </c>
      <c r="D8" s="21">
        <v>8</v>
      </c>
      <c r="E8" s="5" t="s">
        <v>52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x14ac:dyDescent="0.3">
      <c r="A9" s="5"/>
      <c r="B9" s="21" t="s">
        <v>47</v>
      </c>
      <c r="C9" s="21" t="s">
        <v>53</v>
      </c>
      <c r="D9" s="21">
        <v>7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x14ac:dyDescent="0.3">
      <c r="A10" s="5"/>
      <c r="B10" s="21" t="s">
        <v>49</v>
      </c>
      <c r="C10" s="21" t="s">
        <v>54</v>
      </c>
      <c r="D10" s="21">
        <v>7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6.5" customHeight="1" x14ac:dyDescent="0.3">
      <c r="A11" s="5"/>
      <c r="B11" s="21" t="s">
        <v>47</v>
      </c>
      <c r="C11" s="21" t="s">
        <v>52</v>
      </c>
      <c r="D11" s="21">
        <v>6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6.5" customHeight="1" x14ac:dyDescent="0.3">
      <c r="A12" s="5"/>
      <c r="B12" s="21" t="s">
        <v>49</v>
      </c>
      <c r="C12" s="21" t="s">
        <v>48</v>
      </c>
      <c r="D12" s="21">
        <v>6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6.5" customHeight="1" x14ac:dyDescent="0.3">
      <c r="A13" s="5"/>
      <c r="B13" s="21" t="s">
        <v>47</v>
      </c>
      <c r="C13" s="21" t="s">
        <v>50</v>
      </c>
      <c r="D13" s="21">
        <v>5</v>
      </c>
      <c r="E13" s="5"/>
      <c r="F13" s="5"/>
      <c r="G13" s="5"/>
      <c r="H13" s="5"/>
      <c r="I13" s="5"/>
      <c r="J13" s="5"/>
      <c r="K13" s="5"/>
      <c r="L13" s="5"/>
      <c r="M13" s="5">
        <f>SUMIF(D5:D12:D19,"Apples")</f>
        <v>0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x14ac:dyDescent="0.3">
      <c r="A14" s="5"/>
      <c r="B14" s="21" t="s">
        <v>51</v>
      </c>
      <c r="C14" s="21" t="s">
        <v>50</v>
      </c>
      <c r="D14" s="21">
        <v>5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x14ac:dyDescent="0.3">
      <c r="A15" s="5"/>
      <c r="B15" s="21" t="s">
        <v>49</v>
      </c>
      <c r="C15" s="21" t="s">
        <v>53</v>
      </c>
      <c r="D15" s="21">
        <v>4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x14ac:dyDescent="0.3">
      <c r="A16" s="5"/>
      <c r="B16" s="21" t="s">
        <v>49</v>
      </c>
      <c r="C16" s="21" t="s">
        <v>52</v>
      </c>
      <c r="D16" s="21">
        <v>3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x14ac:dyDescent="0.3">
      <c r="A17" s="5"/>
      <c r="B17" s="21" t="s">
        <v>47</v>
      </c>
      <c r="C17" s="21" t="s">
        <v>54</v>
      </c>
      <c r="D17" s="21">
        <v>2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x14ac:dyDescent="0.3">
      <c r="A18" s="5"/>
      <c r="B18" s="21" t="s">
        <v>51</v>
      </c>
      <c r="C18" s="21" t="s">
        <v>54</v>
      </c>
      <c r="D18" s="21">
        <v>1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x14ac:dyDescent="0.3">
      <c r="A19" s="5"/>
      <c r="B19" s="21" t="s">
        <v>51</v>
      </c>
      <c r="C19" s="21" t="s">
        <v>48</v>
      </c>
      <c r="D19" s="21">
        <v>0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x14ac:dyDescent="0.3">
      <c r="A20" s="5"/>
      <c r="B20" s="21" t="s">
        <v>51</v>
      </c>
      <c r="C20" s="21" t="s">
        <v>53</v>
      </c>
      <c r="D20" s="21">
        <v>0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x14ac:dyDescent="0.3">
      <c r="A21" s="5"/>
      <c r="B21" s="4"/>
      <c r="C21" s="4"/>
      <c r="D21" s="4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x14ac:dyDescent="0.3">
      <c r="A22" s="5"/>
      <c r="B22" s="4" t="s">
        <v>55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x14ac:dyDescent="0.3">
      <c r="A23" s="5"/>
      <c r="B23" s="5" t="s">
        <v>56</v>
      </c>
      <c r="C23" s="5"/>
      <c r="D23" s="5"/>
      <c r="E23" s="5"/>
      <c r="F23" s="5"/>
      <c r="G23" s="5"/>
      <c r="H23" s="22">
        <f>SUMIF(C5:C20,E5,D5:D20)</f>
        <v>16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x14ac:dyDescent="0.3">
      <c r="A24" s="5"/>
      <c r="B24" s="5" t="s">
        <v>57</v>
      </c>
      <c r="C24" s="5"/>
      <c r="D24" s="5"/>
      <c r="E24" s="5"/>
      <c r="F24" s="5"/>
      <c r="G24" s="5"/>
      <c r="H24" s="22">
        <f>SUMIF(B5:B20,E6,D5:D20)</f>
        <v>30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x14ac:dyDescent="0.3">
      <c r="A25" s="5"/>
      <c r="B25" s="5" t="s">
        <v>58</v>
      </c>
      <c r="C25" s="5"/>
      <c r="D25" s="5"/>
      <c r="E25" s="5"/>
      <c r="F25" s="5"/>
      <c r="G25" s="5"/>
      <c r="H25" s="22">
        <f>SUMIF(B5:B20,E6,D5:D20)+SUMIF(B5:B20,E7,D5:D20)</f>
        <v>44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x14ac:dyDescent="0.3">
      <c r="A26" s="5"/>
      <c r="B26" s="5" t="s">
        <v>59</v>
      </c>
      <c r="C26" s="5"/>
      <c r="D26" s="5"/>
      <c r="E26" s="5"/>
      <c r="F26" s="5"/>
      <c r="G26" s="5"/>
      <c r="H26" s="22">
        <f>SUMIFS(D5:D20,C5:C20,E8,B5:B20,"Tokai")</f>
        <v>11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x14ac:dyDescent="0.3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x14ac:dyDescent="0.3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x14ac:dyDescent="0.3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x14ac:dyDescent="0.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x14ac:dyDescent="0.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x14ac:dyDescent="0.3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x14ac:dyDescent="0.3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x14ac:dyDescent="0.3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x14ac:dyDescent="0.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x14ac:dyDescent="0.3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</sheetData>
  <sortState xmlns:xlrd2="http://schemas.microsoft.com/office/spreadsheetml/2017/richdata2" ref="B5:D20">
    <sortCondition descending="1" ref="D5:D2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47"/>
  <sheetViews>
    <sheetView workbookViewId="0">
      <selection activeCell="G5" sqref="G5"/>
    </sheetView>
  </sheetViews>
  <sheetFormatPr defaultColWidth="8.88671875" defaultRowHeight="14.4" x14ac:dyDescent="0.3"/>
  <cols>
    <col min="1" max="1" width="8.88671875" style="3"/>
    <col min="2" max="2" width="18.88671875" style="3" customWidth="1"/>
    <col min="3" max="3" width="11.44140625" style="3" customWidth="1"/>
    <col min="4" max="4" width="21.44140625" style="3" customWidth="1"/>
    <col min="5" max="16384" width="8.88671875" style="3"/>
  </cols>
  <sheetData>
    <row r="1" spans="1:25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x14ac:dyDescent="0.3">
      <c r="A2" s="5"/>
      <c r="B2" s="4" t="s">
        <v>60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x14ac:dyDescent="0.3">
      <c r="A3" s="5"/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x14ac:dyDescent="0.3">
      <c r="A4" s="5"/>
      <c r="B4" s="4" t="s">
        <v>61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x14ac:dyDescent="0.3">
      <c r="A5" s="5"/>
      <c r="B5" s="5" t="s">
        <v>62</v>
      </c>
      <c r="C5" s="5"/>
      <c r="D5" s="5"/>
      <c r="E5" s="5"/>
      <c r="F5" s="5"/>
      <c r="G5" s="22">
        <f>Data2!$E$3</f>
        <v>74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x14ac:dyDescent="0.3">
      <c r="A6" s="5"/>
      <c r="B6" s="5" t="s">
        <v>63</v>
      </c>
      <c r="C6" s="5"/>
      <c r="D6" s="5"/>
      <c r="E6" s="5"/>
      <c r="F6" s="5"/>
      <c r="G6" s="22">
        <f>Data2!$E$4</f>
        <v>168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x14ac:dyDescent="0.3">
      <c r="A7" s="5"/>
      <c r="B7" s="5" t="s">
        <v>64</v>
      </c>
      <c r="C7" s="5"/>
      <c r="D7" s="5"/>
      <c r="E7" s="5"/>
      <c r="F7" s="5"/>
      <c r="G7" s="22">
        <f>Data2!$E$5</f>
        <v>6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x14ac:dyDescent="0.3">
      <c r="A8" s="5"/>
      <c r="B8" s="5" t="s">
        <v>65</v>
      </c>
      <c r="C8" s="5"/>
      <c r="D8" s="5"/>
      <c r="E8" s="5"/>
      <c r="F8" s="5"/>
      <c r="G8" s="22">
        <f>Data2!$E$6</f>
        <v>19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1:25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1:25" x14ac:dyDescent="0.3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1:25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1:25" x14ac:dyDescent="0.3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25" x14ac:dyDescent="0.3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25" x14ac:dyDescent="0.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25" x14ac:dyDescent="0.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25" x14ac:dyDescent="0.3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1:25" x14ac:dyDescent="0.3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pans="1:25" x14ac:dyDescent="0.3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1:25" x14ac:dyDescent="0.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K26"/>
  <sheetViews>
    <sheetView topLeftCell="A5" workbookViewId="0">
      <selection activeCell="B4" sqref="B4:D11"/>
    </sheetView>
  </sheetViews>
  <sheetFormatPr defaultColWidth="9.109375" defaultRowHeight="14.4" x14ac:dyDescent="0.3"/>
  <cols>
    <col min="1" max="1" width="9.109375" style="4"/>
    <col min="2" max="2" width="12.44140625" style="4" customWidth="1"/>
    <col min="3" max="3" width="14" style="4" bestFit="1" customWidth="1"/>
    <col min="4" max="4" width="13.44140625" style="4" customWidth="1"/>
    <col min="5" max="5" width="9.109375" style="4"/>
    <col min="6" max="6" width="14.6640625" style="4" bestFit="1" customWidth="1"/>
    <col min="7" max="7" width="14" style="4" bestFit="1" customWidth="1"/>
    <col min="8" max="10" width="9.109375" style="4"/>
    <col min="11" max="11" width="9.5546875" style="4" customWidth="1"/>
    <col min="12" max="12" width="13.6640625" style="4" customWidth="1"/>
    <col min="13" max="13" width="2.44140625" style="4" customWidth="1"/>
    <col min="14" max="16384" width="9.109375" style="4"/>
  </cols>
  <sheetData>
    <row r="2" spans="2:10" x14ac:dyDescent="0.3">
      <c r="B2" s="4" t="s">
        <v>66</v>
      </c>
    </row>
    <row r="4" spans="2:10" s="23" customFormat="1" ht="43.2" x14ac:dyDescent="0.3">
      <c r="B4" s="24" t="s">
        <v>67</v>
      </c>
      <c r="C4" s="24" t="s">
        <v>68</v>
      </c>
      <c r="D4" s="24" t="s">
        <v>69</v>
      </c>
    </row>
    <row r="5" spans="2:10" x14ac:dyDescent="0.3">
      <c r="B5" s="29">
        <v>708521</v>
      </c>
      <c r="C5" s="30">
        <v>1100021</v>
      </c>
      <c r="D5" s="25">
        <v>330006.3</v>
      </c>
    </row>
    <row r="6" spans="2:10" x14ac:dyDescent="0.3">
      <c r="B6" s="29">
        <v>274511.36935681774</v>
      </c>
      <c r="C6" s="30">
        <v>1059631</v>
      </c>
      <c r="D6" s="25">
        <v>317889.3</v>
      </c>
    </row>
    <row r="7" spans="2:10" x14ac:dyDescent="0.3">
      <c r="B7" s="29">
        <v>473013.55100297939</v>
      </c>
      <c r="C7" s="30">
        <v>932368</v>
      </c>
      <c r="D7" s="25">
        <v>279710.39999999997</v>
      </c>
    </row>
    <row r="8" spans="2:10" x14ac:dyDescent="0.3">
      <c r="B8" s="29">
        <v>394426.14263246633</v>
      </c>
      <c r="C8" s="30">
        <v>930301</v>
      </c>
      <c r="D8" s="25">
        <v>279090.3</v>
      </c>
    </row>
    <row r="9" spans="2:10" x14ac:dyDescent="0.3">
      <c r="B9" s="29">
        <v>219999.86402559569</v>
      </c>
      <c r="C9" s="30">
        <v>650316</v>
      </c>
      <c r="D9" s="25">
        <v>260126.40000000002</v>
      </c>
    </row>
    <row r="10" spans="2:10" x14ac:dyDescent="0.3">
      <c r="B10" s="29">
        <v>741004.85991551436</v>
      </c>
      <c r="C10" s="30">
        <v>823416</v>
      </c>
      <c r="D10" s="25">
        <v>247024.8</v>
      </c>
    </row>
    <row r="11" spans="2:10" x14ac:dyDescent="0.3">
      <c r="B11" s="29">
        <v>166086.65583021697</v>
      </c>
      <c r="C11" s="30">
        <v>148914</v>
      </c>
      <c r="D11" s="25">
        <v>59565.600000000006</v>
      </c>
    </row>
    <row r="13" spans="2:10" ht="27.6" customHeight="1" x14ac:dyDescent="0.3">
      <c r="B13" s="48" t="s">
        <v>70</v>
      </c>
      <c r="C13" s="48"/>
      <c r="D13" s="48"/>
      <c r="E13" s="48"/>
      <c r="F13" s="48"/>
      <c r="G13" s="48"/>
      <c r="H13" s="48"/>
      <c r="I13" s="48"/>
      <c r="J13" s="48"/>
    </row>
    <row r="15" spans="2:10" ht="57.6" x14ac:dyDescent="0.3">
      <c r="B15" s="24" t="s">
        <v>67</v>
      </c>
      <c r="C15" s="24" t="s">
        <v>71</v>
      </c>
      <c r="D15" s="24" t="s">
        <v>69</v>
      </c>
      <c r="E15" s="24" t="s">
        <v>72</v>
      </c>
      <c r="F15" s="24" t="s">
        <v>123</v>
      </c>
      <c r="G15" s="24" t="s">
        <v>124</v>
      </c>
    </row>
    <row r="16" spans="2:10" x14ac:dyDescent="0.3">
      <c r="B16" s="29">
        <v>473013.55100297939</v>
      </c>
      <c r="C16" s="30">
        <v>932368</v>
      </c>
      <c r="D16" s="25">
        <v>279710.39999999997</v>
      </c>
      <c r="E16" s="26">
        <v>330007</v>
      </c>
      <c r="F16" s="27">
        <f>AVERAGE(C16:C22)</f>
        <v>806423.85714285716</v>
      </c>
      <c r="G16" s="41" cm="1">
        <f t="array" ref="G16:G22">0.3*C16:C22</f>
        <v>279710.39999999997</v>
      </c>
    </row>
    <row r="17" spans="2:11" x14ac:dyDescent="0.3">
      <c r="B17" s="29">
        <v>274511.36935681774</v>
      </c>
      <c r="C17" s="30">
        <v>1059631</v>
      </c>
      <c r="D17" s="25">
        <v>317889.3</v>
      </c>
      <c r="E17" s="26">
        <v>329366.40000000002</v>
      </c>
      <c r="F17" s="27"/>
      <c r="G17" s="41">
        <v>317889.3</v>
      </c>
    </row>
    <row r="18" spans="2:11" x14ac:dyDescent="0.3">
      <c r="B18" s="29">
        <v>166086.65583021697</v>
      </c>
      <c r="C18" s="30">
        <v>148914</v>
      </c>
      <c r="D18" s="25">
        <v>59565.600000000006</v>
      </c>
      <c r="E18" s="26">
        <v>317889.3</v>
      </c>
      <c r="F18" s="27"/>
      <c r="G18" s="41">
        <v>44674.2</v>
      </c>
    </row>
    <row r="19" spans="2:11" x14ac:dyDescent="0.3">
      <c r="B19" s="29">
        <v>394426.14263246633</v>
      </c>
      <c r="C19" s="30">
        <v>930301</v>
      </c>
      <c r="D19" s="25">
        <v>279090.3</v>
      </c>
      <c r="E19" s="26">
        <v>279710.39999999997</v>
      </c>
      <c r="F19" s="27"/>
      <c r="G19" s="41">
        <v>279090.3</v>
      </c>
    </row>
    <row r="20" spans="2:11" x14ac:dyDescent="0.3">
      <c r="B20" s="29">
        <v>741004.85991551436</v>
      </c>
      <c r="C20" s="30">
        <v>823416</v>
      </c>
      <c r="D20" s="25">
        <v>329366.40000000002</v>
      </c>
      <c r="E20" s="26">
        <v>279090.3</v>
      </c>
      <c r="F20" s="27"/>
      <c r="G20" s="41">
        <v>247024.8</v>
      </c>
    </row>
    <row r="21" spans="2:11" x14ac:dyDescent="0.3">
      <c r="B21" s="29">
        <v>219999.86402559569</v>
      </c>
      <c r="C21" s="30">
        <v>650316</v>
      </c>
      <c r="D21" s="25">
        <v>195094.8</v>
      </c>
      <c r="E21" s="26">
        <v>195094.8</v>
      </c>
      <c r="F21" s="27"/>
      <c r="G21" s="41">
        <v>195094.8</v>
      </c>
    </row>
    <row r="22" spans="2:11" x14ac:dyDescent="0.3">
      <c r="B22" s="29">
        <v>708521</v>
      </c>
      <c r="C22" s="30">
        <v>1100021</v>
      </c>
      <c r="D22" s="25">
        <v>330007</v>
      </c>
      <c r="E22" s="26">
        <v>59565.600000000006</v>
      </c>
      <c r="F22" s="27"/>
      <c r="G22" s="41">
        <v>330006.3</v>
      </c>
    </row>
    <row r="24" spans="2:11" x14ac:dyDescent="0.3">
      <c r="B24" s="4" t="s">
        <v>73</v>
      </c>
    </row>
    <row r="25" spans="2:11" x14ac:dyDescent="0.3">
      <c r="K25" s="4">
        <v>708521</v>
      </c>
    </row>
    <row r="26" spans="2:11" x14ac:dyDescent="0.3">
      <c r="B26" s="4" t="s">
        <v>74</v>
      </c>
      <c r="K26" s="28" t="str">
        <f>VLOOKUP(K25,Data2!B3:I302,2,FALSE)</f>
        <v>Camps Bay</v>
      </c>
    </row>
  </sheetData>
  <sortState xmlns:xlrd2="http://schemas.microsoft.com/office/spreadsheetml/2017/richdata2" ref="E16:E22">
    <sortCondition descending="1" ref="E16:E22"/>
  </sortState>
  <mergeCells count="1">
    <mergeCell ref="B13:J13"/>
  </mergeCells>
  <conditionalFormatting sqref="C16:C22">
    <cfRule type="cellIs" dxfId="7" priority="4" operator="greaterThan">
      <formula>$F$16</formula>
    </cfRule>
  </conditionalFormatting>
  <conditionalFormatting sqref="D16:D22">
    <cfRule type="cellIs" dxfId="6" priority="3" operator="greaterThan">
      <formula>$G$16</formula>
    </cfRule>
  </conditionalFormatting>
  <conditionalFormatting sqref="D16">
    <cfRule type="cellIs" dxfId="5" priority="2" operator="greaterThan">
      <formula>$G$16</formula>
    </cfRule>
  </conditionalFormatting>
  <conditionalFormatting sqref="D17">
    <cfRule type="cellIs" dxfId="4" priority="1" operator="greaterThan">
      <formula>317889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C5"/>
  <sheetViews>
    <sheetView workbookViewId="0">
      <selection activeCell="Q26" sqref="Q26"/>
    </sheetView>
  </sheetViews>
  <sheetFormatPr defaultColWidth="9.109375" defaultRowHeight="14.4" x14ac:dyDescent="0.3"/>
  <cols>
    <col min="1" max="1" width="9.109375" style="4"/>
    <col min="2" max="2" width="13.6640625" style="4" customWidth="1"/>
    <col min="3" max="3" width="12.33203125" style="4" bestFit="1" customWidth="1"/>
    <col min="4" max="4" width="13.44140625" style="4" customWidth="1"/>
    <col min="5" max="5" width="9.109375" style="4"/>
    <col min="6" max="6" width="14.6640625" style="4" bestFit="1" customWidth="1"/>
    <col min="7" max="10" width="9.109375" style="4"/>
    <col min="11" max="11" width="7" style="4" customWidth="1"/>
    <col min="12" max="16384" width="9.109375" style="4"/>
  </cols>
  <sheetData>
    <row r="2" spans="2:3" x14ac:dyDescent="0.3">
      <c r="B2" s="4" t="s">
        <v>75</v>
      </c>
    </row>
    <row r="3" spans="2:3" x14ac:dyDescent="0.3">
      <c r="B3" s="4" t="s">
        <v>76</v>
      </c>
    </row>
    <row r="5" spans="2:3" x14ac:dyDescent="0.3">
      <c r="C5" s="4" t="s">
        <v>77</v>
      </c>
    </row>
  </sheetData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1E36F-A953-44AD-9C33-9E5079BFD3D3}">
  <dimension ref="A3:E14"/>
  <sheetViews>
    <sheetView workbookViewId="0">
      <selection activeCell="E3" sqref="E3"/>
    </sheetView>
  </sheetViews>
  <sheetFormatPr defaultRowHeight="14.4" x14ac:dyDescent="0.3"/>
  <cols>
    <col min="1" max="1" width="24.6640625" bestFit="1" customWidth="1"/>
    <col min="2" max="2" width="15.5546875" bestFit="1" customWidth="1"/>
    <col min="3" max="3" width="18.6640625" bestFit="1" customWidth="1"/>
    <col min="4" max="4" width="17.44140625" bestFit="1" customWidth="1"/>
    <col min="5" max="5" width="10.77734375" bestFit="1" customWidth="1"/>
    <col min="6" max="10" width="8" bestFit="1" customWidth="1"/>
    <col min="11" max="11" width="10.77734375" bestFit="1" customWidth="1"/>
  </cols>
  <sheetData>
    <row r="3" spans="1:5" x14ac:dyDescent="0.3">
      <c r="A3" s="40" t="s">
        <v>127</v>
      </c>
      <c r="B3" s="40" t="s">
        <v>122</v>
      </c>
    </row>
    <row r="4" spans="1:5" x14ac:dyDescent="0.3">
      <c r="A4" s="40" t="s">
        <v>125</v>
      </c>
      <c r="B4" t="s">
        <v>120</v>
      </c>
      <c r="C4" t="s">
        <v>119</v>
      </c>
      <c r="D4" t="s">
        <v>118</v>
      </c>
      <c r="E4" t="s">
        <v>126</v>
      </c>
    </row>
    <row r="5" spans="1:5" x14ac:dyDescent="0.3">
      <c r="A5" s="42">
        <v>800</v>
      </c>
      <c r="B5" s="43">
        <v>1002</v>
      </c>
      <c r="C5" s="43">
        <v>1281</v>
      </c>
      <c r="D5" s="43">
        <v>1393</v>
      </c>
      <c r="E5" s="43">
        <v>3676</v>
      </c>
    </row>
    <row r="6" spans="1:5" x14ac:dyDescent="0.3">
      <c r="A6" s="42">
        <v>1500</v>
      </c>
      <c r="B6" s="43">
        <v>491.4000000000002</v>
      </c>
      <c r="C6" s="43">
        <v>517.44000000000005</v>
      </c>
      <c r="D6" s="43">
        <v>585.48</v>
      </c>
      <c r="E6" s="43">
        <v>1594.3200000000002</v>
      </c>
    </row>
    <row r="7" spans="1:5" x14ac:dyDescent="0.3">
      <c r="A7" s="42">
        <v>3500</v>
      </c>
      <c r="B7" s="43">
        <v>1617.4743455497382</v>
      </c>
      <c r="C7" s="43">
        <v>995.5233507853402</v>
      </c>
      <c r="D7" s="43">
        <v>1346.0226178010471</v>
      </c>
      <c r="E7" s="43">
        <v>3959.0203141361253</v>
      </c>
    </row>
    <row r="8" spans="1:5" x14ac:dyDescent="0.3">
      <c r="A8" s="42">
        <v>7500</v>
      </c>
      <c r="B8" s="43">
        <v>1359.8775924347578</v>
      </c>
      <c r="C8" s="43">
        <v>425.66197221207574</v>
      </c>
      <c r="D8" s="43">
        <v>923.32167160463769</v>
      </c>
      <c r="E8" s="43">
        <v>2708.8612362514714</v>
      </c>
    </row>
    <row r="9" spans="1:5" x14ac:dyDescent="0.3">
      <c r="A9" s="42">
        <v>11500</v>
      </c>
      <c r="B9" s="43">
        <v>394.41860465116281</v>
      </c>
      <c r="C9" s="43">
        <v>65.736434108527149</v>
      </c>
      <c r="D9" s="43">
        <v>239.37984496124034</v>
      </c>
      <c r="E9" s="43">
        <v>699.53488372093034</v>
      </c>
    </row>
    <row r="10" spans="1:5" x14ac:dyDescent="0.3">
      <c r="A10" s="42">
        <v>15000</v>
      </c>
      <c r="B10" s="43">
        <v>148.22737674015377</v>
      </c>
      <c r="C10" s="43">
        <v>23.852807263367634</v>
      </c>
      <c r="D10" s="43">
        <v>90.55009190095528</v>
      </c>
      <c r="E10" s="43">
        <v>262.63027590447666</v>
      </c>
    </row>
    <row r="11" spans="1:5" x14ac:dyDescent="0.3">
      <c r="A11" s="42">
        <v>20000</v>
      </c>
      <c r="B11" s="43">
        <v>42.132639791937592</v>
      </c>
      <c r="C11" s="43">
        <v>5.0715214564369315</v>
      </c>
      <c r="D11" s="43">
        <v>26.918075422626792</v>
      </c>
      <c r="E11" s="43">
        <v>74.122236671001318</v>
      </c>
    </row>
    <row r="12" spans="1:5" x14ac:dyDescent="0.3">
      <c r="A12" s="42">
        <v>30000</v>
      </c>
      <c r="B12" s="43">
        <v>54.130457781402207</v>
      </c>
      <c r="C12" s="43">
        <v>10.154592140353971</v>
      </c>
      <c r="D12" s="43">
        <v>34.597580969206014</v>
      </c>
      <c r="E12" s="43">
        <v>98.88263089096219</v>
      </c>
    </row>
    <row r="13" spans="1:5" x14ac:dyDescent="0.3">
      <c r="A13" s="42" t="s">
        <v>117</v>
      </c>
      <c r="B13" s="43">
        <v>50.33898305084746</v>
      </c>
      <c r="C13" s="43">
        <v>24.559322033898304</v>
      </c>
      <c r="D13" s="43">
        <v>27.730117340286832</v>
      </c>
      <c r="E13" s="43">
        <v>102.6284224250326</v>
      </c>
    </row>
    <row r="14" spans="1:5" x14ac:dyDescent="0.3">
      <c r="A14" s="42" t="s">
        <v>126</v>
      </c>
      <c r="B14" s="43">
        <v>5160.0000000000009</v>
      </c>
      <c r="C14" s="43">
        <v>3349.0000000000005</v>
      </c>
      <c r="D14" s="43">
        <v>4667.0000000000009</v>
      </c>
      <c r="E14" s="43">
        <v>13176</v>
      </c>
    </row>
  </sheetData>
  <pageMargins left="0.7" right="0.7" top="0.75" bottom="0.75" header="0.3" footer="0.3"/>
  <pageSetup paperSize="9" orientation="portrait" verticalDpi="0" r:id="rId2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E89F7-D7FF-4B5F-A519-C39ED012823D}">
  <dimension ref="A2:N29"/>
  <sheetViews>
    <sheetView workbookViewId="0">
      <selection activeCell="D6" sqref="D6"/>
    </sheetView>
  </sheetViews>
  <sheetFormatPr defaultColWidth="9.109375" defaultRowHeight="14.4" x14ac:dyDescent="0.3"/>
  <cols>
    <col min="1" max="1" width="4.44140625" style="4" customWidth="1"/>
    <col min="2" max="2" width="28.21875" style="4" customWidth="1"/>
    <col min="3" max="3" width="25.6640625" style="4" customWidth="1"/>
    <col min="4" max="4" width="25.88671875" style="4" customWidth="1"/>
    <col min="5" max="5" width="24.77734375" style="4" customWidth="1"/>
    <col min="6" max="6" width="14.77734375" style="4" bestFit="1" customWidth="1"/>
    <col min="7" max="7" width="12.44140625" style="4" bestFit="1" customWidth="1"/>
    <col min="8" max="9" width="11.5546875" style="4" bestFit="1" customWidth="1"/>
    <col min="10" max="10" width="15.88671875" style="4" customWidth="1"/>
    <col min="11" max="11" width="13.77734375" style="4" customWidth="1"/>
    <col min="12" max="12" width="13.6640625" style="4" customWidth="1"/>
    <col min="13" max="13" width="2.44140625" style="4" customWidth="1"/>
    <col min="14" max="14" width="11.44140625" style="4" customWidth="1"/>
    <col min="15" max="16384" width="9.109375" style="4"/>
  </cols>
  <sheetData>
    <row r="2" spans="1:14" x14ac:dyDescent="0.3">
      <c r="B2" s="4" t="s">
        <v>78</v>
      </c>
    </row>
    <row r="4" spans="1:14" x14ac:dyDescent="0.3">
      <c r="B4" s="4" t="s">
        <v>134</v>
      </c>
    </row>
    <row r="6" spans="1:14" x14ac:dyDescent="0.3">
      <c r="B6" s="45" t="s">
        <v>135</v>
      </c>
      <c r="C6" s="45" t="s">
        <v>128</v>
      </c>
      <c r="D6" s="4" t="s">
        <v>129</v>
      </c>
      <c r="E6" s="4" t="s">
        <v>130</v>
      </c>
    </row>
    <row r="7" spans="1:14" x14ac:dyDescent="0.3">
      <c r="B7" s="4" t="s">
        <v>30</v>
      </c>
      <c r="C7" s="46">
        <v>133.3770249460897</v>
      </c>
      <c r="D7" s="46">
        <v>127.82044069777965</v>
      </c>
      <c r="E7" s="46">
        <v>123.9486069427698</v>
      </c>
    </row>
    <row r="8" spans="1:14" x14ac:dyDescent="0.3">
      <c r="B8" s="4" t="s">
        <v>32</v>
      </c>
      <c r="C8" s="46">
        <v>12.58281151870816</v>
      </c>
      <c r="D8" s="46">
        <v>11.758786936456698</v>
      </c>
      <c r="E8" s="46">
        <v>11.197052264744126</v>
      </c>
    </row>
    <row r="9" spans="1:14" x14ac:dyDescent="0.3">
      <c r="B9" s="4" t="s">
        <v>40</v>
      </c>
      <c r="C9" s="46">
        <v>64.979813093966655</v>
      </c>
      <c r="D9" s="46">
        <v>62.163732058487305</v>
      </c>
      <c r="E9" s="46">
        <v>60.651038928574749</v>
      </c>
    </row>
    <row r="10" spans="1:14" x14ac:dyDescent="0.3">
      <c r="B10" s="4" t="s">
        <v>29</v>
      </c>
      <c r="C10" s="46">
        <v>51.133214948759935</v>
      </c>
      <c r="D10" s="46">
        <v>50.461580557392388</v>
      </c>
      <c r="E10" s="46">
        <v>50.024119828334122</v>
      </c>
    </row>
    <row r="11" spans="1:14" x14ac:dyDescent="0.3">
      <c r="B11" s="4" t="s">
        <v>126</v>
      </c>
      <c r="C11" s="46">
        <v>262.07286450752446</v>
      </c>
      <c r="D11" s="46">
        <v>252.20454025011603</v>
      </c>
      <c r="E11" s="46">
        <v>245.82081796442276</v>
      </c>
    </row>
    <row r="14" spans="1:14" s="23" customFormat="1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x14ac:dyDescent="0.3">
      <c r="B15" s="4" t="s">
        <v>79</v>
      </c>
    </row>
    <row r="17" spans="2:5" x14ac:dyDescent="0.3">
      <c r="B17" s="4" t="s">
        <v>136</v>
      </c>
    </row>
    <row r="19" spans="2:5" x14ac:dyDescent="0.3">
      <c r="B19" s="45" t="s">
        <v>137</v>
      </c>
      <c r="C19" s="45" t="s">
        <v>131</v>
      </c>
      <c r="D19" s="4" t="s">
        <v>132</v>
      </c>
      <c r="E19" s="4" t="s">
        <v>133</v>
      </c>
    </row>
    <row r="20" spans="2:5" x14ac:dyDescent="0.3">
      <c r="B20" s="4">
        <v>800</v>
      </c>
      <c r="C20" s="4">
        <v>5291</v>
      </c>
      <c r="D20" s="4">
        <v>5470</v>
      </c>
      <c r="E20" s="4">
        <v>236972</v>
      </c>
    </row>
    <row r="21" spans="2:5" x14ac:dyDescent="0.3">
      <c r="B21" s="4">
        <v>1500</v>
      </c>
      <c r="C21" s="4">
        <v>4641</v>
      </c>
      <c r="D21" s="4">
        <v>2681.28</v>
      </c>
      <c r="E21" s="4">
        <v>104406.12000000002</v>
      </c>
    </row>
    <row r="22" spans="2:5" x14ac:dyDescent="0.3">
      <c r="B22" s="4">
        <v>3500</v>
      </c>
      <c r="C22" s="4">
        <v>8859.7382198952873</v>
      </c>
      <c r="D22" s="4">
        <v>5275.8037696335077</v>
      </c>
      <c r="E22" s="4">
        <v>226871.42450261777</v>
      </c>
    </row>
    <row r="23" spans="2:5" x14ac:dyDescent="0.3">
      <c r="B23" s="4">
        <v>7500</v>
      </c>
      <c r="C23" s="4">
        <v>6235.0886534897245</v>
      </c>
      <c r="D23" s="4">
        <v>3558.4485301080949</v>
      </c>
      <c r="E23" s="4">
        <v>176310.30821056047</v>
      </c>
    </row>
    <row r="24" spans="2:5" x14ac:dyDescent="0.3">
      <c r="B24" s="4">
        <v>11500</v>
      </c>
      <c r="C24" s="4">
        <v>2205.271317829458</v>
      </c>
      <c r="D24" s="4">
        <v>1533.6434108527137</v>
      </c>
      <c r="E24" s="4">
        <v>89544.186046511633</v>
      </c>
    </row>
    <row r="25" spans="2:5" x14ac:dyDescent="0.3">
      <c r="B25" s="4">
        <v>15000</v>
      </c>
      <c r="C25" s="4">
        <v>1080.2321078752566</v>
      </c>
      <c r="D25" s="4">
        <v>834.45367822232981</v>
      </c>
      <c r="E25" s="4">
        <v>51268.4891986976</v>
      </c>
    </row>
    <row r="26" spans="2:5" x14ac:dyDescent="0.3">
      <c r="B26" s="4">
        <v>20000</v>
      </c>
      <c r="C26" s="4">
        <v>811.44343302990899</v>
      </c>
      <c r="D26" s="4">
        <v>754.87646293888179</v>
      </c>
      <c r="E26" s="4">
        <v>49908.842652795829</v>
      </c>
    </row>
    <row r="27" spans="2:5" x14ac:dyDescent="0.3">
      <c r="B27" s="4">
        <v>30000</v>
      </c>
      <c r="C27" s="4">
        <v>1095.9524738777563</v>
      </c>
      <c r="D27" s="4">
        <v>1059.8891938768068</v>
      </c>
      <c r="E27" s="4">
        <v>72174.200444879229</v>
      </c>
    </row>
    <row r="28" spans="2:5" x14ac:dyDescent="0.3">
      <c r="B28" s="4" t="s">
        <v>117</v>
      </c>
      <c r="C28" s="4">
        <v>1229.2737940026075</v>
      </c>
      <c r="D28" s="4">
        <v>1661.6049543676661</v>
      </c>
      <c r="E28" s="4">
        <v>130525.42894393741</v>
      </c>
    </row>
    <row r="29" spans="2:5" x14ac:dyDescent="0.3">
      <c r="B29" s="4" t="s">
        <v>126</v>
      </c>
      <c r="C29" s="4">
        <v>31448.999999999996</v>
      </c>
      <c r="D29" s="4">
        <v>22830.000000000011</v>
      </c>
      <c r="E29" s="4">
        <v>1137981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F480E-9B8C-451A-A899-AEB28DB9C3EF}">
  <dimension ref="A3:D8"/>
  <sheetViews>
    <sheetView workbookViewId="0">
      <selection activeCell="J28" sqref="J28"/>
    </sheetView>
  </sheetViews>
  <sheetFormatPr defaultRowHeight="14.4" x14ac:dyDescent="0.3"/>
  <cols>
    <col min="1" max="1" width="12.6640625" bestFit="1" customWidth="1"/>
    <col min="2" max="4" width="24.109375" bestFit="1" customWidth="1"/>
  </cols>
  <sheetData>
    <row r="3" spans="1:4" x14ac:dyDescent="0.3">
      <c r="A3" s="40" t="s">
        <v>125</v>
      </c>
      <c r="B3" t="s">
        <v>128</v>
      </c>
      <c r="C3" t="s">
        <v>129</v>
      </c>
      <c r="D3" t="s">
        <v>130</v>
      </c>
    </row>
    <row r="4" spans="1:4" x14ac:dyDescent="0.3">
      <c r="A4" s="42" t="s">
        <v>30</v>
      </c>
      <c r="B4" s="44">
        <v>133.3770249460897</v>
      </c>
      <c r="C4" s="44">
        <v>127.82044069777965</v>
      </c>
      <c r="D4" s="44">
        <v>123.9486069427698</v>
      </c>
    </row>
    <row r="5" spans="1:4" x14ac:dyDescent="0.3">
      <c r="A5" s="42" t="s">
        <v>32</v>
      </c>
      <c r="B5" s="44">
        <v>12.58281151870816</v>
      </c>
      <c r="C5" s="44">
        <v>11.758786936456698</v>
      </c>
      <c r="D5" s="44">
        <v>11.197052264744126</v>
      </c>
    </row>
    <row r="6" spans="1:4" x14ac:dyDescent="0.3">
      <c r="A6" s="42" t="s">
        <v>40</v>
      </c>
      <c r="B6" s="44">
        <v>64.979813093966655</v>
      </c>
      <c r="C6" s="44">
        <v>62.163732058487305</v>
      </c>
      <c r="D6" s="44">
        <v>60.651038928574749</v>
      </c>
    </row>
    <row r="7" spans="1:4" x14ac:dyDescent="0.3">
      <c r="A7" s="42" t="s">
        <v>29</v>
      </c>
      <c r="B7" s="44">
        <v>51.133214948759935</v>
      </c>
      <c r="C7" s="44">
        <v>50.461580557392388</v>
      </c>
      <c r="D7" s="44">
        <v>50.024119828334122</v>
      </c>
    </row>
    <row r="8" spans="1:4" x14ac:dyDescent="0.3">
      <c r="A8" s="42" t="s">
        <v>126</v>
      </c>
      <c r="B8" s="44">
        <v>262.07286450752446</v>
      </c>
      <c r="C8" s="44">
        <v>252.20454025011603</v>
      </c>
      <c r="D8" s="44">
        <v>245.82081796442276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58C90-B906-44F8-B39D-7F4AF4BADF40}">
  <dimension ref="A3:D13"/>
  <sheetViews>
    <sheetView topLeftCell="A10" workbookViewId="0">
      <selection activeCell="K9" sqref="K9"/>
    </sheetView>
  </sheetViews>
  <sheetFormatPr defaultRowHeight="14.4" x14ac:dyDescent="0.3"/>
  <cols>
    <col min="1" max="1" width="12.5546875" bestFit="1" customWidth="1"/>
    <col min="2" max="2" width="28.77734375" bestFit="1" customWidth="1"/>
    <col min="3" max="3" width="20.6640625" bestFit="1" customWidth="1"/>
    <col min="4" max="4" width="27.33203125" bestFit="1" customWidth="1"/>
    <col min="5" max="5" width="7" bestFit="1" customWidth="1"/>
    <col min="6" max="9" width="6" bestFit="1" customWidth="1"/>
    <col min="10" max="10" width="7" bestFit="1" customWidth="1"/>
    <col min="11" max="11" width="10.77734375" bestFit="1" customWidth="1"/>
    <col min="12" max="12" width="19.44140625" bestFit="1" customWidth="1"/>
    <col min="13" max="13" width="9" bestFit="1" customWidth="1"/>
    <col min="14" max="20" width="12" bestFit="1" customWidth="1"/>
    <col min="21" max="21" width="22.21875" bestFit="1" customWidth="1"/>
    <col min="22" max="22" width="20.6640625" bestFit="1" customWidth="1"/>
    <col min="23" max="23" width="8" bestFit="1" customWidth="1"/>
    <col min="24" max="30" width="12" bestFit="1" customWidth="1"/>
    <col min="31" max="31" width="23.44140625" bestFit="1" customWidth="1"/>
    <col min="32" max="32" width="14.77734375" bestFit="1" customWidth="1"/>
    <col min="33" max="33" width="8" bestFit="1" customWidth="1"/>
    <col min="34" max="40" width="12" bestFit="1" customWidth="1"/>
    <col min="41" max="41" width="17.6640625" bestFit="1" customWidth="1"/>
    <col min="42" max="42" width="10.77734375" bestFit="1" customWidth="1"/>
  </cols>
  <sheetData>
    <row r="3" spans="1:4" x14ac:dyDescent="0.3">
      <c r="A3" s="40" t="s">
        <v>137</v>
      </c>
      <c r="B3" t="s">
        <v>131</v>
      </c>
      <c r="C3" t="s">
        <v>132</v>
      </c>
      <c r="D3" t="s">
        <v>133</v>
      </c>
    </row>
    <row r="4" spans="1:4" x14ac:dyDescent="0.3">
      <c r="A4" s="42">
        <v>800</v>
      </c>
      <c r="B4" s="43">
        <v>5291</v>
      </c>
      <c r="C4" s="43">
        <v>5470</v>
      </c>
      <c r="D4" s="43">
        <v>236972</v>
      </c>
    </row>
    <row r="5" spans="1:4" x14ac:dyDescent="0.3">
      <c r="A5" s="42">
        <v>1500</v>
      </c>
      <c r="B5" s="43">
        <v>4641</v>
      </c>
      <c r="C5" s="43">
        <v>2681.28</v>
      </c>
      <c r="D5" s="43">
        <v>104406.12000000002</v>
      </c>
    </row>
    <row r="6" spans="1:4" x14ac:dyDescent="0.3">
      <c r="A6" s="42">
        <v>3500</v>
      </c>
      <c r="B6" s="43">
        <v>8859.7382198952873</v>
      </c>
      <c r="C6" s="43">
        <v>5275.8037696335077</v>
      </c>
      <c r="D6" s="43">
        <v>226871.42450261777</v>
      </c>
    </row>
    <row r="7" spans="1:4" x14ac:dyDescent="0.3">
      <c r="A7" s="42">
        <v>7500</v>
      </c>
      <c r="B7" s="43">
        <v>6235.0886534897245</v>
      </c>
      <c r="C7" s="43">
        <v>3558.4485301080949</v>
      </c>
      <c r="D7" s="43">
        <v>176310.30821056047</v>
      </c>
    </row>
    <row r="8" spans="1:4" x14ac:dyDescent="0.3">
      <c r="A8" s="42">
        <v>11500</v>
      </c>
      <c r="B8" s="43">
        <v>2205.271317829458</v>
      </c>
      <c r="C8" s="43">
        <v>1533.6434108527137</v>
      </c>
      <c r="D8" s="43">
        <v>89544.186046511633</v>
      </c>
    </row>
    <row r="9" spans="1:4" x14ac:dyDescent="0.3">
      <c r="A9" s="42">
        <v>15000</v>
      </c>
      <c r="B9" s="43">
        <v>1080.2321078752566</v>
      </c>
      <c r="C9" s="43">
        <v>834.45367822232981</v>
      </c>
      <c r="D9" s="43">
        <v>51268.4891986976</v>
      </c>
    </row>
    <row r="10" spans="1:4" x14ac:dyDescent="0.3">
      <c r="A10" s="42">
        <v>20000</v>
      </c>
      <c r="B10" s="43">
        <v>811.44343302990899</v>
      </c>
      <c r="C10" s="43">
        <v>754.87646293888179</v>
      </c>
      <c r="D10" s="43">
        <v>49908.842652795829</v>
      </c>
    </row>
    <row r="11" spans="1:4" x14ac:dyDescent="0.3">
      <c r="A11" s="42">
        <v>30000</v>
      </c>
      <c r="B11" s="43">
        <v>1095.9524738777563</v>
      </c>
      <c r="C11" s="43">
        <v>1059.8891938768068</v>
      </c>
      <c r="D11" s="43">
        <v>72174.200444879229</v>
      </c>
    </row>
    <row r="12" spans="1:4" x14ac:dyDescent="0.3">
      <c r="A12" s="42" t="s">
        <v>117</v>
      </c>
      <c r="B12" s="43">
        <v>1229.2737940026075</v>
      </c>
      <c r="C12" s="43">
        <v>1661.6049543676661</v>
      </c>
      <c r="D12" s="43">
        <v>130525.42894393741</v>
      </c>
    </row>
    <row r="13" spans="1:4" x14ac:dyDescent="0.3">
      <c r="A13" s="42" t="s">
        <v>126</v>
      </c>
      <c r="B13" s="43">
        <v>31448.999999999996</v>
      </c>
      <c r="C13" s="43">
        <v>22830.000000000011</v>
      </c>
      <c r="D13" s="43">
        <v>1137981</v>
      </c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W75"/>
  <sheetViews>
    <sheetView workbookViewId="0">
      <selection activeCell="B3" sqref="B3:L15"/>
    </sheetView>
  </sheetViews>
  <sheetFormatPr defaultColWidth="8.88671875" defaultRowHeight="14.4" x14ac:dyDescent="0.3"/>
  <cols>
    <col min="1" max="1" width="8.88671875" style="3"/>
    <col min="2" max="2" width="31.88671875" style="1" bestFit="1" customWidth="1"/>
    <col min="3" max="16384" width="8.88671875" style="3"/>
  </cols>
  <sheetData>
    <row r="1" spans="1:23" x14ac:dyDescent="0.3">
      <c r="A1" s="5"/>
      <c r="B1" s="4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x14ac:dyDescent="0.3">
      <c r="A2" s="5"/>
      <c r="B2" s="4" t="s">
        <v>80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s="1" customFormat="1" x14ac:dyDescent="0.3">
      <c r="A3" s="4"/>
      <c r="B3" s="10" t="s">
        <v>1</v>
      </c>
      <c r="C3" s="10">
        <v>2016</v>
      </c>
      <c r="D3" s="10">
        <v>2017</v>
      </c>
      <c r="E3" s="10">
        <v>2018</v>
      </c>
      <c r="F3" s="10">
        <v>2019</v>
      </c>
      <c r="G3" s="10">
        <v>2020</v>
      </c>
      <c r="H3" s="10">
        <v>2021</v>
      </c>
      <c r="I3" s="10">
        <v>2022</v>
      </c>
      <c r="J3" s="10">
        <v>2023</v>
      </c>
      <c r="K3" s="10">
        <v>2024</v>
      </c>
      <c r="L3" s="10">
        <v>2025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x14ac:dyDescent="0.3">
      <c r="A4" s="5"/>
      <c r="B4" s="15" t="s">
        <v>29</v>
      </c>
      <c r="C4" s="31">
        <v>50.137373656695154</v>
      </c>
      <c r="D4" s="31">
        <v>50.024119828334122</v>
      </c>
      <c r="E4" s="31">
        <v>50.148895307122181</v>
      </c>
      <c r="F4" s="31">
        <v>50.302386383467827</v>
      </c>
      <c r="G4" s="31">
        <v>50.461580557392388</v>
      </c>
      <c r="H4" s="31">
        <v>50.610697142907178</v>
      </c>
      <c r="I4" s="31">
        <v>50.773240305310011</v>
      </c>
      <c r="J4" s="31">
        <v>50.947648490704154</v>
      </c>
      <c r="K4" s="31">
        <v>51.133214948759935</v>
      </c>
      <c r="L4" s="31">
        <v>51.32958857015209</v>
      </c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x14ac:dyDescent="0.3">
      <c r="A5" s="5"/>
      <c r="B5" s="15" t="s">
        <v>39</v>
      </c>
      <c r="C5" s="31">
        <v>37.293630502606611</v>
      </c>
      <c r="D5" s="31">
        <v>37.267614766562922</v>
      </c>
      <c r="E5" s="31">
        <v>37.517682036033413</v>
      </c>
      <c r="F5" s="31">
        <v>37.828244949920055</v>
      </c>
      <c r="G5" s="31">
        <v>38.162868735607802</v>
      </c>
      <c r="H5" s="31">
        <v>38.503008292326697</v>
      </c>
      <c r="I5" s="31">
        <v>38.864257348728991</v>
      </c>
      <c r="J5" s="31">
        <v>39.244488515757332</v>
      </c>
      <c r="K5" s="31">
        <v>39.642746356643883</v>
      </c>
      <c r="L5" s="31">
        <v>40.058556077048664</v>
      </c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x14ac:dyDescent="0.3">
      <c r="A6" s="5"/>
      <c r="B6" s="15" t="s">
        <v>30</v>
      </c>
      <c r="C6" s="31">
        <v>121.86390677955838</v>
      </c>
      <c r="D6" s="31">
        <v>123.9486069427698</v>
      </c>
      <c r="E6" s="31">
        <v>125.29810952664484</v>
      </c>
      <c r="F6" s="31">
        <v>126.55027087392652</v>
      </c>
      <c r="G6" s="31">
        <v>127.82044069777965</v>
      </c>
      <c r="H6" s="31">
        <v>129.15609289644107</v>
      </c>
      <c r="I6" s="31">
        <v>130.52465261160458</v>
      </c>
      <c r="J6" s="31">
        <v>131.93088006647298</v>
      </c>
      <c r="K6" s="31">
        <v>133.3770249460897</v>
      </c>
      <c r="L6" s="31">
        <v>134.86453576913118</v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x14ac:dyDescent="0.3">
      <c r="A7" s="5"/>
      <c r="B7" s="15" t="s">
        <v>31</v>
      </c>
      <c r="C7" s="31">
        <v>1.3971043387432385</v>
      </c>
      <c r="D7" s="31">
        <v>1.427136785316528</v>
      </c>
      <c r="E7" s="31">
        <v>1.4583050368768458</v>
      </c>
      <c r="F7" s="31">
        <v>1.4904873682977688</v>
      </c>
      <c r="G7" s="31">
        <v>1.5236685009070368</v>
      </c>
      <c r="H7" s="31">
        <v>1.5578658455384353</v>
      </c>
      <c r="I7" s="31">
        <v>1.5931078141556436</v>
      </c>
      <c r="J7" s="31">
        <v>1.6294271970591172</v>
      </c>
      <c r="K7" s="31">
        <v>1.666859084254096</v>
      </c>
      <c r="L7" s="31">
        <v>1.705440215661032</v>
      </c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x14ac:dyDescent="0.3">
      <c r="A8" s="5"/>
      <c r="B8" s="15" t="s">
        <v>40</v>
      </c>
      <c r="C8" s="31">
        <v>60.722092241191781</v>
      </c>
      <c r="D8" s="31">
        <v>60.651038928574749</v>
      </c>
      <c r="E8" s="31">
        <v>61.014623457464104</v>
      </c>
      <c r="F8" s="31">
        <v>61.551050734367521</v>
      </c>
      <c r="G8" s="31">
        <v>62.163732058487305</v>
      </c>
      <c r="H8" s="31">
        <v>62.821562220334613</v>
      </c>
      <c r="I8" s="31">
        <v>63.511527605229269</v>
      </c>
      <c r="J8" s="31">
        <v>64.230973663986035</v>
      </c>
      <c r="K8" s="31">
        <v>64.979813093966655</v>
      </c>
      <c r="L8" s="31">
        <v>65.758890806021284</v>
      </c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x14ac:dyDescent="0.3">
      <c r="A9" s="5"/>
      <c r="B9" s="15" t="s">
        <v>38</v>
      </c>
      <c r="C9" s="31">
        <v>32.257069397883193</v>
      </c>
      <c r="D9" s="31">
        <v>31.930914320574399</v>
      </c>
      <c r="E9" s="31">
        <v>32.647138928500787</v>
      </c>
      <c r="F9" s="31">
        <v>33.753958644213583</v>
      </c>
      <c r="G9" s="31">
        <v>35.031121125527811</v>
      </c>
      <c r="H9" s="31">
        <v>36.406027238934641</v>
      </c>
      <c r="I9" s="31">
        <v>37.855848313294928</v>
      </c>
      <c r="J9" s="31">
        <v>39.374694584089575</v>
      </c>
      <c r="K9" s="31">
        <v>40.962575881820037</v>
      </c>
      <c r="L9" s="31">
        <v>42.621651520614634</v>
      </c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x14ac:dyDescent="0.3">
      <c r="A10" s="5"/>
      <c r="B10" s="15" t="s">
        <v>32</v>
      </c>
      <c r="C10" s="31">
        <v>11.012270512739796</v>
      </c>
      <c r="D10" s="31">
        <v>11.197052264744126</v>
      </c>
      <c r="E10" s="31">
        <v>11.380604590335693</v>
      </c>
      <c r="F10" s="31">
        <v>11.567304078045234</v>
      </c>
      <c r="G10" s="31">
        <v>11.758786936456698</v>
      </c>
      <c r="H10" s="31">
        <v>11.9557460447643</v>
      </c>
      <c r="I10" s="31">
        <v>12.158558251864987</v>
      </c>
      <c r="J10" s="31">
        <v>12.367498208176192</v>
      </c>
      <c r="K10" s="31">
        <v>12.58281151870816</v>
      </c>
      <c r="L10" s="31">
        <v>12.80474018325482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x14ac:dyDescent="0.3">
      <c r="A11" s="5"/>
      <c r="B11" s="15" t="s">
        <v>33</v>
      </c>
      <c r="C11" s="31">
        <v>3.0497433808715608</v>
      </c>
      <c r="D11" s="31">
        <v>3.0497433808715608</v>
      </c>
      <c r="E11" s="31">
        <v>3.0497433808715608</v>
      </c>
      <c r="F11" s="31">
        <v>3.0497433808715608</v>
      </c>
      <c r="G11" s="31">
        <v>3.0497433808715608</v>
      </c>
      <c r="H11" s="31">
        <v>3.0497433808715608</v>
      </c>
      <c r="I11" s="31">
        <v>3.0497433808715608</v>
      </c>
      <c r="J11" s="31">
        <v>3.0497433808715608</v>
      </c>
      <c r="K11" s="31">
        <v>3.0497433808715608</v>
      </c>
      <c r="L11" s="31">
        <v>3.0497433808715608</v>
      </c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 x14ac:dyDescent="0.3">
      <c r="A12" s="5"/>
      <c r="B12" s="15" t="s">
        <v>37</v>
      </c>
      <c r="C12" s="31">
        <v>0</v>
      </c>
      <c r="D12" s="31">
        <v>0</v>
      </c>
      <c r="E12" s="31">
        <v>0</v>
      </c>
      <c r="F12" s="31">
        <v>0</v>
      </c>
      <c r="G12" s="31">
        <v>0</v>
      </c>
      <c r="H12" s="31">
        <v>0</v>
      </c>
      <c r="I12" s="31">
        <v>0</v>
      </c>
      <c r="J12" s="31">
        <v>0</v>
      </c>
      <c r="K12" s="31">
        <v>0</v>
      </c>
      <c r="L12" s="31">
        <v>0</v>
      </c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3" x14ac:dyDescent="0.3">
      <c r="A13" s="5"/>
      <c r="B13" s="15" t="s">
        <v>81</v>
      </c>
      <c r="C13" s="31">
        <v>0.95824266342720665</v>
      </c>
      <c r="D13" s="31">
        <v>0.95824266342720665</v>
      </c>
      <c r="E13" s="31">
        <v>0.95824266342720665</v>
      </c>
      <c r="F13" s="31">
        <v>0.95824266342720665</v>
      </c>
      <c r="G13" s="31">
        <v>0.95824266342720665</v>
      </c>
      <c r="H13" s="31">
        <v>0.95824266342720665</v>
      </c>
      <c r="I13" s="31">
        <v>0.95824266342720665</v>
      </c>
      <c r="J13" s="31">
        <v>0.95824266342720665</v>
      </c>
      <c r="K13" s="31">
        <v>0.95824266342720665</v>
      </c>
      <c r="L13" s="31">
        <v>0.95824266342720665</v>
      </c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ht="15" thickBot="1" x14ac:dyDescent="0.35">
      <c r="A14" s="5"/>
      <c r="B14" s="15" t="s">
        <v>34</v>
      </c>
      <c r="C14" s="32">
        <v>2.5</v>
      </c>
      <c r="D14" s="32">
        <v>2.5</v>
      </c>
      <c r="E14" s="32">
        <v>2.5</v>
      </c>
      <c r="F14" s="32">
        <v>2.5</v>
      </c>
      <c r="G14" s="32">
        <v>2.5</v>
      </c>
      <c r="H14" s="32">
        <v>2.5</v>
      </c>
      <c r="I14" s="32">
        <v>2.5</v>
      </c>
      <c r="J14" s="32">
        <v>2.5</v>
      </c>
      <c r="K14" s="32">
        <v>2.5</v>
      </c>
      <c r="L14" s="32">
        <v>2.5</v>
      </c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ht="15" thickBot="1" x14ac:dyDescent="0.35">
      <c r="A15" s="5"/>
      <c r="B15" s="17" t="s">
        <v>35</v>
      </c>
      <c r="C15" s="18">
        <v>321.19143347371693</v>
      </c>
      <c r="D15" s="33">
        <v>322.95446988117538</v>
      </c>
      <c r="E15" s="33">
        <v>325.97334492727663</v>
      </c>
      <c r="F15" s="33">
        <v>329.55168907653729</v>
      </c>
      <c r="G15" s="33">
        <v>333.43018465645747</v>
      </c>
      <c r="H15" s="33">
        <v>337.51898572554569</v>
      </c>
      <c r="I15" s="33">
        <v>341.78917829448716</v>
      </c>
      <c r="J15" s="33">
        <v>346.23359677054418</v>
      </c>
      <c r="K15" s="33">
        <v>350.85303187454127</v>
      </c>
      <c r="L15" s="34">
        <v>355.65138918618248</v>
      </c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x14ac:dyDescent="0.3">
      <c r="A16" s="5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x14ac:dyDescent="0.3">
      <c r="A17" s="5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x14ac:dyDescent="0.3">
      <c r="A18" s="5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x14ac:dyDescent="0.3">
      <c r="A19" s="5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1:23" x14ac:dyDescent="0.3">
      <c r="A20" s="5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23" x14ac:dyDescent="0.3">
      <c r="A21" s="5"/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23" x14ac:dyDescent="0.3">
      <c r="A22" s="5"/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1:23" x14ac:dyDescent="0.3">
      <c r="A23" s="5"/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1:23" x14ac:dyDescent="0.3">
      <c r="A24" s="5"/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23" x14ac:dyDescent="0.3">
      <c r="A25" s="5"/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1:23" x14ac:dyDescent="0.3">
      <c r="A26" s="5"/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1:23" x14ac:dyDescent="0.3">
      <c r="A27" s="5"/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1:23" x14ac:dyDescent="0.3">
      <c r="A28" s="5"/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1:23" x14ac:dyDescent="0.3">
      <c r="A29" s="5"/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1:23" x14ac:dyDescent="0.3">
      <c r="A30" s="5"/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1:23" x14ac:dyDescent="0.3">
      <c r="A31" s="5"/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1:23" x14ac:dyDescent="0.3">
      <c r="A32" s="5"/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1:23" x14ac:dyDescent="0.3">
      <c r="A33" s="5"/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spans="1:23" x14ac:dyDescent="0.3">
      <c r="A34" s="5"/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spans="1:23" x14ac:dyDescent="0.3">
      <c r="A35" s="5"/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spans="1:23" x14ac:dyDescent="0.3">
      <c r="A36" s="5"/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spans="1:23" x14ac:dyDescent="0.3">
      <c r="A37" s="5"/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spans="1:23" x14ac:dyDescent="0.3">
      <c r="A38" s="5"/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spans="1:23" x14ac:dyDescent="0.3">
      <c r="A39" s="5"/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spans="1:23" x14ac:dyDescent="0.3">
      <c r="A40" s="5"/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spans="1:23" x14ac:dyDescent="0.3">
      <c r="A41" s="5"/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spans="1:23" x14ac:dyDescent="0.3">
      <c r="A42" s="5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spans="1:23" x14ac:dyDescent="0.3">
      <c r="A43" s="5"/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spans="1:23" x14ac:dyDescent="0.3">
      <c r="A44" s="5"/>
      <c r="B44" s="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spans="1:23" x14ac:dyDescent="0.3">
      <c r="A45" s="5"/>
      <c r="B45" s="4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spans="1:23" x14ac:dyDescent="0.3">
      <c r="A46" s="5"/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spans="1:23" x14ac:dyDescent="0.3">
      <c r="A47" s="5"/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spans="1:23" x14ac:dyDescent="0.3">
      <c r="A48" s="5"/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spans="1:23" x14ac:dyDescent="0.3">
      <c r="A49" s="5"/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spans="1:23" x14ac:dyDescent="0.3">
      <c r="A50" s="5"/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spans="1:23" x14ac:dyDescent="0.3">
      <c r="A51" s="5"/>
      <c r="B51" s="4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spans="1:23" x14ac:dyDescent="0.3">
      <c r="A52" s="5"/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spans="1:23" x14ac:dyDescent="0.3">
      <c r="A53" s="5"/>
      <c r="B53" s="4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spans="1:23" x14ac:dyDescent="0.3">
      <c r="A54" s="5"/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spans="1:23" x14ac:dyDescent="0.3">
      <c r="A55" s="5"/>
      <c r="B55" s="4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spans="1:23" x14ac:dyDescent="0.3">
      <c r="A56" s="5"/>
      <c r="B56" s="4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spans="1:23" x14ac:dyDescent="0.3">
      <c r="A57" s="5"/>
      <c r="B57" s="4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spans="1:23" x14ac:dyDescent="0.3">
      <c r="A58" s="5"/>
      <c r="B58" s="4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spans="1:23" x14ac:dyDescent="0.3">
      <c r="A59" s="5"/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spans="1:23" x14ac:dyDescent="0.3">
      <c r="A60" s="5"/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spans="1:23" x14ac:dyDescent="0.3">
      <c r="A61" s="5"/>
      <c r="B61" s="4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spans="1:23" x14ac:dyDescent="0.3">
      <c r="A62" s="5"/>
      <c r="B62" s="4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spans="1:23" x14ac:dyDescent="0.3">
      <c r="A63" s="5"/>
      <c r="B63" s="4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spans="1:23" x14ac:dyDescent="0.3">
      <c r="A64" s="5"/>
      <c r="B64" s="4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spans="1:23" x14ac:dyDescent="0.3">
      <c r="A65" s="5"/>
      <c r="B65" s="4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spans="1:23" x14ac:dyDescent="0.3">
      <c r="A66" s="5"/>
      <c r="B66" s="4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spans="1:23" x14ac:dyDescent="0.3">
      <c r="A67" s="5"/>
      <c r="B67" s="4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 spans="1:23" x14ac:dyDescent="0.3">
      <c r="A68" s="5"/>
      <c r="B68" s="4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spans="1:23" x14ac:dyDescent="0.3">
      <c r="A69" s="5"/>
      <c r="B69" s="4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 spans="1:23" x14ac:dyDescent="0.3">
      <c r="A70" s="5"/>
      <c r="B70" s="4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 spans="1:23" x14ac:dyDescent="0.3">
      <c r="A71" s="5"/>
      <c r="B71" s="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spans="1:23" x14ac:dyDescent="0.3">
      <c r="A72" s="5"/>
      <c r="B72" s="4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spans="1:23" x14ac:dyDescent="0.3">
      <c r="A73" s="5"/>
      <c r="B73" s="4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 spans="1:23" x14ac:dyDescent="0.3">
      <c r="A74" s="5"/>
      <c r="B74" s="4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 spans="1:23" x14ac:dyDescent="0.3">
      <c r="A75" s="5"/>
      <c r="B75" s="4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V891"/>
  <sheetViews>
    <sheetView workbookViewId="0">
      <selection activeCell="E5" sqref="E5"/>
    </sheetView>
  </sheetViews>
  <sheetFormatPr defaultColWidth="8.88671875" defaultRowHeight="14.4" x14ac:dyDescent="0.3"/>
  <cols>
    <col min="1" max="1" width="8.88671875" style="3"/>
    <col min="2" max="2" width="20" style="1" customWidth="1"/>
    <col min="3" max="3" width="19.33203125" style="3" customWidth="1"/>
    <col min="4" max="4" width="22.44140625" style="3" bestFit="1" customWidth="1"/>
    <col min="5" max="16384" width="8.88671875" style="3"/>
  </cols>
  <sheetData>
    <row r="1" spans="1:22" x14ac:dyDescent="0.3">
      <c r="A1" s="5"/>
      <c r="B1" s="4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2" s="1" customFormat="1" x14ac:dyDescent="0.3">
      <c r="A2" s="4"/>
      <c r="B2" s="20" t="s">
        <v>82</v>
      </c>
      <c r="C2" s="20" t="s">
        <v>83</v>
      </c>
      <c r="D2" s="20" t="s">
        <v>84</v>
      </c>
      <c r="E2" s="5"/>
      <c r="F2" s="5"/>
      <c r="G2" s="5"/>
      <c r="H2" s="5"/>
      <c r="I2" s="5"/>
      <c r="J2" s="5"/>
      <c r="K2" s="5"/>
      <c r="L2" s="5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x14ac:dyDescent="0.3">
      <c r="A3" s="5"/>
      <c r="B3" s="35">
        <v>885099.79312093486</v>
      </c>
      <c r="C3" s="21" t="s">
        <v>51</v>
      </c>
      <c r="D3" s="21">
        <v>1</v>
      </c>
      <c r="E3" s="5">
        <f>COUNTIF(C3:C302,"Sea Point")</f>
        <v>74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 x14ac:dyDescent="0.3">
      <c r="A4" s="5"/>
      <c r="B4" s="35">
        <v>237586.1030692542</v>
      </c>
      <c r="C4" s="21" t="s">
        <v>85</v>
      </c>
      <c r="D4" s="21">
        <v>3</v>
      </c>
      <c r="E4" s="5">
        <f>COUNTIF(C3:C302,"Sea Point")+COUNTIF(C3:C302,"Kenilworth")</f>
        <v>168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 x14ac:dyDescent="0.3">
      <c r="A5" s="5"/>
      <c r="B5" s="35">
        <v>420504.7670912341</v>
      </c>
      <c r="C5" s="21" t="s">
        <v>86</v>
      </c>
      <c r="D5" s="21">
        <v>8</v>
      </c>
      <c r="E5" s="5">
        <f>COUNTIFS(D3:D302, "4",C3:C302,"Camps Bay")</f>
        <v>6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 x14ac:dyDescent="0.3">
      <c r="A6" s="5"/>
      <c r="B6" s="35">
        <v>430772.4792574732</v>
      </c>
      <c r="C6" s="21" t="s">
        <v>86</v>
      </c>
      <c r="D6" s="21">
        <v>5</v>
      </c>
      <c r="E6" s="5">
        <f>COUNTIFS(D3:D302,"8",C3:C302,"Milnerton")+COUNTIFS(D3:D302,"9",C3:C302,"Milnerton")</f>
        <v>19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spans="1:22" x14ac:dyDescent="0.3">
      <c r="A7" s="5"/>
      <c r="B7" s="35">
        <v>308241.20826182998</v>
      </c>
      <c r="C7" s="21" t="s">
        <v>85</v>
      </c>
      <c r="D7" s="21">
        <v>4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 x14ac:dyDescent="0.3">
      <c r="A8" s="5"/>
      <c r="B8" s="35">
        <v>874284.69941624929</v>
      </c>
      <c r="C8" s="21" t="s">
        <v>86</v>
      </c>
      <c r="D8" s="21">
        <v>1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2" x14ac:dyDescent="0.3">
      <c r="A9" s="5"/>
      <c r="B9" s="35">
        <v>739414.59347385808</v>
      </c>
      <c r="C9" s="21" t="s">
        <v>87</v>
      </c>
      <c r="D9" s="21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x14ac:dyDescent="0.3">
      <c r="A10" s="5"/>
      <c r="B10" s="35">
        <v>265882.1911217242</v>
      </c>
      <c r="C10" s="21" t="s">
        <v>51</v>
      </c>
      <c r="D10" s="21">
        <v>3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x14ac:dyDescent="0.3">
      <c r="A11" s="5"/>
      <c r="B11" s="35">
        <v>814272.0874752386</v>
      </c>
      <c r="C11" s="21" t="s">
        <v>85</v>
      </c>
      <c r="D11" s="21">
        <v>6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x14ac:dyDescent="0.3">
      <c r="A12" s="5"/>
      <c r="B12" s="35">
        <v>514425.10263051599</v>
      </c>
      <c r="C12" s="21" t="s">
        <v>87</v>
      </c>
      <c r="D12" s="21">
        <v>9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x14ac:dyDescent="0.3">
      <c r="A13" s="5"/>
      <c r="B13" s="35">
        <v>199244.09249060936</v>
      </c>
      <c r="C13" s="21" t="s">
        <v>85</v>
      </c>
      <c r="D13" s="21">
        <v>8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x14ac:dyDescent="0.3">
      <c r="A14" s="5"/>
      <c r="B14" s="35">
        <v>370456.60082170862</v>
      </c>
      <c r="C14" s="21" t="s">
        <v>85</v>
      </c>
      <c r="D14" s="21">
        <v>7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x14ac:dyDescent="0.3">
      <c r="A15" s="5"/>
      <c r="B15" s="35">
        <v>885841.55035225034</v>
      </c>
      <c r="C15" s="21" t="s">
        <v>86</v>
      </c>
      <c r="D15" s="21">
        <v>4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x14ac:dyDescent="0.3">
      <c r="A16" s="5"/>
      <c r="B16" s="35">
        <v>53404.716653487892</v>
      </c>
      <c r="C16" s="21" t="s">
        <v>87</v>
      </c>
      <c r="D16" s="21">
        <v>5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 x14ac:dyDescent="0.3">
      <c r="A17" s="5"/>
      <c r="B17" s="35">
        <v>872263.13872611686</v>
      </c>
      <c r="C17" s="21" t="s">
        <v>51</v>
      </c>
      <c r="D17" s="21">
        <v>6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 x14ac:dyDescent="0.3">
      <c r="A18" s="5"/>
      <c r="B18" s="35">
        <v>563182.59539024066</v>
      </c>
      <c r="C18" s="21" t="s">
        <v>51</v>
      </c>
      <c r="D18" s="21">
        <v>3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x14ac:dyDescent="0.3">
      <c r="A19" s="5"/>
      <c r="B19" s="35">
        <v>775913.81486739381</v>
      </c>
      <c r="C19" s="21" t="s">
        <v>51</v>
      </c>
      <c r="D19" s="21">
        <v>2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 x14ac:dyDescent="0.3">
      <c r="A20" s="5"/>
      <c r="B20" s="35">
        <v>483278.84148737398</v>
      </c>
      <c r="C20" s="21" t="s">
        <v>85</v>
      </c>
      <c r="D20" s="21">
        <v>1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 x14ac:dyDescent="0.3">
      <c r="A21" s="5"/>
      <c r="B21" s="35">
        <v>596565.57515208307</v>
      </c>
      <c r="C21" s="21" t="s">
        <v>86</v>
      </c>
      <c r="D21" s="21">
        <v>5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 x14ac:dyDescent="0.3">
      <c r="A22" s="5"/>
      <c r="B22" s="35">
        <v>779205.28039736708</v>
      </c>
      <c r="C22" s="21" t="s">
        <v>86</v>
      </c>
      <c r="D22" s="21">
        <v>2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 x14ac:dyDescent="0.3">
      <c r="A23" s="5"/>
      <c r="B23" s="35">
        <v>155897.05967172774</v>
      </c>
      <c r="C23" s="21" t="s">
        <v>85</v>
      </c>
      <c r="D23" s="21">
        <v>3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1:22" x14ac:dyDescent="0.3">
      <c r="A24" s="5"/>
      <c r="B24" s="35">
        <v>113639.23688577348</v>
      </c>
      <c r="C24" s="21" t="s">
        <v>86</v>
      </c>
      <c r="D24" s="21">
        <v>5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 x14ac:dyDescent="0.3">
      <c r="A25" s="5"/>
      <c r="B25" s="35">
        <v>336381.87587260781</v>
      </c>
      <c r="C25" s="21" t="s">
        <v>87</v>
      </c>
      <c r="D25" s="21">
        <v>1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:22" x14ac:dyDescent="0.3">
      <c r="A26" s="5"/>
      <c r="B26" s="35">
        <v>841785.83837514184</v>
      </c>
      <c r="C26" s="21" t="s">
        <v>51</v>
      </c>
      <c r="D26" s="21">
        <v>2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 x14ac:dyDescent="0.3">
      <c r="A27" s="5"/>
      <c r="B27" s="35">
        <v>219555.86323692443</v>
      </c>
      <c r="C27" s="21" t="s">
        <v>85</v>
      </c>
      <c r="D27" s="21">
        <v>3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 x14ac:dyDescent="0.3">
      <c r="A28" s="5"/>
      <c r="B28" s="35">
        <v>984656.74240778317</v>
      </c>
      <c r="C28" s="21" t="s">
        <v>87</v>
      </c>
      <c r="D28" s="21">
        <v>6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 x14ac:dyDescent="0.3">
      <c r="A29" s="5"/>
      <c r="B29" s="35">
        <v>222386.18276964762</v>
      </c>
      <c r="C29" s="21" t="s">
        <v>85</v>
      </c>
      <c r="D29" s="21">
        <v>5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 x14ac:dyDescent="0.3">
      <c r="A30" s="5"/>
      <c r="B30" s="35">
        <v>296589.62895890285</v>
      </c>
      <c r="C30" s="21" t="s">
        <v>85</v>
      </c>
      <c r="D30" s="21">
        <v>8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 x14ac:dyDescent="0.3">
      <c r="A31" s="5"/>
      <c r="B31" s="35">
        <v>557769.07943110832</v>
      </c>
      <c r="C31" s="21" t="s">
        <v>86</v>
      </c>
      <c r="D31" s="21">
        <v>4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 x14ac:dyDescent="0.3">
      <c r="A32" s="5"/>
      <c r="B32" s="35">
        <v>985224.78731952363</v>
      </c>
      <c r="C32" s="21" t="s">
        <v>87</v>
      </c>
      <c r="D32" s="21">
        <v>5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 x14ac:dyDescent="0.3">
      <c r="A33" s="5"/>
      <c r="B33" s="35">
        <v>342144.68961022637</v>
      </c>
      <c r="C33" s="21" t="s">
        <v>51</v>
      </c>
      <c r="D33" s="21">
        <v>8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1:22" x14ac:dyDescent="0.3">
      <c r="A34" s="5"/>
      <c r="B34" s="35">
        <v>210846.7481510019</v>
      </c>
      <c r="C34" s="21" t="s">
        <v>51</v>
      </c>
      <c r="D34" s="21">
        <v>7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 spans="1:22" x14ac:dyDescent="0.3">
      <c r="A35" s="5"/>
      <c r="B35" s="35">
        <v>232869.26403170184</v>
      </c>
      <c r="C35" s="21" t="s">
        <v>51</v>
      </c>
      <c r="D35" s="21">
        <v>4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 spans="1:22" x14ac:dyDescent="0.3">
      <c r="A36" s="5"/>
      <c r="B36" s="35">
        <v>561678.97531974432</v>
      </c>
      <c r="C36" s="21" t="s">
        <v>85</v>
      </c>
      <c r="D36" s="21">
        <v>5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 spans="1:22" x14ac:dyDescent="0.3">
      <c r="A37" s="5"/>
      <c r="B37" s="35">
        <v>634410.80768676975</v>
      </c>
      <c r="C37" s="21" t="s">
        <v>86</v>
      </c>
      <c r="D37" s="21">
        <v>6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 spans="1:22" x14ac:dyDescent="0.3">
      <c r="A38" s="5"/>
      <c r="B38" s="35">
        <v>226008.7659695792</v>
      </c>
      <c r="C38" s="21" t="s">
        <v>86</v>
      </c>
      <c r="D38" s="21">
        <v>9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 spans="1:22" x14ac:dyDescent="0.3">
      <c r="A39" s="5"/>
      <c r="B39" s="35">
        <v>304587.89390707284</v>
      </c>
      <c r="C39" s="21" t="s">
        <v>85</v>
      </c>
      <c r="D39" s="21">
        <v>7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 spans="1:22" x14ac:dyDescent="0.3">
      <c r="A40" s="5"/>
      <c r="B40" s="35">
        <v>875667.92176660255</v>
      </c>
      <c r="C40" s="21" t="s">
        <v>86</v>
      </c>
      <c r="D40" s="21">
        <v>8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 spans="1:22" x14ac:dyDescent="0.3">
      <c r="A41" s="5"/>
      <c r="B41" s="35">
        <v>421696.57276507921</v>
      </c>
      <c r="C41" s="21" t="s">
        <v>87</v>
      </c>
      <c r="D41" s="21">
        <v>7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 spans="1:22" x14ac:dyDescent="0.3">
      <c r="A42" s="5"/>
      <c r="B42" s="35">
        <v>832403.50415244093</v>
      </c>
      <c r="C42" s="21" t="s">
        <v>51</v>
      </c>
      <c r="D42" s="21">
        <v>5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 spans="1:22" x14ac:dyDescent="0.3">
      <c r="A43" s="5"/>
      <c r="B43" s="35">
        <v>344980.15362682246</v>
      </c>
      <c r="C43" s="21" t="s">
        <v>85</v>
      </c>
      <c r="D43" s="21">
        <v>5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</row>
    <row r="44" spans="1:22" x14ac:dyDescent="0.3">
      <c r="A44" s="5"/>
      <c r="B44" s="35">
        <v>454700.37575845013</v>
      </c>
      <c r="C44" s="21" t="s">
        <v>87</v>
      </c>
      <c r="D44" s="21">
        <v>2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1:22" x14ac:dyDescent="0.3">
      <c r="A45" s="5"/>
      <c r="B45" s="35">
        <v>582961.20443838229</v>
      </c>
      <c r="C45" s="21" t="s">
        <v>85</v>
      </c>
      <c r="D45" s="21">
        <v>3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 spans="1:22" x14ac:dyDescent="0.3">
      <c r="A46" s="5"/>
      <c r="B46" s="35">
        <v>154898.80718368344</v>
      </c>
      <c r="C46" s="21" t="s">
        <v>85</v>
      </c>
      <c r="D46" s="21">
        <v>6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 spans="1:22" x14ac:dyDescent="0.3">
      <c r="A47" s="5"/>
      <c r="B47" s="35">
        <v>332886.93679848313</v>
      </c>
      <c r="C47" s="21" t="s">
        <v>86</v>
      </c>
      <c r="D47" s="21">
        <v>5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2" x14ac:dyDescent="0.3">
      <c r="A48" s="5"/>
      <c r="B48" s="35">
        <v>56959.214951330825</v>
      </c>
      <c r="C48" s="21" t="s">
        <v>87</v>
      </c>
      <c r="D48" s="21">
        <v>4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pans="1:22" x14ac:dyDescent="0.3">
      <c r="A49" s="5"/>
      <c r="B49" s="35">
        <v>898031.49280846689</v>
      </c>
      <c r="C49" s="21" t="s">
        <v>51</v>
      </c>
      <c r="D49" s="21">
        <v>7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pans="1:22" x14ac:dyDescent="0.3">
      <c r="A50" s="5"/>
      <c r="B50" s="35">
        <v>464280.32074067107</v>
      </c>
      <c r="C50" s="21" t="s">
        <v>51</v>
      </c>
      <c r="D50" s="21">
        <v>8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pans="1:22" x14ac:dyDescent="0.3">
      <c r="A51" s="5"/>
      <c r="B51" s="35">
        <v>988864.8727661958</v>
      </c>
      <c r="C51" s="21" t="s">
        <v>51</v>
      </c>
      <c r="D51" s="21">
        <v>9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 x14ac:dyDescent="0.3">
      <c r="A52" s="5"/>
      <c r="B52" s="35">
        <v>623036.70629771182</v>
      </c>
      <c r="C52" s="21" t="s">
        <v>85</v>
      </c>
      <c r="D52" s="21">
        <v>8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 x14ac:dyDescent="0.3">
      <c r="A53" s="5"/>
      <c r="B53" s="35">
        <v>8611.289095447506</v>
      </c>
      <c r="C53" s="21" t="s">
        <v>86</v>
      </c>
      <c r="D53" s="21">
        <v>9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1:22" x14ac:dyDescent="0.3">
      <c r="A54" s="5"/>
      <c r="B54" s="35">
        <v>163275.86956023853</v>
      </c>
      <c r="C54" s="21" t="s">
        <v>86</v>
      </c>
      <c r="D54" s="21">
        <v>8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1:22" x14ac:dyDescent="0.3">
      <c r="A55" s="5"/>
      <c r="B55" s="35">
        <v>794818.98312407441</v>
      </c>
      <c r="C55" s="21" t="s">
        <v>85</v>
      </c>
      <c r="D55" s="21">
        <v>9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</row>
    <row r="56" spans="1:22" x14ac:dyDescent="0.3">
      <c r="A56" s="5"/>
      <c r="B56" s="35">
        <v>748723.80006898544</v>
      </c>
      <c r="C56" s="21" t="s">
        <v>86</v>
      </c>
      <c r="D56" s="21">
        <v>5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</row>
    <row r="57" spans="1:22" x14ac:dyDescent="0.3">
      <c r="A57" s="5"/>
      <c r="B57" s="35">
        <v>579614.84903832455</v>
      </c>
      <c r="C57" s="21" t="s">
        <v>87</v>
      </c>
      <c r="D57" s="21">
        <v>6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</row>
    <row r="58" spans="1:22" x14ac:dyDescent="0.3">
      <c r="A58" s="5"/>
      <c r="B58" s="35">
        <v>216708.86548009972</v>
      </c>
      <c r="C58" s="21" t="s">
        <v>51</v>
      </c>
      <c r="D58" s="21">
        <v>3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</row>
    <row r="59" spans="1:22" x14ac:dyDescent="0.3">
      <c r="A59" s="5"/>
      <c r="B59" s="35">
        <v>169237.24616038738</v>
      </c>
      <c r="C59" s="21" t="s">
        <v>85</v>
      </c>
      <c r="D59" s="21">
        <v>2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 spans="1:22" x14ac:dyDescent="0.3">
      <c r="A60" s="5"/>
      <c r="B60" s="35">
        <v>44279.010773311311</v>
      </c>
      <c r="C60" s="21" t="s">
        <v>87</v>
      </c>
      <c r="D60" s="21">
        <v>1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</row>
    <row r="61" spans="1:22" x14ac:dyDescent="0.3">
      <c r="A61" s="5"/>
      <c r="B61" s="35">
        <v>276312.28417261533</v>
      </c>
      <c r="C61" s="21" t="s">
        <v>85</v>
      </c>
      <c r="D61" s="21">
        <v>3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</row>
    <row r="62" spans="1:22" x14ac:dyDescent="0.3">
      <c r="A62" s="5"/>
      <c r="B62" s="35">
        <v>692775.44583731436</v>
      </c>
      <c r="C62" s="21" t="s">
        <v>85</v>
      </c>
      <c r="D62" s="21">
        <v>8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</row>
    <row r="63" spans="1:22" x14ac:dyDescent="0.3">
      <c r="A63" s="5"/>
      <c r="B63" s="35">
        <v>273518.64005711093</v>
      </c>
      <c r="C63" s="21" t="s">
        <v>86</v>
      </c>
      <c r="D63" s="21">
        <v>5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</row>
    <row r="64" spans="1:22" x14ac:dyDescent="0.3">
      <c r="A64" s="5"/>
      <c r="B64" s="35">
        <v>470806.53268148907</v>
      </c>
      <c r="C64" s="21" t="s">
        <v>87</v>
      </c>
      <c r="D64" s="21">
        <v>4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</row>
    <row r="65" spans="1:22" x14ac:dyDescent="0.3">
      <c r="A65" s="5"/>
      <c r="B65" s="35">
        <v>684691.94700759929</v>
      </c>
      <c r="C65" s="21" t="s">
        <v>51</v>
      </c>
      <c r="D65" s="21">
        <v>1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</row>
    <row r="66" spans="1:22" x14ac:dyDescent="0.3">
      <c r="A66" s="5"/>
      <c r="B66" s="35">
        <v>45059.583641030797</v>
      </c>
      <c r="C66" s="21" t="s">
        <v>51</v>
      </c>
      <c r="D66" s="21">
        <v>2</v>
      </c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</row>
    <row r="67" spans="1:22" x14ac:dyDescent="0.3">
      <c r="A67" s="5"/>
      <c r="B67" s="35">
        <v>684277.77219010144</v>
      </c>
      <c r="C67" s="21" t="s">
        <v>51</v>
      </c>
      <c r="D67" s="21">
        <v>3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</row>
    <row r="68" spans="1:22" x14ac:dyDescent="0.3">
      <c r="A68" s="5"/>
      <c r="B68" s="35">
        <v>995343.53709111013</v>
      </c>
      <c r="C68" s="21" t="s">
        <v>85</v>
      </c>
      <c r="D68" s="21">
        <v>6</v>
      </c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</row>
    <row r="69" spans="1:22" x14ac:dyDescent="0.3">
      <c r="A69" s="5"/>
      <c r="B69" s="35">
        <v>453229.66068717086</v>
      </c>
      <c r="C69" s="21" t="s">
        <v>86</v>
      </c>
      <c r="D69" s="21">
        <v>9</v>
      </c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</row>
    <row r="70" spans="1:22" x14ac:dyDescent="0.3">
      <c r="A70" s="5"/>
      <c r="B70" s="35">
        <v>133029.73525969329</v>
      </c>
      <c r="C70" s="21" t="s">
        <v>86</v>
      </c>
      <c r="D70" s="21">
        <v>8</v>
      </c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</row>
    <row r="71" spans="1:22" x14ac:dyDescent="0.3">
      <c r="A71" s="5"/>
      <c r="B71" s="35">
        <v>244609.67804929346</v>
      </c>
      <c r="C71" s="21" t="s">
        <v>85</v>
      </c>
      <c r="D71" s="21">
        <v>7</v>
      </c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</row>
    <row r="72" spans="1:22" x14ac:dyDescent="0.3">
      <c r="A72" s="5"/>
      <c r="B72" s="35">
        <v>633778.66898264596</v>
      </c>
      <c r="C72" s="21" t="s">
        <v>86</v>
      </c>
      <c r="D72" s="21">
        <v>4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</row>
    <row r="73" spans="1:22" x14ac:dyDescent="0.3">
      <c r="A73" s="5"/>
      <c r="B73" s="35">
        <v>238093.70544310103</v>
      </c>
      <c r="C73" s="21" t="s">
        <v>87</v>
      </c>
      <c r="D73" s="21">
        <v>5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</row>
    <row r="74" spans="1:22" x14ac:dyDescent="0.3">
      <c r="A74" s="5"/>
      <c r="B74" s="35">
        <v>546115.34135525115</v>
      </c>
      <c r="C74" s="21" t="s">
        <v>51</v>
      </c>
      <c r="D74" s="21">
        <v>6</v>
      </c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</row>
    <row r="75" spans="1:22" x14ac:dyDescent="0.3">
      <c r="A75" s="5"/>
      <c r="B75" s="35">
        <v>34132.868324648014</v>
      </c>
      <c r="C75" s="21" t="s">
        <v>85</v>
      </c>
      <c r="D75" s="21">
        <v>3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</row>
    <row r="76" spans="1:22" x14ac:dyDescent="0.3">
      <c r="A76" s="5"/>
      <c r="B76" s="35">
        <v>381064.9152809864</v>
      </c>
      <c r="C76" s="21" t="s">
        <v>87</v>
      </c>
      <c r="D76" s="21">
        <v>2</v>
      </c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</row>
    <row r="77" spans="1:22" x14ac:dyDescent="0.3">
      <c r="A77" s="5"/>
      <c r="B77" s="35">
        <v>515014.10696052661</v>
      </c>
      <c r="C77" s="21" t="s">
        <v>85</v>
      </c>
      <c r="D77" s="21">
        <v>1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 spans="1:22" x14ac:dyDescent="0.3">
      <c r="A78" s="5"/>
      <c r="B78" s="35">
        <v>301347.67946555861</v>
      </c>
      <c r="C78" s="21" t="s">
        <v>85</v>
      </c>
      <c r="D78" s="21">
        <v>5</v>
      </c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</row>
    <row r="79" spans="1:22" x14ac:dyDescent="0.3">
      <c r="A79" s="5"/>
      <c r="B79" s="35">
        <v>633715.49286011234</v>
      </c>
      <c r="C79" s="21" t="s">
        <v>86</v>
      </c>
      <c r="D79" s="21">
        <v>2</v>
      </c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</row>
    <row r="80" spans="1:22" x14ac:dyDescent="0.3">
      <c r="A80" s="5"/>
      <c r="B80" s="35">
        <v>400295.21588603925</v>
      </c>
      <c r="C80" s="21" t="s">
        <v>87</v>
      </c>
      <c r="D80" s="21">
        <v>3</v>
      </c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 spans="1:22" x14ac:dyDescent="0.3">
      <c r="A81" s="5"/>
      <c r="B81" s="35">
        <v>496965.16024666867</v>
      </c>
      <c r="C81" s="21" t="s">
        <v>51</v>
      </c>
      <c r="D81" s="21">
        <v>5</v>
      </c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</row>
    <row r="82" spans="1:22" x14ac:dyDescent="0.3">
      <c r="A82" s="5"/>
      <c r="B82" s="35">
        <v>291645.42715962091</v>
      </c>
      <c r="C82" s="21" t="s">
        <v>51</v>
      </c>
      <c r="D82" s="21">
        <v>1</v>
      </c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</row>
    <row r="83" spans="1:22" x14ac:dyDescent="0.3">
      <c r="A83" s="5"/>
      <c r="B83" s="35">
        <v>596221.62975200033</v>
      </c>
      <c r="C83" s="21" t="s">
        <v>51</v>
      </c>
      <c r="D83" s="21">
        <v>2</v>
      </c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</row>
    <row r="84" spans="1:22" x14ac:dyDescent="0.3">
      <c r="A84" s="5"/>
      <c r="B84" s="35">
        <v>383473.99724759592</v>
      </c>
      <c r="C84" s="21" t="s">
        <v>85</v>
      </c>
      <c r="D84" s="21">
        <v>3</v>
      </c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</row>
    <row r="85" spans="1:22" x14ac:dyDescent="0.3">
      <c r="A85" s="5"/>
      <c r="B85" s="35">
        <v>787863.49175003695</v>
      </c>
      <c r="C85" s="21" t="s">
        <v>86</v>
      </c>
      <c r="D85" s="21">
        <v>6</v>
      </c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</row>
    <row r="86" spans="1:22" x14ac:dyDescent="0.3">
      <c r="A86" s="5"/>
      <c r="B86" s="35">
        <v>521057.89068976493</v>
      </c>
      <c r="C86" s="21" t="s">
        <v>86</v>
      </c>
      <c r="D86" s="21">
        <v>5</v>
      </c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</row>
    <row r="87" spans="1:22" x14ac:dyDescent="0.3">
      <c r="A87" s="5"/>
      <c r="B87" s="35">
        <v>621294.09591291985</v>
      </c>
      <c r="C87" s="21" t="s">
        <v>85</v>
      </c>
      <c r="D87" s="21">
        <v>8</v>
      </c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 spans="1:22" x14ac:dyDescent="0.3">
      <c r="A88" s="5"/>
      <c r="B88" s="35">
        <v>135968.77756771375</v>
      </c>
      <c r="C88" s="21" t="s">
        <v>86</v>
      </c>
      <c r="D88" s="21">
        <v>4</v>
      </c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</row>
    <row r="89" spans="1:22" x14ac:dyDescent="0.3">
      <c r="A89" s="5"/>
      <c r="B89" s="35">
        <v>735732.90359628806</v>
      </c>
      <c r="C89" s="21" t="s">
        <v>87</v>
      </c>
      <c r="D89" s="21">
        <v>5</v>
      </c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</row>
    <row r="90" spans="1:22" x14ac:dyDescent="0.3">
      <c r="A90" s="5"/>
      <c r="B90" s="35">
        <v>73901.023734458955</v>
      </c>
      <c r="C90" s="21" t="s">
        <v>51</v>
      </c>
      <c r="D90" s="21">
        <v>8</v>
      </c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</row>
    <row r="91" spans="1:22" x14ac:dyDescent="0.3">
      <c r="A91" s="5"/>
      <c r="B91" s="35">
        <v>387738.33672223787</v>
      </c>
      <c r="C91" s="21" t="s">
        <v>85</v>
      </c>
      <c r="D91" s="21">
        <v>7</v>
      </c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</row>
    <row r="92" spans="1:22" x14ac:dyDescent="0.3">
      <c r="A92" s="5"/>
      <c r="B92" s="35">
        <v>187261.40506353095</v>
      </c>
      <c r="C92" s="21" t="s">
        <v>87</v>
      </c>
      <c r="D92" s="21">
        <v>4</v>
      </c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</row>
    <row r="93" spans="1:22" x14ac:dyDescent="0.3">
      <c r="A93" s="5"/>
      <c r="B93" s="35">
        <v>358571.22560329677</v>
      </c>
      <c r="C93" s="21" t="s">
        <v>85</v>
      </c>
      <c r="D93" s="21">
        <v>5</v>
      </c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</row>
    <row r="94" spans="1:22" x14ac:dyDescent="0.3">
      <c r="A94" s="5"/>
      <c r="B94" s="35">
        <v>931622.06525181187</v>
      </c>
      <c r="C94" s="21" t="s">
        <v>85</v>
      </c>
      <c r="D94" s="21">
        <v>6</v>
      </c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</row>
    <row r="95" spans="1:22" x14ac:dyDescent="0.3">
      <c r="A95" s="5"/>
      <c r="B95" s="35">
        <v>44174.78123694141</v>
      </c>
      <c r="C95" s="21" t="s">
        <v>86</v>
      </c>
      <c r="D95" s="21">
        <v>9</v>
      </c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</row>
    <row r="96" spans="1:22" x14ac:dyDescent="0.3">
      <c r="A96" s="5"/>
      <c r="B96" s="35">
        <v>755599.88107158476</v>
      </c>
      <c r="C96" s="21" t="s">
        <v>87</v>
      </c>
      <c r="D96" s="21">
        <v>7</v>
      </c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</row>
    <row r="97" spans="1:22" x14ac:dyDescent="0.3">
      <c r="A97" s="5"/>
      <c r="B97" s="35">
        <v>122645.66453125792</v>
      </c>
      <c r="C97" s="21" t="s">
        <v>51</v>
      </c>
      <c r="D97" s="21">
        <v>8</v>
      </c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</row>
    <row r="98" spans="1:22" x14ac:dyDescent="0.3">
      <c r="A98" s="5"/>
      <c r="B98" s="35">
        <v>367602.73407526256</v>
      </c>
      <c r="C98" s="21" t="s">
        <v>51</v>
      </c>
      <c r="D98" s="21">
        <v>7</v>
      </c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r="99" spans="1:22" x14ac:dyDescent="0.3">
      <c r="A99" s="5"/>
      <c r="B99" s="35">
        <v>793575.07992718392</v>
      </c>
      <c r="C99" s="21" t="s">
        <v>51</v>
      </c>
      <c r="D99" s="21">
        <v>5</v>
      </c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</row>
    <row r="100" spans="1:22" x14ac:dyDescent="0.3">
      <c r="A100" s="5"/>
      <c r="B100" s="35">
        <v>610664.49988357723</v>
      </c>
      <c r="C100" s="21" t="s">
        <v>85</v>
      </c>
      <c r="D100" s="21">
        <v>5</v>
      </c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spans="1:22" x14ac:dyDescent="0.3">
      <c r="A101" s="5"/>
      <c r="B101" s="35">
        <v>42808.441341549042</v>
      </c>
      <c r="C101" s="21" t="s">
        <v>86</v>
      </c>
      <c r="D101" s="21">
        <v>2</v>
      </c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 spans="1:22" x14ac:dyDescent="0.3">
      <c r="A102" s="5"/>
      <c r="B102" s="35">
        <v>353339.0285380804</v>
      </c>
      <c r="C102" s="21" t="s">
        <v>86</v>
      </c>
      <c r="D102" s="21">
        <v>3</v>
      </c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 spans="1:22" x14ac:dyDescent="0.3">
      <c r="A103" s="5"/>
      <c r="B103" s="35">
        <v>923066.748235501</v>
      </c>
      <c r="C103" s="21" t="s">
        <v>85</v>
      </c>
      <c r="D103" s="21">
        <v>6</v>
      </c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spans="1:22" x14ac:dyDescent="0.3">
      <c r="A104" s="5"/>
      <c r="B104" s="35">
        <v>237992.78675918689</v>
      </c>
      <c r="C104" s="21" t="s">
        <v>86</v>
      </c>
      <c r="D104" s="21">
        <v>5</v>
      </c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 spans="1:22" x14ac:dyDescent="0.3">
      <c r="A105" s="5"/>
      <c r="B105" s="35">
        <v>17358.43110958024</v>
      </c>
      <c r="C105" s="21" t="s">
        <v>87</v>
      </c>
      <c r="D105" s="21">
        <v>4</v>
      </c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spans="1:22" x14ac:dyDescent="0.3">
      <c r="A106" s="5"/>
      <c r="B106" s="35">
        <v>432134.52447518561</v>
      </c>
      <c r="C106" s="21" t="s">
        <v>51</v>
      </c>
      <c r="D106" s="21">
        <v>7</v>
      </c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 spans="1:22" x14ac:dyDescent="0.3">
      <c r="A107" s="5"/>
      <c r="B107" s="35">
        <v>918920.3567866747</v>
      </c>
      <c r="C107" s="21" t="s">
        <v>85</v>
      </c>
      <c r="D107" s="21">
        <v>8</v>
      </c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 spans="1:22" x14ac:dyDescent="0.3">
      <c r="A108" s="5"/>
      <c r="B108" s="35">
        <v>938842.66577944392</v>
      </c>
      <c r="C108" s="21" t="s">
        <v>87</v>
      </c>
      <c r="D108" s="21">
        <v>9</v>
      </c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 spans="1:22" x14ac:dyDescent="0.3">
      <c r="A109" s="5"/>
      <c r="B109" s="35">
        <v>420438.32137763972</v>
      </c>
      <c r="C109" s="21" t="s">
        <v>85</v>
      </c>
      <c r="D109" s="21">
        <v>8</v>
      </c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 spans="1:22" x14ac:dyDescent="0.3">
      <c r="A110" s="5"/>
      <c r="B110" s="35">
        <v>163740.79486353166</v>
      </c>
      <c r="C110" s="21" t="s">
        <v>85</v>
      </c>
      <c r="D110" s="21">
        <v>9</v>
      </c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 spans="1:22" x14ac:dyDescent="0.3">
      <c r="A111" s="5"/>
      <c r="B111" s="35">
        <v>66165.174821458568</v>
      </c>
      <c r="C111" s="21" t="s">
        <v>86</v>
      </c>
      <c r="D111" s="21">
        <v>8</v>
      </c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 spans="1:22" x14ac:dyDescent="0.3">
      <c r="A112" s="5"/>
      <c r="B112" s="35">
        <v>843961.36644718854</v>
      </c>
      <c r="C112" s="21" t="s">
        <v>87</v>
      </c>
      <c r="D112" s="21">
        <v>9</v>
      </c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 spans="1:22" x14ac:dyDescent="0.3">
      <c r="A113" s="5"/>
      <c r="B113" s="35">
        <v>227866.55874969973</v>
      </c>
      <c r="C113" s="21" t="s">
        <v>51</v>
      </c>
      <c r="D113" s="21">
        <v>5</v>
      </c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 spans="1:22" x14ac:dyDescent="0.3">
      <c r="A114" s="5"/>
      <c r="B114" s="35">
        <v>867803.08869700832</v>
      </c>
      <c r="C114" s="21" t="s">
        <v>51</v>
      </c>
      <c r="D114" s="21">
        <v>6</v>
      </c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 spans="1:22" x14ac:dyDescent="0.3">
      <c r="A115" s="5"/>
      <c r="B115" s="35">
        <v>48215.494686005499</v>
      </c>
      <c r="C115" s="21" t="s">
        <v>51</v>
      </c>
      <c r="D115" s="21">
        <v>3</v>
      </c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 spans="1:22" x14ac:dyDescent="0.3">
      <c r="A116" s="5"/>
      <c r="B116" s="35">
        <v>72002.796937938212</v>
      </c>
      <c r="C116" s="21" t="s">
        <v>85</v>
      </c>
      <c r="D116" s="21">
        <v>2</v>
      </c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 spans="1:22" x14ac:dyDescent="0.3">
      <c r="A117" s="5"/>
      <c r="B117" s="35">
        <v>937946.7097292071</v>
      </c>
      <c r="C117" s="21" t="s">
        <v>86</v>
      </c>
      <c r="D117" s="21">
        <v>1</v>
      </c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r="118" spans="1:22" x14ac:dyDescent="0.3">
      <c r="A118" s="5"/>
      <c r="B118" s="35">
        <v>700736.84749257704</v>
      </c>
      <c r="C118" s="21" t="s">
        <v>86</v>
      </c>
      <c r="D118" s="21">
        <v>3</v>
      </c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 spans="1:22" x14ac:dyDescent="0.3">
      <c r="A119" s="5"/>
      <c r="B119" s="35">
        <v>400568.47663525131</v>
      </c>
      <c r="C119" s="21" t="s">
        <v>85</v>
      </c>
      <c r="D119" s="21">
        <v>8</v>
      </c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 spans="1:22" x14ac:dyDescent="0.3">
      <c r="A120" s="5"/>
      <c r="B120" s="35">
        <v>956684.66911063448</v>
      </c>
      <c r="C120" s="21" t="s">
        <v>86</v>
      </c>
      <c r="D120" s="21">
        <v>5</v>
      </c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 spans="1:22" x14ac:dyDescent="0.3">
      <c r="A121" s="5"/>
      <c r="B121" s="35">
        <v>233266.75875864466</v>
      </c>
      <c r="C121" s="21" t="s">
        <v>87</v>
      </c>
      <c r="D121" s="21">
        <v>4</v>
      </c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 spans="1:22" x14ac:dyDescent="0.3">
      <c r="A122" s="5"/>
      <c r="B122" s="35">
        <v>566062.26651695243</v>
      </c>
      <c r="C122" s="21" t="s">
        <v>51</v>
      </c>
      <c r="D122" s="21">
        <v>1</v>
      </c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 spans="1:22" x14ac:dyDescent="0.3">
      <c r="A123" s="5"/>
      <c r="B123" s="35">
        <v>847857.90343177621</v>
      </c>
      <c r="C123" s="21" t="s">
        <v>85</v>
      </c>
      <c r="D123" s="21">
        <v>2</v>
      </c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r="124" spans="1:22" x14ac:dyDescent="0.3">
      <c r="A124" s="5"/>
      <c r="B124" s="35">
        <v>643658.47936390492</v>
      </c>
      <c r="C124" s="21" t="s">
        <v>87</v>
      </c>
      <c r="D124" s="21">
        <v>3</v>
      </c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 spans="1:22" x14ac:dyDescent="0.3">
      <c r="A125" s="5"/>
      <c r="B125" s="35">
        <v>354450.21253570751</v>
      </c>
      <c r="C125" s="21" t="s">
        <v>85</v>
      </c>
      <c r="D125" s="21">
        <v>6</v>
      </c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 spans="1:22" x14ac:dyDescent="0.3">
      <c r="A126" s="5"/>
      <c r="B126" s="35">
        <v>694121.96221880405</v>
      </c>
      <c r="C126" s="21" t="s">
        <v>85</v>
      </c>
      <c r="D126" s="21">
        <v>9</v>
      </c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 spans="1:22" x14ac:dyDescent="0.3">
      <c r="A127" s="5"/>
      <c r="B127" s="35">
        <v>403518.88604335138</v>
      </c>
      <c r="C127" s="21" t="s">
        <v>86</v>
      </c>
      <c r="D127" s="21">
        <v>8</v>
      </c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 spans="1:22" x14ac:dyDescent="0.3">
      <c r="A128" s="5"/>
      <c r="B128" s="35">
        <v>38556.590919926806</v>
      </c>
      <c r="C128" s="21" t="s">
        <v>87</v>
      </c>
      <c r="D128" s="21">
        <v>7</v>
      </c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 spans="1:22" x14ac:dyDescent="0.3">
      <c r="A129" s="5"/>
      <c r="B129" s="35">
        <v>534078.94475625665</v>
      </c>
      <c r="C129" s="21" t="s">
        <v>51</v>
      </c>
      <c r="D129" s="21">
        <v>4</v>
      </c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 spans="1:22" x14ac:dyDescent="0.3">
      <c r="A130" s="5"/>
      <c r="B130" s="35">
        <v>194801.88547740586</v>
      </c>
      <c r="C130" s="21" t="s">
        <v>51</v>
      </c>
      <c r="D130" s="21">
        <v>5</v>
      </c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 spans="1:22" x14ac:dyDescent="0.3">
      <c r="A131" s="5"/>
      <c r="B131" s="35">
        <v>350361.65609849792</v>
      </c>
      <c r="C131" s="21" t="s">
        <v>51</v>
      </c>
      <c r="D131" s="21">
        <v>6</v>
      </c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</row>
    <row r="132" spans="1:22" x14ac:dyDescent="0.3">
      <c r="A132" s="5"/>
      <c r="B132" s="35">
        <v>319904.95546752075</v>
      </c>
      <c r="C132" s="21" t="s">
        <v>85</v>
      </c>
      <c r="D132" s="21">
        <v>3</v>
      </c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</row>
    <row r="133" spans="1:22" x14ac:dyDescent="0.3">
      <c r="A133" s="5"/>
      <c r="B133" s="35">
        <v>584626.54954650335</v>
      </c>
      <c r="C133" s="21" t="s">
        <v>86</v>
      </c>
      <c r="D133" s="21">
        <v>2</v>
      </c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</row>
    <row r="134" spans="1:22" x14ac:dyDescent="0.3">
      <c r="A134" s="5"/>
      <c r="B134" s="35">
        <v>926528.15251219855</v>
      </c>
      <c r="C134" s="21" t="s">
        <v>86</v>
      </c>
      <c r="D134" s="21">
        <v>1</v>
      </c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r="135" spans="1:22" x14ac:dyDescent="0.3">
      <c r="A135" s="5"/>
      <c r="B135" s="35">
        <v>903949.28856945038</v>
      </c>
      <c r="C135" s="21" t="s">
        <v>85</v>
      </c>
      <c r="D135" s="21">
        <v>5</v>
      </c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</row>
    <row r="136" spans="1:22" x14ac:dyDescent="0.3">
      <c r="A136" s="5"/>
      <c r="B136" s="35">
        <v>954145.0954964913</v>
      </c>
      <c r="C136" s="21" t="s">
        <v>86</v>
      </c>
      <c r="D136" s="21">
        <v>2</v>
      </c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</row>
    <row r="137" spans="1:22" x14ac:dyDescent="0.3">
      <c r="A137" s="5"/>
      <c r="B137" s="35">
        <v>278357.83165952377</v>
      </c>
      <c r="C137" s="21" t="s">
        <v>87</v>
      </c>
      <c r="D137" s="21">
        <v>3</v>
      </c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</row>
    <row r="138" spans="1:22" x14ac:dyDescent="0.3">
      <c r="A138" s="5"/>
      <c r="B138" s="35">
        <v>226136.82927809653</v>
      </c>
      <c r="C138" s="21" t="s">
        <v>51</v>
      </c>
      <c r="D138" s="21">
        <v>5</v>
      </c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</row>
    <row r="139" spans="1:22" x14ac:dyDescent="0.3">
      <c r="A139" s="5"/>
      <c r="B139" s="35">
        <v>375051.57337882213</v>
      </c>
      <c r="C139" s="21" t="s">
        <v>85</v>
      </c>
      <c r="D139" s="21">
        <v>1</v>
      </c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</row>
    <row r="140" spans="1:22" x14ac:dyDescent="0.3">
      <c r="A140" s="5"/>
      <c r="B140" s="35">
        <v>238707.16070968323</v>
      </c>
      <c r="C140" s="21" t="s">
        <v>87</v>
      </c>
      <c r="D140" s="21">
        <v>2</v>
      </c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</row>
    <row r="141" spans="1:22" x14ac:dyDescent="0.3">
      <c r="A141" s="5"/>
      <c r="B141" s="35">
        <v>197035.87263808143</v>
      </c>
      <c r="C141" s="21" t="s">
        <v>85</v>
      </c>
      <c r="D141" s="21">
        <v>3</v>
      </c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</row>
    <row r="142" spans="1:22" x14ac:dyDescent="0.3">
      <c r="A142" s="5"/>
      <c r="B142" s="35">
        <v>471217.80258712795</v>
      </c>
      <c r="C142" s="21" t="s">
        <v>85</v>
      </c>
      <c r="D142" s="21">
        <v>6</v>
      </c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 spans="1:22" x14ac:dyDescent="0.3">
      <c r="A143" s="5"/>
      <c r="B143" s="35">
        <v>173013.97815223306</v>
      </c>
      <c r="C143" s="21" t="s">
        <v>86</v>
      </c>
      <c r="D143" s="21">
        <v>5</v>
      </c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 spans="1:22" x14ac:dyDescent="0.3">
      <c r="A144" s="5"/>
      <c r="B144" s="35">
        <v>984001.18371070141</v>
      </c>
      <c r="C144" s="21" t="s">
        <v>87</v>
      </c>
      <c r="D144" s="21">
        <v>8</v>
      </c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 spans="1:22" x14ac:dyDescent="0.3">
      <c r="A145" s="5"/>
      <c r="B145" s="35">
        <v>654915.28110599332</v>
      </c>
      <c r="C145" s="21" t="s">
        <v>51</v>
      </c>
      <c r="D145" s="21">
        <v>4</v>
      </c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 spans="1:22" x14ac:dyDescent="0.3">
      <c r="A146" s="5"/>
      <c r="B146" s="35">
        <v>60694.840823222628</v>
      </c>
      <c r="C146" s="21" t="s">
        <v>51</v>
      </c>
      <c r="D146" s="21">
        <v>5</v>
      </c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 spans="1:22" x14ac:dyDescent="0.3">
      <c r="A147" s="5"/>
      <c r="B147" s="35">
        <v>636629.88983129745</v>
      </c>
      <c r="C147" s="21" t="s">
        <v>51</v>
      </c>
      <c r="D147" s="21">
        <v>8</v>
      </c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</row>
    <row r="148" spans="1:22" x14ac:dyDescent="0.3">
      <c r="A148" s="5"/>
      <c r="B148" s="35">
        <v>427034.25682526198</v>
      </c>
      <c r="C148" s="21" t="s">
        <v>85</v>
      </c>
      <c r="D148" s="21">
        <v>7</v>
      </c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</row>
    <row r="149" spans="1:22" x14ac:dyDescent="0.3">
      <c r="A149" s="5"/>
      <c r="B149" s="35">
        <v>676222.3566729509</v>
      </c>
      <c r="C149" s="21" t="s">
        <v>86</v>
      </c>
      <c r="D149" s="21">
        <v>4</v>
      </c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 spans="1:22" x14ac:dyDescent="0.3">
      <c r="A150" s="5"/>
      <c r="B150" s="35">
        <v>750308.4390308765</v>
      </c>
      <c r="C150" s="21" t="s">
        <v>86</v>
      </c>
      <c r="D150" s="21">
        <v>5</v>
      </c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</row>
    <row r="151" spans="1:22" x14ac:dyDescent="0.3">
      <c r="A151" s="5"/>
      <c r="B151" s="35">
        <v>943484.11553803214</v>
      </c>
      <c r="C151" s="21" t="s">
        <v>85</v>
      </c>
      <c r="D151" s="21">
        <v>6</v>
      </c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</row>
    <row r="152" spans="1:22" x14ac:dyDescent="0.3">
      <c r="A152" s="5"/>
      <c r="B152" s="35">
        <v>887491.33700933331</v>
      </c>
      <c r="C152" s="21" t="s">
        <v>86</v>
      </c>
      <c r="D152" s="21">
        <v>9</v>
      </c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</row>
    <row r="153" spans="1:22" x14ac:dyDescent="0.3">
      <c r="A153" s="5"/>
      <c r="B153" s="35">
        <v>308040.54161208181</v>
      </c>
      <c r="C153" s="21" t="s">
        <v>87</v>
      </c>
      <c r="D153" s="21">
        <v>7</v>
      </c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</row>
    <row r="154" spans="1:22" x14ac:dyDescent="0.3">
      <c r="A154" s="5"/>
      <c r="B154" s="35">
        <v>447405.01035199245</v>
      </c>
      <c r="C154" s="21" t="s">
        <v>51</v>
      </c>
      <c r="D154" s="21">
        <v>8</v>
      </c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</row>
    <row r="155" spans="1:22" x14ac:dyDescent="0.3">
      <c r="A155" s="5"/>
      <c r="B155" s="35">
        <v>19127.610161087327</v>
      </c>
      <c r="C155" s="21" t="s">
        <v>85</v>
      </c>
      <c r="D155" s="21">
        <v>7</v>
      </c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</row>
    <row r="156" spans="1:22" x14ac:dyDescent="0.3">
      <c r="A156" s="5"/>
      <c r="B156" s="35">
        <v>43049.748666776686</v>
      </c>
      <c r="C156" s="21" t="s">
        <v>87</v>
      </c>
      <c r="D156" s="21">
        <v>5</v>
      </c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</row>
    <row r="157" spans="1:22" x14ac:dyDescent="0.3">
      <c r="A157" s="5"/>
      <c r="B157" s="35">
        <v>928977.47875252529</v>
      </c>
      <c r="C157" s="21" t="s">
        <v>85</v>
      </c>
      <c r="D157" s="21">
        <v>5</v>
      </c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</row>
    <row r="158" spans="1:22" x14ac:dyDescent="0.3">
      <c r="A158" s="5"/>
      <c r="B158" s="35">
        <v>656794.78058310365</v>
      </c>
      <c r="C158" s="21" t="s">
        <v>85</v>
      </c>
      <c r="D158" s="21">
        <v>2</v>
      </c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</row>
    <row r="159" spans="1:22" x14ac:dyDescent="0.3">
      <c r="A159" s="5"/>
      <c r="B159" s="35">
        <v>402382.6887403634</v>
      </c>
      <c r="C159" s="21" t="s">
        <v>86</v>
      </c>
      <c r="D159" s="21">
        <v>3</v>
      </c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</row>
    <row r="160" spans="1:22" x14ac:dyDescent="0.3">
      <c r="A160" s="5"/>
      <c r="B160" s="35">
        <v>924748.78167195828</v>
      </c>
      <c r="C160" s="21" t="s">
        <v>87</v>
      </c>
      <c r="D160" s="21">
        <v>6</v>
      </c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</row>
    <row r="161" spans="1:22" x14ac:dyDescent="0.3">
      <c r="A161" s="5"/>
      <c r="B161" s="35">
        <v>88301.701025314207</v>
      </c>
      <c r="C161" s="21" t="s">
        <v>51</v>
      </c>
      <c r="D161" s="21">
        <v>5</v>
      </c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</row>
    <row r="162" spans="1:22" x14ac:dyDescent="0.3">
      <c r="A162" s="5"/>
      <c r="B162" s="35">
        <v>383701.67458204384</v>
      </c>
      <c r="C162" s="21" t="s">
        <v>51</v>
      </c>
      <c r="D162" s="21">
        <v>4</v>
      </c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</row>
    <row r="163" spans="1:22" x14ac:dyDescent="0.3">
      <c r="A163" s="5"/>
      <c r="B163" s="35">
        <v>782163.53881776147</v>
      </c>
      <c r="C163" s="21" t="s">
        <v>51</v>
      </c>
      <c r="D163" s="21">
        <v>7</v>
      </c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</row>
    <row r="164" spans="1:22" x14ac:dyDescent="0.3">
      <c r="A164" s="5"/>
      <c r="B164" s="35">
        <v>973127.46219615242</v>
      </c>
      <c r="C164" s="21" t="s">
        <v>85</v>
      </c>
      <c r="D164" s="21">
        <v>8</v>
      </c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</row>
    <row r="165" spans="1:22" x14ac:dyDescent="0.3">
      <c r="A165" s="5"/>
      <c r="B165" s="35">
        <v>690650.56753106427</v>
      </c>
      <c r="C165" s="21" t="s">
        <v>86</v>
      </c>
      <c r="D165" s="21">
        <v>9</v>
      </c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</row>
    <row r="166" spans="1:22" x14ac:dyDescent="0.3">
      <c r="A166" s="5"/>
      <c r="B166" s="35">
        <v>150331.53567640122</v>
      </c>
      <c r="C166" s="21" t="s">
        <v>86</v>
      </c>
      <c r="D166" s="21">
        <v>8</v>
      </c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</row>
    <row r="167" spans="1:22" x14ac:dyDescent="0.3">
      <c r="A167" s="5"/>
      <c r="B167" s="35">
        <v>67974.62927004449</v>
      </c>
      <c r="C167" s="21" t="s">
        <v>85</v>
      </c>
      <c r="D167" s="21">
        <v>9</v>
      </c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</row>
    <row r="168" spans="1:22" x14ac:dyDescent="0.3">
      <c r="A168" s="5"/>
      <c r="B168" s="35">
        <v>153631.12045333994</v>
      </c>
      <c r="C168" s="21" t="s">
        <v>86</v>
      </c>
      <c r="D168" s="21">
        <v>8</v>
      </c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</row>
    <row r="169" spans="1:22" x14ac:dyDescent="0.3">
      <c r="A169" s="5"/>
      <c r="B169" s="35">
        <v>883363.59524895845</v>
      </c>
      <c r="C169" s="21" t="s">
        <v>87</v>
      </c>
      <c r="D169" s="21">
        <v>9</v>
      </c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</row>
    <row r="170" spans="1:22" x14ac:dyDescent="0.3">
      <c r="A170" s="5"/>
      <c r="B170" s="35">
        <v>546682.20565281692</v>
      </c>
      <c r="C170" s="21" t="s">
        <v>51</v>
      </c>
      <c r="D170" s="21">
        <v>5</v>
      </c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</row>
    <row r="171" spans="1:22" x14ac:dyDescent="0.3">
      <c r="A171" s="5"/>
      <c r="B171" s="35">
        <v>659346.67100433214</v>
      </c>
      <c r="C171" s="21" t="s">
        <v>85</v>
      </c>
      <c r="D171" s="21">
        <v>6</v>
      </c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</row>
    <row r="172" spans="1:22" x14ac:dyDescent="0.3">
      <c r="A172" s="5"/>
      <c r="B172" s="35">
        <v>404685.42891843605</v>
      </c>
      <c r="C172" s="21" t="s">
        <v>87</v>
      </c>
      <c r="D172" s="21">
        <v>3</v>
      </c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</row>
    <row r="173" spans="1:22" x14ac:dyDescent="0.3">
      <c r="A173" s="5"/>
      <c r="B173" s="35">
        <v>560435.82714539568</v>
      </c>
      <c r="C173" s="21" t="s">
        <v>85</v>
      </c>
      <c r="D173" s="21">
        <v>2</v>
      </c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</row>
    <row r="174" spans="1:22" x14ac:dyDescent="0.3">
      <c r="A174" s="5"/>
      <c r="B174" s="35">
        <v>877869.22261703631</v>
      </c>
      <c r="C174" s="21" t="s">
        <v>85</v>
      </c>
      <c r="D174" s="21">
        <v>1</v>
      </c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</row>
    <row r="175" spans="1:22" x14ac:dyDescent="0.3">
      <c r="A175" s="5"/>
      <c r="B175" s="35">
        <v>740899.53854805778</v>
      </c>
      <c r="C175" s="21" t="s">
        <v>86</v>
      </c>
      <c r="D175" s="21">
        <v>3</v>
      </c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 spans="1:22" x14ac:dyDescent="0.3">
      <c r="A176" s="5"/>
      <c r="B176" s="35">
        <v>367851.06873012963</v>
      </c>
      <c r="C176" s="21" t="s">
        <v>87</v>
      </c>
      <c r="D176" s="21">
        <v>8</v>
      </c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</row>
    <row r="177" spans="1:22" x14ac:dyDescent="0.3">
      <c r="A177" s="5"/>
      <c r="B177" s="35">
        <v>772770.93085590715</v>
      </c>
      <c r="C177" s="21" t="s">
        <v>51</v>
      </c>
      <c r="D177" s="21">
        <v>5</v>
      </c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</row>
    <row r="178" spans="1:22" x14ac:dyDescent="0.3">
      <c r="A178" s="5"/>
      <c r="B178" s="35">
        <v>608863.72717342211</v>
      </c>
      <c r="C178" s="21" t="s">
        <v>51</v>
      </c>
      <c r="D178" s="21">
        <v>4</v>
      </c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</row>
    <row r="179" spans="1:22" x14ac:dyDescent="0.3">
      <c r="A179" s="5"/>
      <c r="B179" s="35">
        <v>644657.48679786804</v>
      </c>
      <c r="C179" s="21" t="s">
        <v>51</v>
      </c>
      <c r="D179" s="21">
        <v>1</v>
      </c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</row>
    <row r="180" spans="1:22" x14ac:dyDescent="0.3">
      <c r="A180" s="5"/>
      <c r="B180" s="35">
        <v>300191.91834258405</v>
      </c>
      <c r="C180" s="21" t="s">
        <v>85</v>
      </c>
      <c r="D180" s="21">
        <v>2</v>
      </c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</row>
    <row r="181" spans="1:22" x14ac:dyDescent="0.3">
      <c r="A181" s="5"/>
      <c r="B181" s="35">
        <v>859870.58909826784</v>
      </c>
      <c r="C181" s="21" t="s">
        <v>86</v>
      </c>
      <c r="D181" s="21">
        <v>3</v>
      </c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 spans="1:22" x14ac:dyDescent="0.3">
      <c r="A182" s="5"/>
      <c r="B182" s="35">
        <v>667674.51786882163</v>
      </c>
      <c r="C182" s="21" t="s">
        <v>86</v>
      </c>
      <c r="D182" s="21">
        <v>6</v>
      </c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</row>
    <row r="183" spans="1:22" x14ac:dyDescent="0.3">
      <c r="A183" s="5"/>
      <c r="B183" s="35">
        <v>485494.8840904698</v>
      </c>
      <c r="C183" s="21" t="s">
        <v>85</v>
      </c>
      <c r="D183" s="21">
        <v>9</v>
      </c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</row>
    <row r="184" spans="1:22" x14ac:dyDescent="0.3">
      <c r="A184" s="5"/>
      <c r="B184" s="35">
        <v>771015.67588505964</v>
      </c>
      <c r="C184" s="21" t="s">
        <v>86</v>
      </c>
      <c r="D184" s="21">
        <v>8</v>
      </c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</row>
    <row r="185" spans="1:22" x14ac:dyDescent="0.3">
      <c r="A185" s="5"/>
      <c r="B185" s="35">
        <v>277794.29181483405</v>
      </c>
      <c r="C185" s="21" t="s">
        <v>87</v>
      </c>
      <c r="D185" s="21">
        <v>7</v>
      </c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</row>
    <row r="186" spans="1:22" x14ac:dyDescent="0.3">
      <c r="A186" s="5"/>
      <c r="B186" s="35">
        <v>743902.44208626216</v>
      </c>
      <c r="C186" s="21" t="s">
        <v>51</v>
      </c>
      <c r="D186" s="21">
        <v>4</v>
      </c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</row>
    <row r="187" spans="1:22" x14ac:dyDescent="0.3">
      <c r="A187" s="5"/>
      <c r="B187" s="35">
        <v>305226.9334893577</v>
      </c>
      <c r="C187" s="21" t="s">
        <v>85</v>
      </c>
      <c r="D187" s="21">
        <v>5</v>
      </c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</row>
    <row r="188" spans="1:22" x14ac:dyDescent="0.3">
      <c r="A188" s="5"/>
      <c r="B188" s="35">
        <v>109991.67801123521</v>
      </c>
      <c r="C188" s="21" t="s">
        <v>87</v>
      </c>
      <c r="D188" s="21">
        <v>6</v>
      </c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</row>
    <row r="189" spans="1:22" x14ac:dyDescent="0.3">
      <c r="A189" s="5"/>
      <c r="B189" s="35">
        <v>307288.8415449129</v>
      </c>
      <c r="C189" s="21" t="s">
        <v>85</v>
      </c>
      <c r="D189" s="21">
        <v>3</v>
      </c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</row>
    <row r="190" spans="1:22" x14ac:dyDescent="0.3">
      <c r="A190" s="5"/>
      <c r="B190" s="35">
        <v>753265.28865128523</v>
      </c>
      <c r="C190" s="21" t="s">
        <v>85</v>
      </c>
      <c r="D190" s="21">
        <v>2</v>
      </c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</row>
    <row r="191" spans="1:22" x14ac:dyDescent="0.3">
      <c r="A191" s="5"/>
      <c r="B191" s="35">
        <v>855308.62084993615</v>
      </c>
      <c r="C191" s="21" t="s">
        <v>86</v>
      </c>
      <c r="D191" s="21">
        <v>1</v>
      </c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</row>
    <row r="192" spans="1:22" x14ac:dyDescent="0.3">
      <c r="A192" s="5"/>
      <c r="B192" s="35">
        <v>705963.25315216451</v>
      </c>
      <c r="C192" s="21" t="s">
        <v>87</v>
      </c>
      <c r="D192" s="21">
        <v>5</v>
      </c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</row>
    <row r="193" spans="1:22" x14ac:dyDescent="0.3">
      <c r="A193" s="5"/>
      <c r="B193" s="35">
        <v>707346.93650100741</v>
      </c>
      <c r="C193" s="21" t="s">
        <v>51</v>
      </c>
      <c r="D193" s="21">
        <v>2</v>
      </c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</row>
    <row r="194" spans="1:22" x14ac:dyDescent="0.3">
      <c r="A194" s="5"/>
      <c r="B194" s="35">
        <v>253761.02436747504</v>
      </c>
      <c r="C194" s="21" t="s">
        <v>51</v>
      </c>
      <c r="D194" s="21">
        <v>3</v>
      </c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</row>
    <row r="195" spans="1:22" x14ac:dyDescent="0.3">
      <c r="A195" s="5"/>
      <c r="B195" s="35">
        <v>123811.6343095701</v>
      </c>
      <c r="C195" s="21" t="s">
        <v>51</v>
      </c>
      <c r="D195" s="21">
        <v>5</v>
      </c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</row>
    <row r="196" spans="1:22" x14ac:dyDescent="0.3">
      <c r="A196" s="5"/>
      <c r="B196" s="35">
        <v>613360.2170619336</v>
      </c>
      <c r="C196" s="21" t="s">
        <v>85</v>
      </c>
      <c r="D196" s="21">
        <v>1</v>
      </c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</row>
    <row r="197" spans="1:22" x14ac:dyDescent="0.3">
      <c r="A197" s="5"/>
      <c r="B197" s="35">
        <v>234714.6584729134</v>
      </c>
      <c r="C197" s="21" t="s">
        <v>86</v>
      </c>
      <c r="D197" s="21">
        <v>2</v>
      </c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</row>
    <row r="198" spans="1:22" x14ac:dyDescent="0.3">
      <c r="A198" s="5"/>
      <c r="B198" s="35">
        <v>753631.42844981886</v>
      </c>
      <c r="C198" s="21" t="s">
        <v>86</v>
      </c>
      <c r="D198" s="21">
        <v>3</v>
      </c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</row>
    <row r="199" spans="1:22" x14ac:dyDescent="0.3">
      <c r="A199" s="5"/>
      <c r="B199" s="35">
        <v>161058.12547677258</v>
      </c>
      <c r="C199" s="21" t="s">
        <v>85</v>
      </c>
      <c r="D199" s="21">
        <v>6</v>
      </c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</row>
    <row r="200" spans="1:22" x14ac:dyDescent="0.3">
      <c r="A200" s="5"/>
      <c r="B200" s="35">
        <v>466409.22499592777</v>
      </c>
      <c r="C200" s="21" t="s">
        <v>86</v>
      </c>
      <c r="D200" s="21">
        <v>5</v>
      </c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</row>
    <row r="201" spans="1:22" x14ac:dyDescent="0.3">
      <c r="A201" s="5"/>
      <c r="B201" s="35">
        <v>843989.76429825847</v>
      </c>
      <c r="C201" s="21" t="s">
        <v>87</v>
      </c>
      <c r="D201" s="21">
        <v>8</v>
      </c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</row>
    <row r="202" spans="1:22" x14ac:dyDescent="0.3">
      <c r="A202" s="5"/>
      <c r="B202" s="35">
        <v>779461.71058226866</v>
      </c>
      <c r="C202" s="21" t="s">
        <v>51</v>
      </c>
      <c r="D202" s="21">
        <v>4</v>
      </c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</row>
    <row r="203" spans="1:22" x14ac:dyDescent="0.3">
      <c r="A203" s="5"/>
      <c r="B203" s="35">
        <v>397112.84247211978</v>
      </c>
      <c r="C203" s="21" t="s">
        <v>85</v>
      </c>
      <c r="D203" s="21">
        <v>5</v>
      </c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</row>
    <row r="204" spans="1:22" x14ac:dyDescent="0.3">
      <c r="A204" s="5"/>
      <c r="B204" s="35">
        <v>878540.34373809397</v>
      </c>
      <c r="C204" s="21" t="s">
        <v>87</v>
      </c>
      <c r="D204" s="21">
        <v>8</v>
      </c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</row>
    <row r="205" spans="1:22" x14ac:dyDescent="0.3">
      <c r="A205" s="5"/>
      <c r="B205" s="35">
        <v>772233.05659751024</v>
      </c>
      <c r="C205" s="21" t="s">
        <v>85</v>
      </c>
      <c r="D205" s="21">
        <v>7</v>
      </c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</row>
    <row r="206" spans="1:22" x14ac:dyDescent="0.3">
      <c r="A206" s="5"/>
      <c r="B206" s="35">
        <v>631761.28811283235</v>
      </c>
      <c r="C206" s="21" t="s">
        <v>85</v>
      </c>
      <c r="D206" s="21">
        <v>4</v>
      </c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</row>
    <row r="207" spans="1:22" x14ac:dyDescent="0.3">
      <c r="A207" s="5"/>
      <c r="B207" s="35">
        <v>142999.27133798317</v>
      </c>
      <c r="C207" s="21" t="s">
        <v>86</v>
      </c>
      <c r="D207" s="21">
        <v>5</v>
      </c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</row>
    <row r="208" spans="1:22" x14ac:dyDescent="0.3">
      <c r="A208" s="5"/>
      <c r="B208" s="35">
        <v>486861.38082920603</v>
      </c>
      <c r="C208" s="21" t="s">
        <v>87</v>
      </c>
      <c r="D208" s="21">
        <v>6</v>
      </c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</row>
    <row r="209" spans="1:22" x14ac:dyDescent="0.3">
      <c r="A209" s="5"/>
      <c r="B209" s="35">
        <v>78304.635175378891</v>
      </c>
      <c r="C209" s="21" t="s">
        <v>51</v>
      </c>
      <c r="D209" s="21">
        <v>9</v>
      </c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</row>
    <row r="210" spans="1:22" x14ac:dyDescent="0.3">
      <c r="A210" s="5"/>
      <c r="B210" s="35">
        <v>317860.85551342991</v>
      </c>
      <c r="C210" s="21" t="s">
        <v>51</v>
      </c>
      <c r="D210" s="21">
        <v>7</v>
      </c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</row>
    <row r="211" spans="1:22" x14ac:dyDescent="0.3">
      <c r="A211" s="5"/>
      <c r="B211" s="35">
        <v>419699.32350282412</v>
      </c>
      <c r="C211" s="21" t="s">
        <v>51</v>
      </c>
      <c r="D211" s="21">
        <v>8</v>
      </c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</row>
    <row r="212" spans="1:22" x14ac:dyDescent="0.3">
      <c r="A212" s="5"/>
      <c r="B212" s="35">
        <v>821165.00461505447</v>
      </c>
      <c r="C212" s="21" t="s">
        <v>85</v>
      </c>
      <c r="D212" s="21">
        <v>7</v>
      </c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</row>
    <row r="213" spans="1:22" x14ac:dyDescent="0.3">
      <c r="A213" s="5"/>
      <c r="B213" s="35">
        <v>869790.85981395305</v>
      </c>
      <c r="C213" s="21" t="s">
        <v>86</v>
      </c>
      <c r="D213" s="21">
        <v>5</v>
      </c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</row>
    <row r="214" spans="1:22" x14ac:dyDescent="0.3">
      <c r="A214" s="5"/>
      <c r="B214" s="35">
        <v>830534.68187190033</v>
      </c>
      <c r="C214" s="21" t="s">
        <v>86</v>
      </c>
      <c r="D214" s="21">
        <v>5</v>
      </c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</row>
    <row r="215" spans="1:22" x14ac:dyDescent="0.3">
      <c r="A215" s="5"/>
      <c r="B215" s="35">
        <v>242003.24953333786</v>
      </c>
      <c r="C215" s="21" t="s">
        <v>85</v>
      </c>
      <c r="D215" s="21">
        <v>2</v>
      </c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</row>
    <row r="216" spans="1:22" x14ac:dyDescent="0.3">
      <c r="A216" s="5"/>
      <c r="B216" s="35">
        <v>45815.256789897394</v>
      </c>
      <c r="C216" s="21" t="s">
        <v>86</v>
      </c>
      <c r="D216" s="21">
        <v>3</v>
      </c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</row>
    <row r="217" spans="1:22" x14ac:dyDescent="0.3">
      <c r="A217" s="5"/>
      <c r="B217" s="35">
        <v>95163.709333044855</v>
      </c>
      <c r="C217" s="21" t="s">
        <v>87</v>
      </c>
      <c r="D217" s="21">
        <v>6</v>
      </c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</row>
    <row r="218" spans="1:22" x14ac:dyDescent="0.3">
      <c r="A218" s="5"/>
      <c r="B218" s="35">
        <v>290496.14227073151</v>
      </c>
      <c r="C218" s="21" t="s">
        <v>51</v>
      </c>
      <c r="D218" s="21">
        <v>5</v>
      </c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</row>
    <row r="219" spans="1:22" x14ac:dyDescent="0.3">
      <c r="A219" s="5"/>
      <c r="B219" s="35">
        <v>56025.790597010957</v>
      </c>
      <c r="C219" s="21" t="s">
        <v>85</v>
      </c>
      <c r="D219" s="21">
        <v>4</v>
      </c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</row>
    <row r="220" spans="1:22" x14ac:dyDescent="0.3">
      <c r="A220" s="5"/>
      <c r="B220" s="35">
        <v>458581.16985255457</v>
      </c>
      <c r="C220" s="21" t="s">
        <v>87</v>
      </c>
      <c r="D220" s="21">
        <v>7</v>
      </c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</row>
    <row r="221" spans="1:22" x14ac:dyDescent="0.3">
      <c r="A221" s="5"/>
      <c r="B221" s="35">
        <v>756088.3602358941</v>
      </c>
      <c r="C221" s="21" t="s">
        <v>85</v>
      </c>
      <c r="D221" s="21">
        <v>8</v>
      </c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</row>
    <row r="222" spans="1:22" x14ac:dyDescent="0.3">
      <c r="A222" s="5"/>
      <c r="B222" s="35">
        <v>548107.84880229819</v>
      </c>
      <c r="C222" s="21" t="s">
        <v>85</v>
      </c>
      <c r="D222" s="21">
        <v>9</v>
      </c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</row>
    <row r="223" spans="1:22" x14ac:dyDescent="0.3">
      <c r="A223" s="5"/>
      <c r="B223" s="35">
        <v>989758.39924211882</v>
      </c>
      <c r="C223" s="21" t="s">
        <v>86</v>
      </c>
      <c r="D223" s="21">
        <v>8</v>
      </c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</row>
    <row r="224" spans="1:22" x14ac:dyDescent="0.3">
      <c r="A224" s="5"/>
      <c r="B224" s="35">
        <v>971803.22287591174</v>
      </c>
      <c r="C224" s="21" t="s">
        <v>87</v>
      </c>
      <c r="D224" s="21">
        <v>9</v>
      </c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</row>
    <row r="225" spans="1:22" x14ac:dyDescent="0.3">
      <c r="A225" s="5"/>
      <c r="B225" s="35">
        <v>609707.27046566177</v>
      </c>
      <c r="C225" s="21" t="s">
        <v>51</v>
      </c>
      <c r="D225" s="21">
        <v>8</v>
      </c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</row>
    <row r="226" spans="1:22" x14ac:dyDescent="0.3">
      <c r="A226" s="5"/>
      <c r="B226" s="35">
        <v>836152.60549645615</v>
      </c>
      <c r="C226" s="21" t="s">
        <v>51</v>
      </c>
      <c r="D226" s="21">
        <v>9</v>
      </c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</row>
    <row r="227" spans="1:22" x14ac:dyDescent="0.3">
      <c r="A227" s="5"/>
      <c r="B227" s="35">
        <v>521232.76984096458</v>
      </c>
      <c r="C227" s="21" t="s">
        <v>51</v>
      </c>
      <c r="D227" s="21">
        <v>5</v>
      </c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</row>
    <row r="228" spans="1:22" x14ac:dyDescent="0.3">
      <c r="A228" s="5"/>
      <c r="B228" s="35">
        <v>168223.5263309686</v>
      </c>
      <c r="C228" s="21" t="s">
        <v>85</v>
      </c>
      <c r="D228" s="21">
        <v>6</v>
      </c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</row>
    <row r="229" spans="1:22" x14ac:dyDescent="0.3">
      <c r="A229" s="5"/>
      <c r="B229" s="35">
        <v>16025.497219595341</v>
      </c>
      <c r="C229" s="21" t="s">
        <v>86</v>
      </c>
      <c r="D229" s="21">
        <v>3</v>
      </c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</row>
    <row r="230" spans="1:22" x14ac:dyDescent="0.3">
      <c r="A230" s="5"/>
      <c r="B230" s="35">
        <v>678910.20110323431</v>
      </c>
      <c r="C230" s="21" t="s">
        <v>86</v>
      </c>
      <c r="D230" s="21">
        <v>2</v>
      </c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</row>
    <row r="231" spans="1:22" x14ac:dyDescent="0.3">
      <c r="A231" s="5"/>
      <c r="B231" s="35">
        <v>285142.65349940304</v>
      </c>
      <c r="C231" s="21" t="s">
        <v>85</v>
      </c>
      <c r="D231" s="21">
        <v>1</v>
      </c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</row>
    <row r="232" spans="1:22" x14ac:dyDescent="0.3">
      <c r="A232" s="5"/>
      <c r="B232" s="35">
        <v>897744.98123264848</v>
      </c>
      <c r="C232" s="21" t="s">
        <v>86</v>
      </c>
      <c r="D232" s="21">
        <v>3</v>
      </c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</row>
    <row r="233" spans="1:22" x14ac:dyDescent="0.3">
      <c r="A233" s="5"/>
      <c r="B233" s="35">
        <v>107174.39161827102</v>
      </c>
      <c r="C233" s="21" t="s">
        <v>87</v>
      </c>
      <c r="D233" s="21">
        <v>8</v>
      </c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</row>
    <row r="234" spans="1:22" x14ac:dyDescent="0.3">
      <c r="A234" s="5"/>
      <c r="B234" s="35">
        <v>434903.98057103029</v>
      </c>
      <c r="C234" s="21" t="s">
        <v>51</v>
      </c>
      <c r="D234" s="21">
        <v>5</v>
      </c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</row>
    <row r="235" spans="1:22" x14ac:dyDescent="0.3">
      <c r="A235" s="5"/>
      <c r="B235" s="35">
        <v>755078.21559623617</v>
      </c>
      <c r="C235" s="21" t="s">
        <v>85</v>
      </c>
      <c r="D235" s="21">
        <v>4</v>
      </c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</row>
    <row r="236" spans="1:22" x14ac:dyDescent="0.3">
      <c r="A236" s="5"/>
      <c r="B236" s="35">
        <v>476709.02244370972</v>
      </c>
      <c r="C236" s="21" t="s">
        <v>87</v>
      </c>
      <c r="D236" s="21">
        <v>1</v>
      </c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</row>
    <row r="237" spans="1:22" x14ac:dyDescent="0.3">
      <c r="A237" s="5"/>
      <c r="B237" s="35">
        <v>463016.29932439781</v>
      </c>
      <c r="C237" s="21" t="s">
        <v>85</v>
      </c>
      <c r="D237" s="21">
        <v>2</v>
      </c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</row>
    <row r="238" spans="1:22" x14ac:dyDescent="0.3">
      <c r="A238" s="5"/>
      <c r="B238" s="35">
        <v>451901.77228812536</v>
      </c>
      <c r="C238" s="21" t="s">
        <v>85</v>
      </c>
      <c r="D238" s="21">
        <v>3</v>
      </c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</row>
    <row r="239" spans="1:22" x14ac:dyDescent="0.3">
      <c r="A239" s="5"/>
      <c r="B239" s="35">
        <v>282822.7922649238</v>
      </c>
      <c r="C239" s="21" t="s">
        <v>86</v>
      </c>
      <c r="D239" s="21">
        <v>6</v>
      </c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</row>
    <row r="240" spans="1:22" x14ac:dyDescent="0.3">
      <c r="A240" s="5"/>
      <c r="B240" s="35">
        <v>576878.06388582266</v>
      </c>
      <c r="C240" s="21" t="s">
        <v>87</v>
      </c>
      <c r="D240" s="21">
        <v>9</v>
      </c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</row>
    <row r="241" spans="1:22" x14ac:dyDescent="0.3">
      <c r="A241" s="5"/>
      <c r="B241" s="35">
        <v>691737.77584158082</v>
      </c>
      <c r="C241" s="21" t="s">
        <v>51</v>
      </c>
      <c r="D241" s="21">
        <v>8</v>
      </c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</row>
    <row r="242" spans="1:22" x14ac:dyDescent="0.3">
      <c r="A242" s="5"/>
      <c r="B242" s="35">
        <v>215547.6042230594</v>
      </c>
      <c r="C242" s="21" t="s">
        <v>51</v>
      </c>
      <c r="D242" s="21">
        <v>7</v>
      </c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</row>
    <row r="243" spans="1:22" x14ac:dyDescent="0.3">
      <c r="A243" s="5"/>
      <c r="B243" s="35">
        <v>996122.47001753643</v>
      </c>
      <c r="C243" s="21" t="s">
        <v>51</v>
      </c>
      <c r="D243" s="21">
        <v>4</v>
      </c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</row>
    <row r="244" spans="1:22" x14ac:dyDescent="0.3">
      <c r="A244" s="5"/>
      <c r="B244" s="35">
        <v>229738.99305539968</v>
      </c>
      <c r="C244" s="21" t="s">
        <v>85</v>
      </c>
      <c r="D244" s="21">
        <v>5</v>
      </c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</row>
    <row r="245" spans="1:22" x14ac:dyDescent="0.3">
      <c r="A245" s="5"/>
      <c r="B245" s="35">
        <v>62477.239132600618</v>
      </c>
      <c r="C245" s="21" t="s">
        <v>86</v>
      </c>
      <c r="D245" s="21">
        <v>6</v>
      </c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</row>
    <row r="246" spans="1:22" x14ac:dyDescent="0.3">
      <c r="A246" s="5"/>
      <c r="B246" s="35">
        <v>402396.76726374339</v>
      </c>
      <c r="C246" s="21" t="s">
        <v>86</v>
      </c>
      <c r="D246" s="21">
        <v>3</v>
      </c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</row>
    <row r="247" spans="1:22" x14ac:dyDescent="0.3">
      <c r="A247" s="5"/>
      <c r="B247" s="35">
        <v>488626.85359216516</v>
      </c>
      <c r="C247" s="21" t="s">
        <v>85</v>
      </c>
      <c r="D247" s="21">
        <v>2</v>
      </c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</row>
    <row r="248" spans="1:22" x14ac:dyDescent="0.3">
      <c r="A248" s="5"/>
      <c r="B248" s="35">
        <v>401772.82326219609</v>
      </c>
      <c r="C248" s="21" t="s">
        <v>86</v>
      </c>
      <c r="D248" s="21">
        <v>1</v>
      </c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</row>
    <row r="249" spans="1:22" x14ac:dyDescent="0.3">
      <c r="A249" s="5"/>
      <c r="B249" s="35">
        <v>914372.62613597733</v>
      </c>
      <c r="C249" s="21" t="s">
        <v>87</v>
      </c>
      <c r="D249" s="21">
        <v>5</v>
      </c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</row>
    <row r="250" spans="1:22" x14ac:dyDescent="0.3">
      <c r="A250" s="5"/>
      <c r="B250" s="35">
        <v>537409.4134456052</v>
      </c>
      <c r="C250" s="21" t="s">
        <v>51</v>
      </c>
      <c r="D250" s="21">
        <v>2</v>
      </c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</row>
    <row r="251" spans="1:22" x14ac:dyDescent="0.3">
      <c r="A251" s="5"/>
      <c r="B251" s="35">
        <v>257730.74804481035</v>
      </c>
      <c r="C251" s="21" t="s">
        <v>85</v>
      </c>
      <c r="D251" s="21">
        <v>3</v>
      </c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</row>
    <row r="252" spans="1:22" x14ac:dyDescent="0.3">
      <c r="A252" s="5"/>
      <c r="B252" s="35">
        <v>219306.27710864725</v>
      </c>
      <c r="C252" s="21" t="s">
        <v>87</v>
      </c>
      <c r="D252" s="21">
        <v>5</v>
      </c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</row>
    <row r="253" spans="1:22" x14ac:dyDescent="0.3">
      <c r="A253" s="5"/>
      <c r="B253" s="35">
        <v>628881.08879838418</v>
      </c>
      <c r="C253" s="21" t="s">
        <v>85</v>
      </c>
      <c r="D253" s="21">
        <v>1</v>
      </c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</row>
    <row r="254" spans="1:22" x14ac:dyDescent="0.3">
      <c r="A254" s="5"/>
      <c r="B254" s="35">
        <v>289067.76372715371</v>
      </c>
      <c r="C254" s="21" t="s">
        <v>85</v>
      </c>
      <c r="D254" s="21">
        <v>2</v>
      </c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</row>
    <row r="255" spans="1:22" x14ac:dyDescent="0.3">
      <c r="A255" s="5"/>
      <c r="B255" s="35">
        <v>764960.28240077931</v>
      </c>
      <c r="C255" s="21" t="s">
        <v>86</v>
      </c>
      <c r="D255" s="21">
        <v>3</v>
      </c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</row>
    <row r="256" spans="1:22" x14ac:dyDescent="0.3">
      <c r="A256" s="5"/>
      <c r="B256" s="35">
        <v>118392.44299854091</v>
      </c>
      <c r="C256" s="21" t="s">
        <v>87</v>
      </c>
      <c r="D256" s="21">
        <v>6</v>
      </c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</row>
    <row r="257" spans="1:22" x14ac:dyDescent="0.3">
      <c r="A257" s="5"/>
      <c r="B257" s="35">
        <v>103650.68124695188</v>
      </c>
      <c r="C257" s="21" t="s">
        <v>51</v>
      </c>
      <c r="D257" s="21">
        <v>5</v>
      </c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</row>
    <row r="258" spans="1:22" x14ac:dyDescent="0.3">
      <c r="A258" s="5"/>
      <c r="B258" s="35">
        <v>260421.06968830404</v>
      </c>
      <c r="C258" s="21" t="s">
        <v>51</v>
      </c>
      <c r="D258" s="21">
        <v>8</v>
      </c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</row>
    <row r="259" spans="1:22" x14ac:dyDescent="0.3">
      <c r="A259" s="5"/>
      <c r="B259" s="35">
        <v>308391.02689767652</v>
      </c>
      <c r="C259" s="21" t="s">
        <v>51</v>
      </c>
      <c r="D259" s="21">
        <v>4</v>
      </c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</row>
    <row r="260" spans="1:22" x14ac:dyDescent="0.3">
      <c r="A260" s="5"/>
      <c r="B260" s="35">
        <v>394912.83422809152</v>
      </c>
      <c r="C260" s="21" t="s">
        <v>85</v>
      </c>
      <c r="D260" s="21">
        <v>5</v>
      </c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</row>
    <row r="261" spans="1:22" x14ac:dyDescent="0.3">
      <c r="A261" s="5"/>
      <c r="B261" s="35">
        <v>764063.08739839983</v>
      </c>
      <c r="C261" s="21" t="s">
        <v>86</v>
      </c>
      <c r="D261" s="21">
        <v>8</v>
      </c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</row>
    <row r="262" spans="1:22" x14ac:dyDescent="0.3">
      <c r="A262" s="5"/>
      <c r="B262" s="35">
        <v>911981.52979346807</v>
      </c>
      <c r="C262" s="21" t="s">
        <v>86</v>
      </c>
      <c r="D262" s="21">
        <v>7</v>
      </c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</row>
    <row r="263" spans="1:22" x14ac:dyDescent="0.3">
      <c r="A263" s="5"/>
      <c r="B263" s="35">
        <v>317385.4094933045</v>
      </c>
      <c r="C263" s="21" t="s">
        <v>85</v>
      </c>
      <c r="D263" s="21">
        <v>4</v>
      </c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</row>
    <row r="264" spans="1:22" x14ac:dyDescent="0.3">
      <c r="A264" s="5"/>
      <c r="B264" s="35">
        <v>817943.42451643094</v>
      </c>
      <c r="C264" s="21" t="s">
        <v>86</v>
      </c>
      <c r="D264" s="21">
        <v>5</v>
      </c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</row>
    <row r="265" spans="1:22" x14ac:dyDescent="0.3">
      <c r="A265" s="5"/>
      <c r="B265" s="35">
        <v>125458.62494401271</v>
      </c>
      <c r="C265" s="21" t="s">
        <v>87</v>
      </c>
      <c r="D265" s="21">
        <v>6</v>
      </c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</row>
    <row r="266" spans="1:22" x14ac:dyDescent="0.3">
      <c r="A266" s="5"/>
      <c r="B266" s="35">
        <v>721956.29139184009</v>
      </c>
      <c r="C266" s="21" t="s">
        <v>51</v>
      </c>
      <c r="D266" s="21">
        <v>9</v>
      </c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</row>
    <row r="267" spans="1:22" x14ac:dyDescent="0.3">
      <c r="A267" s="5"/>
      <c r="B267" s="35">
        <v>927680.28054912575</v>
      </c>
      <c r="C267" s="21" t="s">
        <v>85</v>
      </c>
      <c r="D267" s="21">
        <v>7</v>
      </c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</row>
    <row r="268" spans="1:22" x14ac:dyDescent="0.3">
      <c r="A268" s="5"/>
      <c r="B268" s="35">
        <v>959275.25510177901</v>
      </c>
      <c r="C268" s="21" t="s">
        <v>87</v>
      </c>
      <c r="D268" s="21">
        <v>8</v>
      </c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</row>
    <row r="269" spans="1:22" x14ac:dyDescent="0.3">
      <c r="A269" s="5"/>
      <c r="B269" s="35">
        <v>759686.78783303616</v>
      </c>
      <c r="C269" s="21" t="s">
        <v>85</v>
      </c>
      <c r="D269" s="21">
        <v>7</v>
      </c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</row>
    <row r="270" spans="1:22" x14ac:dyDescent="0.3">
      <c r="A270" s="5"/>
      <c r="B270" s="35">
        <v>343062.68071269494</v>
      </c>
      <c r="C270" s="21" t="s">
        <v>85</v>
      </c>
      <c r="D270" s="21">
        <v>5</v>
      </c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</row>
    <row r="271" spans="1:22" x14ac:dyDescent="0.3">
      <c r="A271" s="5"/>
      <c r="B271" s="35">
        <v>159581.92939968096</v>
      </c>
      <c r="C271" s="21" t="s">
        <v>86</v>
      </c>
      <c r="D271" s="21">
        <v>5</v>
      </c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</row>
    <row r="272" spans="1:22" x14ac:dyDescent="0.3">
      <c r="A272" s="5"/>
      <c r="B272" s="35">
        <v>903268.55300963181</v>
      </c>
      <c r="C272" s="21" t="s">
        <v>87</v>
      </c>
      <c r="D272" s="21">
        <v>2</v>
      </c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</row>
    <row r="273" spans="1:22" x14ac:dyDescent="0.3">
      <c r="A273" s="5"/>
      <c r="B273" s="35">
        <v>802037.51644715178</v>
      </c>
      <c r="C273" s="21" t="s">
        <v>51</v>
      </c>
      <c r="D273" s="21">
        <v>3</v>
      </c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</row>
    <row r="274" spans="1:22" x14ac:dyDescent="0.3">
      <c r="A274" s="5"/>
      <c r="B274" s="35">
        <v>965229.31661058601</v>
      </c>
      <c r="C274" s="21" t="s">
        <v>51</v>
      </c>
      <c r="D274" s="21">
        <v>6</v>
      </c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</row>
    <row r="275" spans="1:22" x14ac:dyDescent="0.3">
      <c r="A275" s="5"/>
      <c r="B275" s="35">
        <v>652382.84918506816</v>
      </c>
      <c r="C275" s="21" t="s">
        <v>51</v>
      </c>
      <c r="D275" s="21">
        <v>5</v>
      </c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</row>
    <row r="276" spans="1:22" x14ac:dyDescent="0.3">
      <c r="A276" s="5"/>
      <c r="B276" s="35">
        <v>509697.24815552752</v>
      </c>
      <c r="C276" s="21" t="s">
        <v>85</v>
      </c>
      <c r="D276" s="21">
        <v>4</v>
      </c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</row>
    <row r="277" spans="1:22" x14ac:dyDescent="0.3">
      <c r="A277" s="5"/>
      <c r="B277" s="35">
        <v>635602.0007767881</v>
      </c>
      <c r="C277" s="21" t="s">
        <v>86</v>
      </c>
      <c r="D277" s="21">
        <v>7</v>
      </c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</row>
    <row r="278" spans="1:22" x14ac:dyDescent="0.3">
      <c r="A278" s="5"/>
      <c r="B278" s="35">
        <v>736616.58217723051</v>
      </c>
      <c r="C278" s="21" t="s">
        <v>86</v>
      </c>
      <c r="D278" s="21">
        <v>8</v>
      </c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</row>
    <row r="279" spans="1:22" x14ac:dyDescent="0.3">
      <c r="A279" s="5"/>
      <c r="B279" s="35">
        <v>269116.05989427789</v>
      </c>
      <c r="C279" s="21" t="s">
        <v>85</v>
      </c>
      <c r="D279" s="21">
        <v>9</v>
      </c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</row>
    <row r="280" spans="1:22" x14ac:dyDescent="0.3">
      <c r="A280" s="5"/>
      <c r="B280" s="35">
        <v>373736.45256305824</v>
      </c>
      <c r="C280" s="21" t="s">
        <v>86</v>
      </c>
      <c r="D280" s="21">
        <v>8</v>
      </c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</row>
    <row r="281" spans="1:22" x14ac:dyDescent="0.3">
      <c r="A281" s="5"/>
      <c r="B281" s="35">
        <v>85672.376943806696</v>
      </c>
      <c r="C281" s="21" t="s">
        <v>87</v>
      </c>
      <c r="D281" s="21">
        <v>9</v>
      </c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</row>
    <row r="282" spans="1:22" x14ac:dyDescent="0.3">
      <c r="A282" s="5"/>
      <c r="B282" s="35">
        <v>167916.32715360593</v>
      </c>
      <c r="C282" s="21" t="s">
        <v>51</v>
      </c>
      <c r="D282" s="21">
        <v>8</v>
      </c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</row>
    <row r="283" spans="1:22" x14ac:dyDescent="0.3">
      <c r="A283" s="5"/>
      <c r="B283" s="35">
        <v>155022.3489612267</v>
      </c>
      <c r="C283" s="21" t="s">
        <v>85</v>
      </c>
      <c r="D283" s="21">
        <v>9</v>
      </c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</row>
    <row r="284" spans="1:22" x14ac:dyDescent="0.3">
      <c r="A284" s="5"/>
      <c r="B284" s="35">
        <v>125770.29280188146</v>
      </c>
      <c r="C284" s="21" t="s">
        <v>87</v>
      </c>
      <c r="D284" s="21">
        <v>5</v>
      </c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</row>
    <row r="285" spans="1:22" x14ac:dyDescent="0.3">
      <c r="A285" s="5"/>
      <c r="B285" s="35">
        <v>716570.93896836869</v>
      </c>
      <c r="C285" s="21" t="s">
        <v>85</v>
      </c>
      <c r="D285" s="21">
        <v>6</v>
      </c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</row>
    <row r="286" spans="1:22" x14ac:dyDescent="0.3">
      <c r="A286" s="5"/>
      <c r="B286" s="35">
        <v>741004.85991551436</v>
      </c>
      <c r="C286" s="21" t="s">
        <v>85</v>
      </c>
      <c r="D286" s="21">
        <v>3</v>
      </c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</row>
    <row r="287" spans="1:22" x14ac:dyDescent="0.3">
      <c r="A287" s="5"/>
      <c r="B287" s="35">
        <v>219999.86402559569</v>
      </c>
      <c r="C287" s="21" t="s">
        <v>86</v>
      </c>
      <c r="D287" s="21">
        <v>2</v>
      </c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</row>
    <row r="288" spans="1:22" x14ac:dyDescent="0.3">
      <c r="A288" s="5"/>
      <c r="B288" s="35">
        <v>708521</v>
      </c>
      <c r="C288" s="21" t="s">
        <v>87</v>
      </c>
      <c r="D288" s="21">
        <v>1</v>
      </c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</row>
    <row r="289" spans="1:22" x14ac:dyDescent="0.3">
      <c r="A289" s="5"/>
      <c r="B289" s="35">
        <v>128120.47170923147</v>
      </c>
      <c r="C289" s="21" t="s">
        <v>51</v>
      </c>
      <c r="D289" s="21">
        <v>3</v>
      </c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</row>
    <row r="290" spans="1:22" x14ac:dyDescent="0.3">
      <c r="A290" s="5"/>
      <c r="B290" s="35">
        <v>798634.92797670688</v>
      </c>
      <c r="C290" s="21" t="s">
        <v>51</v>
      </c>
      <c r="D290" s="21">
        <v>8</v>
      </c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</row>
    <row r="291" spans="1:22" x14ac:dyDescent="0.3">
      <c r="A291" s="5"/>
      <c r="B291" s="35">
        <v>389943.12462018523</v>
      </c>
      <c r="C291" s="21" t="s">
        <v>51</v>
      </c>
      <c r="D291" s="21">
        <v>5</v>
      </c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</row>
    <row r="292" spans="1:22" x14ac:dyDescent="0.3">
      <c r="A292" s="5"/>
      <c r="B292" s="35">
        <v>473013.55100297939</v>
      </c>
      <c r="C292" s="21" t="s">
        <v>85</v>
      </c>
      <c r="D292" s="21">
        <v>4</v>
      </c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</row>
    <row r="293" spans="1:22" x14ac:dyDescent="0.3">
      <c r="A293" s="5"/>
      <c r="B293" s="35">
        <v>274511.36935681774</v>
      </c>
      <c r="C293" s="21" t="s">
        <v>86</v>
      </c>
      <c r="D293" s="21">
        <v>1</v>
      </c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</row>
    <row r="294" spans="1:22" x14ac:dyDescent="0.3">
      <c r="A294" s="5"/>
      <c r="B294" s="35">
        <v>166086.65583021697</v>
      </c>
      <c r="C294" s="21" t="s">
        <v>86</v>
      </c>
      <c r="D294" s="21">
        <v>2</v>
      </c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</row>
    <row r="295" spans="1:22" x14ac:dyDescent="0.3">
      <c r="A295" s="5"/>
      <c r="B295" s="35">
        <v>394426.14263246633</v>
      </c>
      <c r="C295" s="21" t="s">
        <v>85</v>
      </c>
      <c r="D295" s="21">
        <v>3</v>
      </c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</row>
    <row r="296" spans="1:22" x14ac:dyDescent="0.3">
      <c r="A296" s="5"/>
      <c r="B296" s="35">
        <v>235815.90597318226</v>
      </c>
      <c r="C296" s="21" t="s">
        <v>86</v>
      </c>
      <c r="D296" s="21">
        <v>6</v>
      </c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</row>
    <row r="297" spans="1:22" x14ac:dyDescent="0.3">
      <c r="A297" s="5"/>
      <c r="B297" s="35">
        <v>525714.26991678285</v>
      </c>
      <c r="C297" s="21" t="s">
        <v>87</v>
      </c>
      <c r="D297" s="21">
        <v>9</v>
      </c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</row>
    <row r="298" spans="1:22" x14ac:dyDescent="0.3">
      <c r="A298" s="5"/>
      <c r="B298" s="35">
        <v>448862.96805408451</v>
      </c>
      <c r="C298" s="21" t="s">
        <v>51</v>
      </c>
      <c r="D298" s="21">
        <v>8</v>
      </c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</row>
    <row r="299" spans="1:22" x14ac:dyDescent="0.3">
      <c r="A299" s="5"/>
      <c r="B299" s="35">
        <v>787401.29656396736</v>
      </c>
      <c r="C299" s="21" t="s">
        <v>85</v>
      </c>
      <c r="D299" s="21">
        <v>7</v>
      </c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</row>
    <row r="300" spans="1:22" x14ac:dyDescent="0.3">
      <c r="A300" s="5"/>
      <c r="B300" s="35">
        <v>517581.29264258523</v>
      </c>
      <c r="C300" s="21" t="s">
        <v>87</v>
      </c>
      <c r="D300" s="21">
        <v>4</v>
      </c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</row>
    <row r="301" spans="1:22" x14ac:dyDescent="0.3">
      <c r="A301" s="5"/>
      <c r="B301" s="35">
        <v>902288.4246462516</v>
      </c>
      <c r="C301" s="21" t="s">
        <v>87</v>
      </c>
      <c r="D301" s="21">
        <v>5</v>
      </c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</row>
    <row r="302" spans="1:22" x14ac:dyDescent="0.3">
      <c r="A302" s="5"/>
      <c r="B302" s="35">
        <v>333681.62495608802</v>
      </c>
      <c r="C302" s="21" t="s">
        <v>85</v>
      </c>
      <c r="D302" s="21">
        <v>6</v>
      </c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</row>
    <row r="303" spans="1:22" x14ac:dyDescent="0.3">
      <c r="A303" s="5"/>
      <c r="B303" s="4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</row>
    <row r="304" spans="1:22" x14ac:dyDescent="0.3">
      <c r="A304" s="5"/>
      <c r="B304" s="4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</row>
    <row r="305" spans="1:22" x14ac:dyDescent="0.3">
      <c r="A305" s="5"/>
      <c r="B305" s="4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</row>
    <row r="306" spans="1:22" x14ac:dyDescent="0.3">
      <c r="A306" s="5"/>
      <c r="B306" s="4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</row>
    <row r="307" spans="1:22" x14ac:dyDescent="0.3">
      <c r="A307" s="5"/>
      <c r="B307" s="4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</row>
    <row r="308" spans="1:22" x14ac:dyDescent="0.3">
      <c r="A308" s="5"/>
      <c r="B308" s="4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</row>
    <row r="309" spans="1:22" x14ac:dyDescent="0.3">
      <c r="A309" s="5"/>
      <c r="B309" s="4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</row>
    <row r="310" spans="1:22" x14ac:dyDescent="0.3">
      <c r="A310" s="5"/>
      <c r="B310" s="4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</row>
    <row r="311" spans="1:22" x14ac:dyDescent="0.3">
      <c r="A311" s="5"/>
      <c r="B311" s="4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</row>
    <row r="312" spans="1:22" x14ac:dyDescent="0.3">
      <c r="A312" s="5"/>
      <c r="B312" s="4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</row>
    <row r="313" spans="1:22" x14ac:dyDescent="0.3">
      <c r="A313" s="5"/>
      <c r="B313" s="4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</row>
    <row r="314" spans="1:22" x14ac:dyDescent="0.3">
      <c r="A314" s="5"/>
      <c r="B314" s="4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</row>
    <row r="315" spans="1:22" x14ac:dyDescent="0.3">
      <c r="A315" s="5"/>
      <c r="B315" s="4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</row>
    <row r="316" spans="1:22" x14ac:dyDescent="0.3">
      <c r="A316" s="5"/>
      <c r="B316" s="4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</row>
    <row r="317" spans="1:22" x14ac:dyDescent="0.3">
      <c r="A317" s="5"/>
      <c r="B317" s="4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</row>
    <row r="318" spans="1:22" x14ac:dyDescent="0.3">
      <c r="A318" s="5"/>
      <c r="B318" s="4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</row>
    <row r="319" spans="1:22" x14ac:dyDescent="0.3">
      <c r="A319" s="5"/>
      <c r="B319" s="4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</row>
    <row r="320" spans="1:22" x14ac:dyDescent="0.3">
      <c r="A320" s="5"/>
      <c r="B320" s="4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</row>
    <row r="321" spans="1:22" x14ac:dyDescent="0.3">
      <c r="A321" s="5"/>
      <c r="B321" s="4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</row>
    <row r="322" spans="1:22" x14ac:dyDescent="0.3">
      <c r="A322" s="5"/>
      <c r="B322" s="4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</row>
    <row r="323" spans="1:22" x14ac:dyDescent="0.3">
      <c r="A323" s="5"/>
      <c r="B323" s="4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</row>
    <row r="324" spans="1:22" x14ac:dyDescent="0.3">
      <c r="A324" s="5"/>
      <c r="B324" s="4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</row>
    <row r="325" spans="1:22" x14ac:dyDescent="0.3">
      <c r="A325" s="5"/>
      <c r="B325" s="4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</row>
    <row r="326" spans="1:22" x14ac:dyDescent="0.3">
      <c r="A326" s="5"/>
      <c r="B326" s="4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</row>
    <row r="327" spans="1:22" x14ac:dyDescent="0.3">
      <c r="A327" s="5"/>
      <c r="B327" s="4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</row>
    <row r="328" spans="1:22" x14ac:dyDescent="0.3">
      <c r="A328" s="5"/>
      <c r="B328" s="4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</row>
    <row r="329" spans="1:22" x14ac:dyDescent="0.3">
      <c r="A329" s="5"/>
      <c r="B329" s="4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</row>
    <row r="330" spans="1:22" x14ac:dyDescent="0.3">
      <c r="A330" s="5"/>
      <c r="B330" s="4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</row>
    <row r="331" spans="1:22" x14ac:dyDescent="0.3">
      <c r="A331" s="5"/>
      <c r="B331" s="4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</row>
    <row r="332" spans="1:22" x14ac:dyDescent="0.3">
      <c r="A332" s="5"/>
      <c r="B332" s="4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</row>
    <row r="333" spans="1:22" x14ac:dyDescent="0.3">
      <c r="A333" s="5"/>
      <c r="B333" s="4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</row>
    <row r="334" spans="1:22" x14ac:dyDescent="0.3">
      <c r="A334" s="5"/>
      <c r="B334" s="4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</row>
    <row r="335" spans="1:22" x14ac:dyDescent="0.3">
      <c r="A335" s="5"/>
      <c r="B335" s="4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</row>
    <row r="336" spans="1:22" x14ac:dyDescent="0.3">
      <c r="A336" s="5"/>
      <c r="B336" s="4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</row>
    <row r="337" spans="1:22" x14ac:dyDescent="0.3">
      <c r="A337" s="5"/>
      <c r="B337" s="4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</row>
    <row r="338" spans="1:22" x14ac:dyDescent="0.3">
      <c r="A338" s="5"/>
      <c r="B338" s="4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</row>
    <row r="339" spans="1:22" x14ac:dyDescent="0.3">
      <c r="A339" s="5"/>
      <c r="B339" s="4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</row>
    <row r="340" spans="1:22" x14ac:dyDescent="0.3">
      <c r="A340" s="5"/>
      <c r="B340" s="4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</row>
    <row r="341" spans="1:22" x14ac:dyDescent="0.3">
      <c r="A341" s="5"/>
      <c r="B341" s="4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</row>
    <row r="342" spans="1:22" x14ac:dyDescent="0.3">
      <c r="A342" s="5"/>
      <c r="B342" s="4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</row>
    <row r="343" spans="1:22" x14ac:dyDescent="0.3">
      <c r="A343" s="5"/>
      <c r="B343" s="4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</row>
    <row r="344" spans="1:22" x14ac:dyDescent="0.3">
      <c r="A344" s="5"/>
      <c r="B344" s="4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</row>
    <row r="345" spans="1:22" x14ac:dyDescent="0.3">
      <c r="A345" s="5"/>
      <c r="B345" s="4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</row>
    <row r="346" spans="1:22" x14ac:dyDescent="0.3">
      <c r="A346" s="5"/>
      <c r="B346" s="4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</row>
    <row r="347" spans="1:22" x14ac:dyDescent="0.3">
      <c r="A347" s="5"/>
      <c r="B347" s="4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</row>
    <row r="348" spans="1:22" x14ac:dyDescent="0.3">
      <c r="A348" s="5"/>
      <c r="B348" s="4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</row>
    <row r="349" spans="1:22" x14ac:dyDescent="0.3">
      <c r="A349" s="5"/>
      <c r="B349" s="4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</row>
    <row r="350" spans="1:22" x14ac:dyDescent="0.3">
      <c r="A350" s="5"/>
      <c r="B350" s="4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</row>
    <row r="351" spans="1:22" x14ac:dyDescent="0.3">
      <c r="A351" s="5"/>
      <c r="B351" s="4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</row>
    <row r="352" spans="1:22" x14ac:dyDescent="0.3">
      <c r="A352" s="5"/>
      <c r="B352" s="4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</row>
    <row r="353" spans="1:22" x14ac:dyDescent="0.3">
      <c r="A353" s="5"/>
      <c r="B353" s="4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</row>
    <row r="354" spans="1:22" x14ac:dyDescent="0.3">
      <c r="A354" s="5"/>
      <c r="B354" s="4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</row>
    <row r="355" spans="1:22" x14ac:dyDescent="0.3">
      <c r="A355" s="5"/>
      <c r="B355" s="4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</row>
    <row r="356" spans="1:22" x14ac:dyDescent="0.3">
      <c r="A356" s="5"/>
      <c r="B356" s="4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</row>
    <row r="357" spans="1:22" x14ac:dyDescent="0.3">
      <c r="A357" s="5"/>
      <c r="B357" s="4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</row>
    <row r="358" spans="1:22" x14ac:dyDescent="0.3">
      <c r="A358" s="5"/>
      <c r="B358" s="4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</row>
    <row r="359" spans="1:22" x14ac:dyDescent="0.3">
      <c r="A359" s="5"/>
      <c r="B359" s="4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</row>
    <row r="360" spans="1:22" x14ac:dyDescent="0.3">
      <c r="A360" s="5"/>
      <c r="B360" s="4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</row>
    <row r="361" spans="1:22" x14ac:dyDescent="0.3">
      <c r="A361" s="5"/>
      <c r="B361" s="4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</row>
    <row r="362" spans="1:22" x14ac:dyDescent="0.3">
      <c r="A362" s="5"/>
      <c r="B362" s="4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</row>
    <row r="363" spans="1:22" x14ac:dyDescent="0.3">
      <c r="A363" s="5"/>
      <c r="B363" s="4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</row>
    <row r="364" spans="1:22" x14ac:dyDescent="0.3">
      <c r="A364" s="5"/>
      <c r="B364" s="4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</row>
    <row r="365" spans="1:22" x14ac:dyDescent="0.3">
      <c r="A365" s="5"/>
      <c r="B365" s="4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</row>
    <row r="366" spans="1:22" x14ac:dyDescent="0.3">
      <c r="A366" s="5"/>
      <c r="B366" s="4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</row>
    <row r="367" spans="1:22" x14ac:dyDescent="0.3">
      <c r="A367" s="5"/>
      <c r="B367" s="4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</row>
    <row r="368" spans="1:22" x14ac:dyDescent="0.3">
      <c r="A368" s="5"/>
      <c r="B368" s="4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</row>
    <row r="369" spans="1:22" x14ac:dyDescent="0.3">
      <c r="A369" s="5"/>
      <c r="B369" s="4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</row>
    <row r="370" spans="1:22" x14ac:dyDescent="0.3">
      <c r="A370" s="5"/>
      <c r="B370" s="4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</row>
    <row r="371" spans="1:22" x14ac:dyDescent="0.3">
      <c r="A371" s="5"/>
      <c r="B371" s="4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</row>
    <row r="372" spans="1:22" x14ac:dyDescent="0.3">
      <c r="A372" s="5"/>
      <c r="B372" s="4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</row>
    <row r="373" spans="1:22" x14ac:dyDescent="0.3">
      <c r="A373" s="5"/>
      <c r="B373" s="4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</row>
    <row r="374" spans="1:22" x14ac:dyDescent="0.3">
      <c r="A374" s="5"/>
      <c r="B374" s="4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</row>
    <row r="375" spans="1:22" x14ac:dyDescent="0.3">
      <c r="A375" s="5"/>
      <c r="B375" s="4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</row>
    <row r="376" spans="1:22" x14ac:dyDescent="0.3">
      <c r="A376" s="5"/>
      <c r="B376" s="4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</row>
    <row r="377" spans="1:22" x14ac:dyDescent="0.3">
      <c r="A377" s="5"/>
      <c r="B377" s="4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</row>
    <row r="378" spans="1:22" x14ac:dyDescent="0.3">
      <c r="A378" s="5"/>
      <c r="B378" s="4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</row>
    <row r="379" spans="1:22" x14ac:dyDescent="0.3">
      <c r="A379" s="5"/>
      <c r="B379" s="4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</row>
    <row r="380" spans="1:22" x14ac:dyDescent="0.3">
      <c r="A380" s="5"/>
      <c r="B380" s="4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</row>
    <row r="381" spans="1:22" x14ac:dyDescent="0.3">
      <c r="A381" s="5"/>
      <c r="B381" s="4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</row>
    <row r="382" spans="1:22" x14ac:dyDescent="0.3">
      <c r="A382" s="5"/>
      <c r="B382" s="4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</row>
    <row r="383" spans="1:22" x14ac:dyDescent="0.3">
      <c r="A383" s="5"/>
      <c r="B383" s="4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</row>
    <row r="384" spans="1:22" x14ac:dyDescent="0.3">
      <c r="A384" s="5"/>
      <c r="B384" s="4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</row>
    <row r="385" spans="1:22" x14ac:dyDescent="0.3">
      <c r="A385" s="5"/>
      <c r="B385" s="4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</row>
    <row r="386" spans="1:22" x14ac:dyDescent="0.3">
      <c r="A386" s="5"/>
      <c r="B386" s="4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</row>
    <row r="387" spans="1:22" x14ac:dyDescent="0.3">
      <c r="A387" s="5"/>
      <c r="B387" s="4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</row>
    <row r="388" spans="1:22" x14ac:dyDescent="0.3">
      <c r="A388" s="5"/>
      <c r="B388" s="4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</row>
    <row r="389" spans="1:22" x14ac:dyDescent="0.3">
      <c r="A389" s="5"/>
      <c r="B389" s="4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</row>
    <row r="390" spans="1:22" x14ac:dyDescent="0.3">
      <c r="A390" s="5"/>
      <c r="B390" s="4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</row>
    <row r="391" spans="1:22" x14ac:dyDescent="0.3">
      <c r="A391" s="5"/>
      <c r="B391" s="4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</row>
    <row r="392" spans="1:22" x14ac:dyDescent="0.3">
      <c r="A392" s="5"/>
      <c r="B392" s="4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</row>
    <row r="393" spans="1:22" x14ac:dyDescent="0.3">
      <c r="A393" s="5"/>
      <c r="B393" s="4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</row>
    <row r="394" spans="1:22" x14ac:dyDescent="0.3">
      <c r="A394" s="5"/>
      <c r="B394" s="4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</row>
    <row r="395" spans="1:22" x14ac:dyDescent="0.3">
      <c r="A395" s="5"/>
      <c r="B395" s="4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</row>
    <row r="396" spans="1:22" x14ac:dyDescent="0.3">
      <c r="A396" s="5"/>
      <c r="B396" s="4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</row>
    <row r="397" spans="1:22" x14ac:dyDescent="0.3">
      <c r="A397" s="5"/>
      <c r="B397" s="4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</row>
    <row r="398" spans="1:22" x14ac:dyDescent="0.3">
      <c r="A398" s="5"/>
      <c r="B398" s="4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</row>
    <row r="399" spans="1:22" x14ac:dyDescent="0.3">
      <c r="A399" s="5"/>
      <c r="B399" s="4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</row>
    <row r="400" spans="1:22" x14ac:dyDescent="0.3">
      <c r="A400" s="5"/>
      <c r="B400" s="4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</row>
    <row r="401" spans="1:22" x14ac:dyDescent="0.3">
      <c r="A401" s="5"/>
      <c r="B401" s="4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</row>
    <row r="402" spans="1:22" x14ac:dyDescent="0.3">
      <c r="A402" s="5"/>
      <c r="B402" s="4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</row>
    <row r="403" spans="1:22" x14ac:dyDescent="0.3">
      <c r="A403" s="5"/>
      <c r="B403" s="4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</row>
    <row r="404" spans="1:22" x14ac:dyDescent="0.3">
      <c r="A404" s="5"/>
      <c r="B404" s="4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</row>
    <row r="405" spans="1:22" x14ac:dyDescent="0.3">
      <c r="A405" s="5"/>
      <c r="B405" s="4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</row>
    <row r="406" spans="1:22" x14ac:dyDescent="0.3">
      <c r="A406" s="5"/>
      <c r="B406" s="4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</row>
    <row r="407" spans="1:22" x14ac:dyDescent="0.3">
      <c r="A407" s="5"/>
      <c r="B407" s="4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</row>
    <row r="408" spans="1:22" x14ac:dyDescent="0.3">
      <c r="A408" s="5"/>
      <c r="B408" s="4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</row>
    <row r="409" spans="1:22" x14ac:dyDescent="0.3">
      <c r="A409" s="5"/>
      <c r="B409" s="4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</row>
    <row r="410" spans="1:22" x14ac:dyDescent="0.3">
      <c r="A410" s="5"/>
      <c r="B410" s="4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</row>
    <row r="411" spans="1:22" x14ac:dyDescent="0.3">
      <c r="A411" s="5"/>
      <c r="B411" s="4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</row>
    <row r="412" spans="1:22" x14ac:dyDescent="0.3">
      <c r="A412" s="5"/>
      <c r="B412" s="4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</row>
    <row r="413" spans="1:22" x14ac:dyDescent="0.3">
      <c r="A413" s="5"/>
      <c r="B413" s="4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</row>
    <row r="414" spans="1:22" x14ac:dyDescent="0.3">
      <c r="A414" s="5"/>
      <c r="B414" s="4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</row>
    <row r="415" spans="1:22" x14ac:dyDescent="0.3">
      <c r="A415" s="5"/>
      <c r="B415" s="4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</row>
    <row r="416" spans="1:22" x14ac:dyDescent="0.3">
      <c r="A416" s="5"/>
      <c r="B416" s="4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</row>
    <row r="417" spans="1:22" x14ac:dyDescent="0.3">
      <c r="A417" s="5"/>
      <c r="B417" s="4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</row>
    <row r="418" spans="1:22" x14ac:dyDescent="0.3">
      <c r="A418" s="5"/>
      <c r="B418" s="4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</row>
    <row r="419" spans="1:22" x14ac:dyDescent="0.3">
      <c r="A419" s="5"/>
      <c r="B419" s="4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</row>
    <row r="420" spans="1:22" x14ac:dyDescent="0.3">
      <c r="A420" s="5"/>
      <c r="B420" s="4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</row>
    <row r="421" spans="1:22" x14ac:dyDescent="0.3">
      <c r="A421" s="5"/>
      <c r="B421" s="4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</row>
    <row r="422" spans="1:22" x14ac:dyDescent="0.3">
      <c r="A422" s="5"/>
      <c r="B422" s="4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</row>
    <row r="423" spans="1:22" x14ac:dyDescent="0.3">
      <c r="A423" s="5"/>
      <c r="B423" s="4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</row>
    <row r="424" spans="1:22" x14ac:dyDescent="0.3">
      <c r="A424" s="5"/>
      <c r="B424" s="4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</row>
    <row r="425" spans="1:22" x14ac:dyDescent="0.3">
      <c r="A425" s="5"/>
      <c r="B425" s="4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</row>
    <row r="426" spans="1:22" x14ac:dyDescent="0.3">
      <c r="A426" s="5"/>
      <c r="B426" s="4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</row>
    <row r="427" spans="1:22" x14ac:dyDescent="0.3">
      <c r="A427" s="5"/>
      <c r="B427" s="4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</row>
    <row r="428" spans="1:22" x14ac:dyDescent="0.3">
      <c r="A428" s="5"/>
      <c r="B428" s="4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</row>
    <row r="429" spans="1:22" x14ac:dyDescent="0.3">
      <c r="A429" s="5"/>
      <c r="B429" s="4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</row>
    <row r="430" spans="1:22" x14ac:dyDescent="0.3">
      <c r="A430" s="5"/>
      <c r="B430" s="4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</row>
    <row r="431" spans="1:22" x14ac:dyDescent="0.3">
      <c r="A431" s="5"/>
      <c r="B431" s="4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</row>
    <row r="432" spans="1:22" x14ac:dyDescent="0.3">
      <c r="A432" s="5"/>
      <c r="B432" s="4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</row>
    <row r="433" spans="1:22" x14ac:dyDescent="0.3">
      <c r="A433" s="5"/>
      <c r="B433" s="4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</row>
    <row r="434" spans="1:22" x14ac:dyDescent="0.3">
      <c r="A434" s="5"/>
      <c r="B434" s="4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</row>
    <row r="435" spans="1:22" x14ac:dyDescent="0.3">
      <c r="A435" s="5"/>
      <c r="B435" s="4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</row>
    <row r="436" spans="1:22" x14ac:dyDescent="0.3">
      <c r="A436" s="5"/>
      <c r="B436" s="4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</row>
    <row r="437" spans="1:22" x14ac:dyDescent="0.3">
      <c r="A437" s="5"/>
      <c r="B437" s="4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</row>
    <row r="438" spans="1:22" x14ac:dyDescent="0.3">
      <c r="A438" s="5"/>
      <c r="B438" s="4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</row>
    <row r="439" spans="1:22" x14ac:dyDescent="0.3">
      <c r="A439" s="5"/>
      <c r="B439" s="4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</row>
    <row r="440" spans="1:22" x14ac:dyDescent="0.3">
      <c r="A440" s="5"/>
      <c r="B440" s="4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</row>
    <row r="441" spans="1:22" x14ac:dyDescent="0.3">
      <c r="A441" s="5"/>
      <c r="B441" s="4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</row>
    <row r="442" spans="1:22" x14ac:dyDescent="0.3">
      <c r="A442" s="5"/>
      <c r="B442" s="4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</row>
    <row r="443" spans="1:22" x14ac:dyDescent="0.3">
      <c r="A443" s="5"/>
      <c r="B443" s="4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</row>
    <row r="444" spans="1:22" x14ac:dyDescent="0.3">
      <c r="A444" s="5"/>
      <c r="B444" s="4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</row>
    <row r="445" spans="1:22" x14ac:dyDescent="0.3">
      <c r="A445" s="5"/>
      <c r="B445" s="4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</row>
    <row r="446" spans="1:22" x14ac:dyDescent="0.3">
      <c r="A446" s="5"/>
      <c r="B446" s="4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</row>
    <row r="447" spans="1:22" x14ac:dyDescent="0.3">
      <c r="A447" s="5"/>
      <c r="B447" s="4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</row>
    <row r="448" spans="1:22" x14ac:dyDescent="0.3">
      <c r="A448" s="5"/>
      <c r="B448" s="4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</row>
    <row r="449" spans="1:22" x14ac:dyDescent="0.3">
      <c r="A449" s="5"/>
      <c r="B449" s="4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</row>
    <row r="450" spans="1:22" x14ac:dyDescent="0.3">
      <c r="A450" s="5"/>
      <c r="B450" s="4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</row>
    <row r="451" spans="1:22" x14ac:dyDescent="0.3">
      <c r="A451" s="5"/>
      <c r="B451" s="4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</row>
    <row r="452" spans="1:22" x14ac:dyDescent="0.3">
      <c r="A452" s="5"/>
      <c r="B452" s="4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</row>
    <row r="453" spans="1:22" x14ac:dyDescent="0.3">
      <c r="A453" s="5"/>
      <c r="B453" s="4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</row>
    <row r="454" spans="1:22" x14ac:dyDescent="0.3">
      <c r="A454" s="5"/>
      <c r="B454" s="4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</row>
    <row r="455" spans="1:22" x14ac:dyDescent="0.3">
      <c r="A455" s="5"/>
      <c r="B455" s="4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</row>
    <row r="456" spans="1:22" x14ac:dyDescent="0.3">
      <c r="A456" s="5"/>
      <c r="B456" s="4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</row>
    <row r="457" spans="1:22" x14ac:dyDescent="0.3">
      <c r="A457" s="5"/>
      <c r="B457" s="4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</row>
    <row r="458" spans="1:22" x14ac:dyDescent="0.3">
      <c r="A458" s="5"/>
      <c r="B458" s="4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</row>
    <row r="459" spans="1:22" x14ac:dyDescent="0.3">
      <c r="A459" s="5"/>
      <c r="B459" s="4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</row>
    <row r="460" spans="1:22" x14ac:dyDescent="0.3">
      <c r="A460" s="5"/>
      <c r="B460" s="4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</row>
    <row r="461" spans="1:22" x14ac:dyDescent="0.3">
      <c r="A461" s="5"/>
      <c r="B461" s="4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</row>
    <row r="462" spans="1:22" x14ac:dyDescent="0.3">
      <c r="A462" s="5"/>
      <c r="B462" s="4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</row>
    <row r="463" spans="1:22" x14ac:dyDescent="0.3">
      <c r="A463" s="5"/>
      <c r="B463" s="4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</row>
    <row r="464" spans="1:22" x14ac:dyDescent="0.3">
      <c r="A464" s="5"/>
      <c r="B464" s="4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</row>
    <row r="465" spans="1:22" x14ac:dyDescent="0.3">
      <c r="A465" s="5"/>
      <c r="B465" s="4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</row>
    <row r="466" spans="1:22" x14ac:dyDescent="0.3">
      <c r="A466" s="5"/>
      <c r="B466" s="4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</row>
    <row r="467" spans="1:22" x14ac:dyDescent="0.3">
      <c r="A467" s="5"/>
      <c r="B467" s="4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</row>
    <row r="468" spans="1:22" x14ac:dyDescent="0.3">
      <c r="A468" s="5"/>
      <c r="B468" s="4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</row>
    <row r="469" spans="1:22" x14ac:dyDescent="0.3">
      <c r="A469" s="5"/>
      <c r="B469" s="4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</row>
    <row r="470" spans="1:22" x14ac:dyDescent="0.3">
      <c r="A470" s="5"/>
      <c r="B470" s="4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</row>
    <row r="471" spans="1:22" x14ac:dyDescent="0.3">
      <c r="A471" s="5"/>
      <c r="B471" s="4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</row>
    <row r="472" spans="1:22" x14ac:dyDescent="0.3">
      <c r="A472" s="5"/>
      <c r="B472" s="4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</row>
    <row r="473" spans="1:22" x14ac:dyDescent="0.3">
      <c r="A473" s="5"/>
      <c r="B473" s="4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</row>
    <row r="474" spans="1:22" x14ac:dyDescent="0.3">
      <c r="A474" s="5"/>
      <c r="B474" s="4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</row>
    <row r="475" spans="1:22" x14ac:dyDescent="0.3">
      <c r="A475" s="5"/>
      <c r="B475" s="4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</row>
    <row r="476" spans="1:22" x14ac:dyDescent="0.3">
      <c r="A476" s="5"/>
      <c r="B476" s="4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</row>
    <row r="477" spans="1:22" x14ac:dyDescent="0.3">
      <c r="A477" s="5"/>
      <c r="B477" s="4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</row>
    <row r="478" spans="1:22" x14ac:dyDescent="0.3">
      <c r="A478" s="5"/>
      <c r="B478" s="4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</row>
    <row r="479" spans="1:22" x14ac:dyDescent="0.3">
      <c r="A479" s="5"/>
      <c r="B479" s="4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</row>
    <row r="480" spans="1:22" x14ac:dyDescent="0.3">
      <c r="A480" s="5"/>
      <c r="B480" s="4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</row>
    <row r="481" spans="1:22" x14ac:dyDescent="0.3">
      <c r="A481" s="5"/>
      <c r="B481" s="4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</row>
    <row r="482" spans="1:22" x14ac:dyDescent="0.3">
      <c r="A482" s="5"/>
      <c r="B482" s="4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</row>
    <row r="483" spans="1:22" x14ac:dyDescent="0.3">
      <c r="A483" s="5"/>
      <c r="B483" s="4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</row>
    <row r="484" spans="1:22" x14ac:dyDescent="0.3">
      <c r="A484" s="5"/>
      <c r="B484" s="4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</row>
    <row r="485" spans="1:22" x14ac:dyDescent="0.3">
      <c r="A485" s="5"/>
      <c r="B485" s="4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</row>
    <row r="486" spans="1:22" x14ac:dyDescent="0.3">
      <c r="A486" s="5"/>
      <c r="B486" s="4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</row>
    <row r="487" spans="1:22" x14ac:dyDescent="0.3">
      <c r="A487" s="5"/>
      <c r="B487" s="4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</row>
    <row r="488" spans="1:22" x14ac:dyDescent="0.3">
      <c r="A488" s="5"/>
      <c r="B488" s="4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</row>
    <row r="489" spans="1:22" x14ac:dyDescent="0.3">
      <c r="A489" s="5"/>
      <c r="B489" s="4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</row>
    <row r="490" spans="1:22" x14ac:dyDescent="0.3">
      <c r="A490" s="5"/>
      <c r="B490" s="4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</row>
    <row r="491" spans="1:22" x14ac:dyDescent="0.3">
      <c r="A491" s="5"/>
      <c r="B491" s="4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</row>
    <row r="492" spans="1:22" x14ac:dyDescent="0.3">
      <c r="A492" s="5"/>
      <c r="B492" s="4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</row>
    <row r="493" spans="1:22" x14ac:dyDescent="0.3">
      <c r="A493" s="5"/>
      <c r="B493" s="4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</row>
    <row r="494" spans="1:22" x14ac:dyDescent="0.3">
      <c r="A494" s="5"/>
      <c r="B494" s="4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</row>
    <row r="495" spans="1:22" x14ac:dyDescent="0.3">
      <c r="A495" s="5"/>
      <c r="B495" s="4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</row>
    <row r="496" spans="1:22" x14ac:dyDescent="0.3">
      <c r="A496" s="5"/>
      <c r="B496" s="4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</row>
    <row r="497" spans="1:22" x14ac:dyDescent="0.3">
      <c r="A497" s="5"/>
      <c r="B497" s="4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</row>
    <row r="498" spans="1:22" x14ac:dyDescent="0.3">
      <c r="A498" s="5"/>
      <c r="B498" s="4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</row>
    <row r="499" spans="1:22" x14ac:dyDescent="0.3">
      <c r="A499" s="5"/>
      <c r="B499" s="4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</row>
    <row r="500" spans="1:22" x14ac:dyDescent="0.3">
      <c r="A500" s="5"/>
      <c r="B500" s="4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</row>
    <row r="501" spans="1:22" x14ac:dyDescent="0.3">
      <c r="A501" s="5"/>
      <c r="B501" s="4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</row>
    <row r="502" spans="1:22" x14ac:dyDescent="0.3">
      <c r="A502" s="5"/>
      <c r="B502" s="4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</row>
    <row r="503" spans="1:22" x14ac:dyDescent="0.3">
      <c r="A503" s="5"/>
      <c r="B503" s="4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</row>
    <row r="504" spans="1:22" x14ac:dyDescent="0.3">
      <c r="A504" s="5"/>
      <c r="B504" s="4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</row>
    <row r="505" spans="1:22" x14ac:dyDescent="0.3">
      <c r="A505" s="5"/>
      <c r="B505" s="4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</row>
    <row r="506" spans="1:22" x14ac:dyDescent="0.3">
      <c r="A506" s="5"/>
      <c r="B506" s="4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</row>
    <row r="507" spans="1:22" x14ac:dyDescent="0.3">
      <c r="A507" s="5"/>
      <c r="B507" s="4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</row>
    <row r="508" spans="1:22" x14ac:dyDescent="0.3">
      <c r="A508" s="5"/>
      <c r="B508" s="4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</row>
    <row r="509" spans="1:22" x14ac:dyDescent="0.3">
      <c r="A509" s="5"/>
      <c r="B509" s="4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</row>
    <row r="510" spans="1:22" x14ac:dyDescent="0.3">
      <c r="A510" s="5"/>
      <c r="B510" s="4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</row>
    <row r="511" spans="1:22" x14ac:dyDescent="0.3">
      <c r="A511" s="5"/>
      <c r="B511" s="4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</row>
    <row r="512" spans="1:22" x14ac:dyDescent="0.3">
      <c r="A512" s="5"/>
      <c r="B512" s="4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</row>
    <row r="513" spans="1:22" x14ac:dyDescent="0.3">
      <c r="A513" s="5"/>
      <c r="B513" s="4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</row>
    <row r="514" spans="1:22" x14ac:dyDescent="0.3">
      <c r="A514" s="5"/>
      <c r="B514" s="4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</row>
    <row r="515" spans="1:22" x14ac:dyDescent="0.3">
      <c r="A515" s="5"/>
      <c r="B515" s="4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</row>
    <row r="516" spans="1:22" x14ac:dyDescent="0.3">
      <c r="A516" s="5"/>
      <c r="B516" s="4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</row>
    <row r="517" spans="1:22" x14ac:dyDescent="0.3">
      <c r="A517" s="5"/>
      <c r="B517" s="4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</row>
    <row r="518" spans="1:22" x14ac:dyDescent="0.3">
      <c r="A518" s="5"/>
      <c r="B518" s="4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</row>
    <row r="519" spans="1:22" x14ac:dyDescent="0.3">
      <c r="A519" s="5"/>
      <c r="B519" s="4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</row>
    <row r="520" spans="1:22" x14ac:dyDescent="0.3">
      <c r="A520" s="5"/>
      <c r="B520" s="4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</row>
    <row r="521" spans="1:22" x14ac:dyDescent="0.3">
      <c r="A521" s="5"/>
      <c r="B521" s="4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</row>
    <row r="522" spans="1:22" x14ac:dyDescent="0.3">
      <c r="A522" s="5"/>
      <c r="B522" s="4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</row>
    <row r="523" spans="1:22" x14ac:dyDescent="0.3">
      <c r="A523" s="5"/>
      <c r="B523" s="4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</row>
    <row r="524" spans="1:22" x14ac:dyDescent="0.3">
      <c r="A524" s="5"/>
      <c r="B524" s="4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</row>
    <row r="525" spans="1:22" x14ac:dyDescent="0.3">
      <c r="A525" s="5"/>
      <c r="B525" s="4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</row>
    <row r="526" spans="1:22" x14ac:dyDescent="0.3">
      <c r="A526" s="5"/>
      <c r="B526" s="4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</row>
    <row r="527" spans="1:22" x14ac:dyDescent="0.3">
      <c r="A527" s="5"/>
      <c r="B527" s="4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</row>
    <row r="528" spans="1:22" x14ac:dyDescent="0.3">
      <c r="A528" s="5"/>
      <c r="B528" s="4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</row>
    <row r="529" spans="1:22" x14ac:dyDescent="0.3">
      <c r="A529" s="5"/>
      <c r="B529" s="4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</row>
    <row r="530" spans="1:22" x14ac:dyDescent="0.3">
      <c r="A530" s="5"/>
      <c r="B530" s="4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</row>
    <row r="531" spans="1:22" x14ac:dyDescent="0.3">
      <c r="A531" s="5"/>
      <c r="B531" s="4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</row>
    <row r="532" spans="1:22" x14ac:dyDescent="0.3">
      <c r="A532" s="5"/>
      <c r="B532" s="4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</row>
    <row r="533" spans="1:22" x14ac:dyDescent="0.3">
      <c r="A533" s="5"/>
      <c r="B533" s="4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</row>
    <row r="534" spans="1:22" x14ac:dyDescent="0.3">
      <c r="A534" s="5"/>
      <c r="B534" s="4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</row>
    <row r="535" spans="1:22" x14ac:dyDescent="0.3">
      <c r="A535" s="5"/>
      <c r="B535" s="4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</row>
    <row r="536" spans="1:22" x14ac:dyDescent="0.3">
      <c r="A536" s="5"/>
      <c r="B536" s="4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</row>
    <row r="537" spans="1:22" x14ac:dyDescent="0.3">
      <c r="A537" s="5"/>
      <c r="B537" s="4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</row>
    <row r="538" spans="1:22" x14ac:dyDescent="0.3">
      <c r="A538" s="5"/>
      <c r="B538" s="4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</row>
    <row r="539" spans="1:22" x14ac:dyDescent="0.3">
      <c r="A539" s="5"/>
      <c r="B539" s="4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</row>
    <row r="540" spans="1:22" x14ac:dyDescent="0.3">
      <c r="A540" s="5"/>
      <c r="B540" s="4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</row>
    <row r="541" spans="1:22" x14ac:dyDescent="0.3">
      <c r="A541" s="5"/>
      <c r="B541" s="4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</row>
    <row r="542" spans="1:22" x14ac:dyDescent="0.3">
      <c r="A542" s="5"/>
      <c r="B542" s="4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</row>
    <row r="543" spans="1:22" x14ac:dyDescent="0.3">
      <c r="A543" s="5"/>
      <c r="B543" s="4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</row>
    <row r="544" spans="1:22" x14ac:dyDescent="0.3">
      <c r="A544" s="5"/>
      <c r="B544" s="4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</row>
    <row r="545" spans="1:22" x14ac:dyDescent="0.3">
      <c r="A545" s="5"/>
      <c r="B545" s="4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</row>
    <row r="546" spans="1:22" x14ac:dyDescent="0.3">
      <c r="A546" s="5"/>
      <c r="B546" s="4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</row>
    <row r="547" spans="1:22" x14ac:dyDescent="0.3">
      <c r="A547" s="5"/>
      <c r="B547" s="4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</row>
    <row r="548" spans="1:22" x14ac:dyDescent="0.3">
      <c r="A548" s="5"/>
      <c r="B548" s="4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</row>
    <row r="549" spans="1:22" x14ac:dyDescent="0.3">
      <c r="A549" s="5"/>
      <c r="B549" s="4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</row>
    <row r="550" spans="1:22" x14ac:dyDescent="0.3">
      <c r="A550" s="5"/>
      <c r="B550" s="4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</row>
    <row r="551" spans="1:22" x14ac:dyDescent="0.3">
      <c r="A551" s="5"/>
      <c r="B551" s="4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</row>
    <row r="552" spans="1:22" x14ac:dyDescent="0.3">
      <c r="A552" s="5"/>
      <c r="B552" s="4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</row>
    <row r="553" spans="1:22" x14ac:dyDescent="0.3">
      <c r="A553" s="5"/>
      <c r="B553" s="4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</row>
    <row r="554" spans="1:22" x14ac:dyDescent="0.3">
      <c r="A554" s="5"/>
      <c r="B554" s="4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</row>
    <row r="555" spans="1:22" x14ac:dyDescent="0.3">
      <c r="A555" s="5"/>
      <c r="B555" s="4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</row>
    <row r="556" spans="1:22" x14ac:dyDescent="0.3">
      <c r="A556" s="5"/>
      <c r="B556" s="4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</row>
    <row r="557" spans="1:22" x14ac:dyDescent="0.3">
      <c r="A557" s="5"/>
      <c r="B557" s="4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</row>
    <row r="558" spans="1:22" x14ac:dyDescent="0.3">
      <c r="A558" s="5"/>
      <c r="B558" s="4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</row>
    <row r="559" spans="1:22" x14ac:dyDescent="0.3">
      <c r="A559" s="5"/>
      <c r="B559" s="4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</row>
    <row r="560" spans="1:22" x14ac:dyDescent="0.3">
      <c r="A560" s="5"/>
      <c r="B560" s="4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</row>
    <row r="561" spans="1:22" x14ac:dyDescent="0.3">
      <c r="A561" s="5"/>
      <c r="B561" s="4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</row>
    <row r="562" spans="1:22" x14ac:dyDescent="0.3">
      <c r="A562" s="5"/>
      <c r="B562" s="4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</row>
    <row r="563" spans="1:22" x14ac:dyDescent="0.3">
      <c r="A563" s="5"/>
      <c r="B563" s="4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</row>
    <row r="564" spans="1:22" x14ac:dyDescent="0.3">
      <c r="A564" s="5"/>
      <c r="B564" s="4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</row>
    <row r="565" spans="1:22" x14ac:dyDescent="0.3">
      <c r="A565" s="5"/>
      <c r="B565" s="4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</row>
    <row r="566" spans="1:22" x14ac:dyDescent="0.3">
      <c r="A566" s="5"/>
      <c r="B566" s="4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</row>
    <row r="567" spans="1:22" x14ac:dyDescent="0.3">
      <c r="A567" s="5"/>
      <c r="B567" s="4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</row>
    <row r="568" spans="1:22" x14ac:dyDescent="0.3">
      <c r="A568" s="5"/>
      <c r="B568" s="4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</row>
    <row r="569" spans="1:22" x14ac:dyDescent="0.3">
      <c r="A569" s="5"/>
      <c r="B569" s="4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</row>
    <row r="570" spans="1:22" x14ac:dyDescent="0.3">
      <c r="A570" s="5"/>
      <c r="B570" s="4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</row>
    <row r="571" spans="1:22" x14ac:dyDescent="0.3">
      <c r="A571" s="5"/>
      <c r="B571" s="4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</row>
    <row r="572" spans="1:22" x14ac:dyDescent="0.3">
      <c r="A572" s="5"/>
      <c r="B572" s="4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</row>
    <row r="573" spans="1:22" x14ac:dyDescent="0.3">
      <c r="A573" s="5"/>
      <c r="B573" s="4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</row>
    <row r="574" spans="1:22" x14ac:dyDescent="0.3">
      <c r="A574" s="5"/>
      <c r="B574" s="4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</row>
    <row r="575" spans="1:22" x14ac:dyDescent="0.3">
      <c r="A575" s="5"/>
      <c r="B575" s="4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</row>
    <row r="576" spans="1:22" x14ac:dyDescent="0.3">
      <c r="A576" s="5"/>
      <c r="B576" s="4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</row>
    <row r="577" spans="1:22" x14ac:dyDescent="0.3">
      <c r="A577" s="5"/>
      <c r="B577" s="4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</row>
    <row r="578" spans="1:22" x14ac:dyDescent="0.3">
      <c r="A578" s="5"/>
      <c r="B578" s="4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</row>
    <row r="579" spans="1:22" x14ac:dyDescent="0.3">
      <c r="A579" s="5"/>
      <c r="B579" s="4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</row>
    <row r="580" spans="1:22" x14ac:dyDescent="0.3">
      <c r="A580" s="5"/>
      <c r="B580" s="4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</row>
    <row r="581" spans="1:22" x14ac:dyDescent="0.3">
      <c r="A581" s="5"/>
      <c r="B581" s="4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</row>
    <row r="582" spans="1:22" x14ac:dyDescent="0.3">
      <c r="A582" s="5"/>
      <c r="B582" s="4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</row>
    <row r="583" spans="1:22" x14ac:dyDescent="0.3">
      <c r="A583" s="5"/>
      <c r="B583" s="4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</row>
    <row r="584" spans="1:22" x14ac:dyDescent="0.3">
      <c r="A584" s="5"/>
      <c r="B584" s="4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</row>
    <row r="585" spans="1:22" x14ac:dyDescent="0.3">
      <c r="A585" s="5"/>
      <c r="B585" s="4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</row>
    <row r="586" spans="1:22" x14ac:dyDescent="0.3">
      <c r="A586" s="5"/>
      <c r="B586" s="4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</row>
    <row r="587" spans="1:22" x14ac:dyDescent="0.3">
      <c r="A587" s="5"/>
      <c r="B587" s="4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</row>
    <row r="588" spans="1:22" x14ac:dyDescent="0.3">
      <c r="A588" s="5"/>
      <c r="B588" s="4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</row>
    <row r="589" spans="1:22" x14ac:dyDescent="0.3">
      <c r="A589" s="5"/>
      <c r="B589" s="4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</row>
    <row r="590" spans="1:22" x14ac:dyDescent="0.3">
      <c r="A590" s="5"/>
      <c r="B590" s="4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</row>
    <row r="591" spans="1:22" x14ac:dyDescent="0.3">
      <c r="A591" s="5"/>
      <c r="B591" s="4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</row>
    <row r="592" spans="1:22" x14ac:dyDescent="0.3">
      <c r="A592" s="5"/>
      <c r="B592" s="4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</row>
    <row r="593" spans="1:22" x14ac:dyDescent="0.3">
      <c r="A593" s="5"/>
      <c r="B593" s="4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</row>
    <row r="594" spans="1:22" x14ac:dyDescent="0.3">
      <c r="A594" s="5"/>
      <c r="B594" s="4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</row>
    <row r="595" spans="1:22" x14ac:dyDescent="0.3">
      <c r="A595" s="5"/>
      <c r="B595" s="4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</row>
    <row r="596" spans="1:22" x14ac:dyDescent="0.3">
      <c r="A596" s="5"/>
      <c r="B596" s="4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</row>
    <row r="597" spans="1:22" x14ac:dyDescent="0.3">
      <c r="A597" s="5"/>
      <c r="B597" s="4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</row>
    <row r="598" spans="1:22" x14ac:dyDescent="0.3">
      <c r="A598" s="5"/>
      <c r="B598" s="4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</row>
    <row r="599" spans="1:22" x14ac:dyDescent="0.3">
      <c r="A599" s="5"/>
      <c r="B599" s="4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</row>
    <row r="600" spans="1:22" x14ac:dyDescent="0.3">
      <c r="A600" s="5"/>
      <c r="B600" s="4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</row>
    <row r="601" spans="1:22" x14ac:dyDescent="0.3">
      <c r="A601" s="5"/>
      <c r="B601" s="4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</row>
    <row r="602" spans="1:22" x14ac:dyDescent="0.3">
      <c r="A602" s="5"/>
      <c r="B602" s="4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</row>
    <row r="603" spans="1:22" x14ac:dyDescent="0.3">
      <c r="A603" s="5"/>
      <c r="B603" s="4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</row>
    <row r="604" spans="1:22" x14ac:dyDescent="0.3">
      <c r="A604" s="5"/>
      <c r="B604" s="4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</row>
    <row r="605" spans="1:22" x14ac:dyDescent="0.3">
      <c r="A605" s="5"/>
      <c r="B605" s="4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</row>
    <row r="606" spans="1:22" x14ac:dyDescent="0.3">
      <c r="A606" s="5"/>
      <c r="B606" s="4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</row>
    <row r="607" spans="1:22" x14ac:dyDescent="0.3">
      <c r="A607" s="5"/>
      <c r="B607" s="4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</row>
    <row r="608" spans="1:22" x14ac:dyDescent="0.3">
      <c r="A608" s="5"/>
      <c r="B608" s="4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</row>
    <row r="609" spans="1:22" x14ac:dyDescent="0.3">
      <c r="A609" s="5"/>
      <c r="B609" s="4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</row>
    <row r="610" spans="1:22" x14ac:dyDescent="0.3">
      <c r="A610" s="5"/>
      <c r="B610" s="4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</row>
    <row r="611" spans="1:22" x14ac:dyDescent="0.3">
      <c r="A611" s="5"/>
      <c r="B611" s="4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</row>
    <row r="612" spans="1:22" x14ac:dyDescent="0.3">
      <c r="A612" s="5"/>
      <c r="B612" s="4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</row>
    <row r="613" spans="1:22" x14ac:dyDescent="0.3">
      <c r="A613" s="5"/>
      <c r="B613" s="4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</row>
    <row r="614" spans="1:22" x14ac:dyDescent="0.3">
      <c r="A614" s="5"/>
      <c r="B614" s="4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</row>
    <row r="615" spans="1:22" x14ac:dyDescent="0.3">
      <c r="A615" s="5"/>
      <c r="B615" s="4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</row>
    <row r="616" spans="1:22" x14ac:dyDescent="0.3">
      <c r="A616" s="5"/>
      <c r="B616" s="4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</row>
    <row r="617" spans="1:22" x14ac:dyDescent="0.3">
      <c r="A617" s="5"/>
      <c r="B617" s="4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</row>
    <row r="618" spans="1:22" x14ac:dyDescent="0.3">
      <c r="A618" s="5"/>
      <c r="B618" s="4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</row>
    <row r="619" spans="1:22" x14ac:dyDescent="0.3">
      <c r="A619" s="5"/>
      <c r="B619" s="4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</row>
    <row r="620" spans="1:22" x14ac:dyDescent="0.3">
      <c r="A620" s="5"/>
      <c r="B620" s="4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</row>
    <row r="621" spans="1:22" x14ac:dyDescent="0.3">
      <c r="A621" s="5"/>
      <c r="B621" s="4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</row>
    <row r="622" spans="1:22" x14ac:dyDescent="0.3">
      <c r="A622" s="5"/>
      <c r="B622" s="4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</row>
    <row r="623" spans="1:22" x14ac:dyDescent="0.3">
      <c r="A623" s="5"/>
      <c r="B623" s="4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</row>
    <row r="624" spans="1:22" x14ac:dyDescent="0.3">
      <c r="A624" s="5"/>
      <c r="B624" s="4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</row>
    <row r="625" spans="1:22" x14ac:dyDescent="0.3">
      <c r="A625" s="5"/>
      <c r="B625" s="4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</row>
    <row r="626" spans="1:22" x14ac:dyDescent="0.3">
      <c r="A626" s="5"/>
      <c r="B626" s="4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</row>
    <row r="627" spans="1:22" x14ac:dyDescent="0.3">
      <c r="A627" s="5"/>
      <c r="B627" s="4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</row>
    <row r="628" spans="1:22" x14ac:dyDescent="0.3">
      <c r="A628" s="5"/>
      <c r="B628" s="4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</row>
    <row r="629" spans="1:22" x14ac:dyDescent="0.3">
      <c r="A629" s="5"/>
      <c r="B629" s="4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</row>
    <row r="630" spans="1:22" x14ac:dyDescent="0.3">
      <c r="A630" s="5"/>
      <c r="B630" s="4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</row>
    <row r="631" spans="1:22" x14ac:dyDescent="0.3">
      <c r="A631" s="5"/>
      <c r="B631" s="4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</row>
    <row r="632" spans="1:22" x14ac:dyDescent="0.3">
      <c r="A632" s="5"/>
      <c r="B632" s="4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</row>
    <row r="633" spans="1:22" x14ac:dyDescent="0.3">
      <c r="A633" s="5"/>
      <c r="B633" s="4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</row>
    <row r="634" spans="1:22" x14ac:dyDescent="0.3">
      <c r="A634" s="5"/>
      <c r="B634" s="4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</row>
    <row r="635" spans="1:22" x14ac:dyDescent="0.3">
      <c r="A635" s="5"/>
      <c r="B635" s="4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</row>
    <row r="636" spans="1:22" x14ac:dyDescent="0.3">
      <c r="A636" s="5"/>
      <c r="B636" s="4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</row>
    <row r="637" spans="1:22" x14ac:dyDescent="0.3">
      <c r="A637" s="5"/>
      <c r="B637" s="4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</row>
    <row r="638" spans="1:22" x14ac:dyDescent="0.3">
      <c r="A638" s="5"/>
      <c r="B638" s="4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</row>
    <row r="639" spans="1:22" x14ac:dyDescent="0.3">
      <c r="A639" s="5"/>
      <c r="B639" s="4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</row>
    <row r="640" spans="1:22" x14ac:dyDescent="0.3">
      <c r="A640" s="5"/>
      <c r="B640" s="4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</row>
    <row r="641" spans="1:22" x14ac:dyDescent="0.3">
      <c r="A641" s="5"/>
      <c r="B641" s="4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</row>
    <row r="642" spans="1:22" x14ac:dyDescent="0.3">
      <c r="A642" s="5"/>
      <c r="B642" s="4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</row>
    <row r="643" spans="1:22" x14ac:dyDescent="0.3">
      <c r="A643" s="5"/>
      <c r="B643" s="4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</row>
    <row r="644" spans="1:22" x14ac:dyDescent="0.3">
      <c r="A644" s="5"/>
      <c r="B644" s="4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</row>
    <row r="645" spans="1:22" x14ac:dyDescent="0.3">
      <c r="A645" s="5"/>
      <c r="B645" s="4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</row>
    <row r="646" spans="1:22" x14ac:dyDescent="0.3">
      <c r="A646" s="5"/>
      <c r="B646" s="4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</row>
    <row r="647" spans="1:22" x14ac:dyDescent="0.3">
      <c r="A647" s="5"/>
      <c r="B647" s="4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</row>
    <row r="648" spans="1:22" x14ac:dyDescent="0.3">
      <c r="A648" s="5"/>
      <c r="B648" s="4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</row>
    <row r="649" spans="1:22" x14ac:dyDescent="0.3">
      <c r="A649" s="5"/>
      <c r="B649" s="4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</row>
    <row r="650" spans="1:22" x14ac:dyDescent="0.3">
      <c r="A650" s="5"/>
      <c r="B650" s="4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</row>
    <row r="651" spans="1:22" x14ac:dyDescent="0.3">
      <c r="A651" s="5"/>
      <c r="B651" s="4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</row>
    <row r="652" spans="1:22" x14ac:dyDescent="0.3">
      <c r="A652" s="5"/>
      <c r="B652" s="4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</row>
    <row r="653" spans="1:22" x14ac:dyDescent="0.3">
      <c r="A653" s="5"/>
      <c r="B653" s="4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</row>
    <row r="654" spans="1:22" x14ac:dyDescent="0.3">
      <c r="A654" s="5"/>
      <c r="B654" s="4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</row>
    <row r="655" spans="1:22" x14ac:dyDescent="0.3">
      <c r="A655" s="5"/>
      <c r="B655" s="4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</row>
    <row r="656" spans="1:22" x14ac:dyDescent="0.3">
      <c r="A656" s="5"/>
      <c r="B656" s="4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</row>
    <row r="657" spans="1:22" x14ac:dyDescent="0.3">
      <c r="A657" s="5"/>
      <c r="B657" s="4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</row>
    <row r="658" spans="1:22" x14ac:dyDescent="0.3">
      <c r="A658" s="5"/>
      <c r="B658" s="4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</row>
    <row r="659" spans="1:22" x14ac:dyDescent="0.3">
      <c r="A659" s="5"/>
      <c r="B659" s="4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</row>
    <row r="660" spans="1:22" x14ac:dyDescent="0.3">
      <c r="A660" s="5"/>
      <c r="B660" s="4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</row>
    <row r="661" spans="1:22" x14ac:dyDescent="0.3">
      <c r="A661" s="5"/>
      <c r="B661" s="4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</row>
    <row r="662" spans="1:22" x14ac:dyDescent="0.3">
      <c r="A662" s="5"/>
      <c r="B662" s="4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</row>
    <row r="663" spans="1:22" x14ac:dyDescent="0.3">
      <c r="A663" s="5"/>
      <c r="B663" s="4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</row>
    <row r="664" spans="1:22" x14ac:dyDescent="0.3">
      <c r="A664" s="5"/>
      <c r="B664" s="4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</row>
    <row r="665" spans="1:22" x14ac:dyDescent="0.3">
      <c r="A665" s="5"/>
      <c r="B665" s="4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</row>
    <row r="666" spans="1:22" x14ac:dyDescent="0.3">
      <c r="A666" s="5"/>
      <c r="B666" s="4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</row>
    <row r="667" spans="1:22" x14ac:dyDescent="0.3">
      <c r="A667" s="5"/>
      <c r="B667" s="4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</row>
    <row r="668" spans="1:22" x14ac:dyDescent="0.3">
      <c r="A668" s="5"/>
      <c r="B668" s="4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</row>
    <row r="669" spans="1:22" x14ac:dyDescent="0.3">
      <c r="A669" s="5"/>
      <c r="B669" s="4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</row>
    <row r="670" spans="1:22" x14ac:dyDescent="0.3">
      <c r="A670" s="5"/>
      <c r="B670" s="4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</row>
    <row r="671" spans="1:22" x14ac:dyDescent="0.3">
      <c r="A671" s="5"/>
      <c r="B671" s="4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</row>
    <row r="672" spans="1:22" x14ac:dyDescent="0.3">
      <c r="A672" s="5"/>
      <c r="B672" s="4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</row>
    <row r="673" spans="1:22" x14ac:dyDescent="0.3">
      <c r="A673" s="5"/>
      <c r="B673" s="4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</row>
    <row r="674" spans="1:22" x14ac:dyDescent="0.3">
      <c r="A674" s="5"/>
      <c r="B674" s="4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</row>
    <row r="675" spans="1:22" x14ac:dyDescent="0.3">
      <c r="A675" s="5"/>
      <c r="B675" s="4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</row>
    <row r="676" spans="1:22" x14ac:dyDescent="0.3">
      <c r="A676" s="5"/>
      <c r="B676" s="4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</row>
    <row r="677" spans="1:22" x14ac:dyDescent="0.3">
      <c r="A677" s="5"/>
      <c r="B677" s="4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</row>
    <row r="678" spans="1:22" x14ac:dyDescent="0.3">
      <c r="A678" s="5"/>
      <c r="B678" s="4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</row>
    <row r="679" spans="1:22" x14ac:dyDescent="0.3">
      <c r="A679" s="5"/>
      <c r="B679" s="4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</row>
    <row r="680" spans="1:22" x14ac:dyDescent="0.3">
      <c r="A680" s="5"/>
      <c r="B680" s="4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</row>
    <row r="681" spans="1:22" x14ac:dyDescent="0.3">
      <c r="A681" s="5"/>
      <c r="B681" s="4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</row>
    <row r="682" spans="1:22" x14ac:dyDescent="0.3">
      <c r="A682" s="5"/>
      <c r="B682" s="4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</row>
    <row r="683" spans="1:22" x14ac:dyDescent="0.3">
      <c r="A683" s="5"/>
      <c r="B683" s="4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</row>
    <row r="684" spans="1:22" x14ac:dyDescent="0.3">
      <c r="A684" s="5"/>
      <c r="B684" s="4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</row>
    <row r="685" spans="1:22" x14ac:dyDescent="0.3">
      <c r="A685" s="5"/>
      <c r="B685" s="4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</row>
    <row r="686" spans="1:22" x14ac:dyDescent="0.3">
      <c r="A686" s="5"/>
      <c r="B686" s="4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</row>
    <row r="687" spans="1:22" x14ac:dyDescent="0.3">
      <c r="A687" s="5"/>
      <c r="B687" s="4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</row>
    <row r="688" spans="1:22" x14ac:dyDescent="0.3">
      <c r="A688" s="5"/>
      <c r="B688" s="4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</row>
    <row r="689" spans="1:22" x14ac:dyDescent="0.3">
      <c r="A689" s="5"/>
      <c r="B689" s="4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</row>
    <row r="690" spans="1:22" x14ac:dyDescent="0.3">
      <c r="A690" s="5"/>
      <c r="B690" s="4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</row>
    <row r="691" spans="1:22" x14ac:dyDescent="0.3">
      <c r="A691" s="5"/>
      <c r="B691" s="4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</row>
    <row r="692" spans="1:22" x14ac:dyDescent="0.3">
      <c r="A692" s="5"/>
      <c r="B692" s="4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</row>
    <row r="693" spans="1:22" x14ac:dyDescent="0.3">
      <c r="A693" s="5"/>
      <c r="B693" s="4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</row>
    <row r="694" spans="1:22" x14ac:dyDescent="0.3">
      <c r="A694" s="5"/>
      <c r="B694" s="4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</row>
    <row r="695" spans="1:22" x14ac:dyDescent="0.3">
      <c r="A695" s="5"/>
      <c r="B695" s="4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</row>
    <row r="696" spans="1:22" x14ac:dyDescent="0.3">
      <c r="A696" s="5"/>
      <c r="B696" s="4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</row>
    <row r="697" spans="1:22" x14ac:dyDescent="0.3">
      <c r="A697" s="5"/>
      <c r="B697" s="4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</row>
    <row r="698" spans="1:22" x14ac:dyDescent="0.3">
      <c r="A698" s="5"/>
      <c r="B698" s="4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</row>
    <row r="699" spans="1:22" x14ac:dyDescent="0.3">
      <c r="A699" s="5"/>
      <c r="B699" s="4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</row>
    <row r="700" spans="1:22" x14ac:dyDescent="0.3">
      <c r="A700" s="5"/>
      <c r="B700" s="4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</row>
    <row r="701" spans="1:22" x14ac:dyDescent="0.3">
      <c r="A701" s="5"/>
      <c r="B701" s="4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</row>
    <row r="702" spans="1:22" x14ac:dyDescent="0.3">
      <c r="A702" s="5"/>
      <c r="B702" s="4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</row>
    <row r="703" spans="1:22" x14ac:dyDescent="0.3">
      <c r="A703" s="5"/>
      <c r="B703" s="4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</row>
    <row r="704" spans="1:22" x14ac:dyDescent="0.3">
      <c r="A704" s="5"/>
      <c r="B704" s="4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</row>
    <row r="705" spans="1:22" x14ac:dyDescent="0.3">
      <c r="A705" s="5"/>
      <c r="B705" s="4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</row>
    <row r="706" spans="1:22" x14ac:dyDescent="0.3">
      <c r="A706" s="5"/>
      <c r="B706" s="4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</row>
    <row r="707" spans="1:22" x14ac:dyDescent="0.3">
      <c r="A707" s="5"/>
      <c r="B707" s="4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</row>
    <row r="708" spans="1:22" x14ac:dyDescent="0.3">
      <c r="A708" s="5"/>
      <c r="B708" s="4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</row>
    <row r="709" spans="1:22" x14ac:dyDescent="0.3">
      <c r="A709" s="5"/>
      <c r="B709" s="4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</row>
    <row r="710" spans="1:22" x14ac:dyDescent="0.3">
      <c r="A710" s="5"/>
      <c r="B710" s="4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</row>
    <row r="711" spans="1:22" x14ac:dyDescent="0.3">
      <c r="A711" s="5"/>
      <c r="B711" s="4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</row>
    <row r="712" spans="1:22" x14ac:dyDescent="0.3">
      <c r="A712" s="5"/>
      <c r="B712" s="4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</row>
    <row r="713" spans="1:22" x14ac:dyDescent="0.3">
      <c r="A713" s="5"/>
      <c r="B713" s="4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</row>
    <row r="714" spans="1:22" x14ac:dyDescent="0.3">
      <c r="A714" s="5"/>
      <c r="B714" s="4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</row>
    <row r="715" spans="1:22" x14ac:dyDescent="0.3">
      <c r="A715" s="5"/>
      <c r="B715" s="4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</row>
    <row r="716" spans="1:22" x14ac:dyDescent="0.3">
      <c r="A716" s="5"/>
      <c r="B716" s="4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</row>
    <row r="717" spans="1:22" x14ac:dyDescent="0.3">
      <c r="A717" s="5"/>
      <c r="B717" s="4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</row>
    <row r="718" spans="1:22" x14ac:dyDescent="0.3">
      <c r="A718" s="5"/>
      <c r="B718" s="4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</row>
    <row r="719" spans="1:22" x14ac:dyDescent="0.3">
      <c r="A719" s="5"/>
      <c r="B719" s="4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</row>
    <row r="720" spans="1:22" x14ac:dyDescent="0.3">
      <c r="A720" s="5"/>
      <c r="B720" s="4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</row>
    <row r="721" spans="1:22" x14ac:dyDescent="0.3">
      <c r="A721" s="5"/>
      <c r="B721" s="4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</row>
    <row r="722" spans="1:22" x14ac:dyDescent="0.3">
      <c r="A722" s="5"/>
      <c r="B722" s="4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</row>
    <row r="723" spans="1:22" x14ac:dyDescent="0.3">
      <c r="A723" s="5"/>
      <c r="B723" s="4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</row>
    <row r="724" spans="1:22" x14ac:dyDescent="0.3">
      <c r="A724" s="5"/>
      <c r="B724" s="4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</row>
    <row r="725" spans="1:22" x14ac:dyDescent="0.3">
      <c r="A725" s="5"/>
      <c r="B725" s="4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</row>
    <row r="726" spans="1:22" x14ac:dyDescent="0.3">
      <c r="A726" s="5"/>
      <c r="B726" s="4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</row>
    <row r="727" spans="1:22" x14ac:dyDescent="0.3">
      <c r="A727" s="5"/>
      <c r="B727" s="4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</row>
    <row r="728" spans="1:22" x14ac:dyDescent="0.3">
      <c r="A728" s="5"/>
      <c r="B728" s="4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</row>
    <row r="729" spans="1:22" x14ac:dyDescent="0.3">
      <c r="A729" s="5"/>
      <c r="B729" s="4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</row>
    <row r="730" spans="1:22" x14ac:dyDescent="0.3">
      <c r="A730" s="5"/>
      <c r="B730" s="4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</row>
    <row r="731" spans="1:22" x14ac:dyDescent="0.3">
      <c r="A731" s="5"/>
      <c r="B731" s="4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</row>
    <row r="732" spans="1:22" x14ac:dyDescent="0.3">
      <c r="A732" s="5"/>
      <c r="B732" s="4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</row>
    <row r="733" spans="1:22" x14ac:dyDescent="0.3">
      <c r="A733" s="5"/>
      <c r="B733" s="4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</row>
    <row r="734" spans="1:22" x14ac:dyDescent="0.3">
      <c r="A734" s="5"/>
      <c r="B734" s="4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</row>
    <row r="735" spans="1:22" x14ac:dyDescent="0.3">
      <c r="A735" s="5"/>
      <c r="B735" s="4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</row>
    <row r="736" spans="1:22" x14ac:dyDescent="0.3">
      <c r="A736" s="5"/>
      <c r="B736" s="4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</row>
    <row r="737" spans="1:22" x14ac:dyDescent="0.3">
      <c r="A737" s="5"/>
      <c r="B737" s="4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</row>
    <row r="738" spans="1:22" x14ac:dyDescent="0.3">
      <c r="A738" s="5"/>
      <c r="B738" s="4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</row>
    <row r="739" spans="1:22" x14ac:dyDescent="0.3">
      <c r="A739" s="5"/>
      <c r="B739" s="4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</row>
    <row r="740" spans="1:22" x14ac:dyDescent="0.3">
      <c r="A740" s="5"/>
      <c r="B740" s="4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</row>
    <row r="741" spans="1:22" x14ac:dyDescent="0.3">
      <c r="A741" s="5"/>
      <c r="B741" s="4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</row>
    <row r="742" spans="1:22" x14ac:dyDescent="0.3">
      <c r="A742" s="5"/>
      <c r="B742" s="4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</row>
    <row r="743" spans="1:22" x14ac:dyDescent="0.3">
      <c r="A743" s="5"/>
      <c r="B743" s="4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</row>
    <row r="744" spans="1:22" x14ac:dyDescent="0.3">
      <c r="A744" s="5"/>
      <c r="B744" s="4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</row>
    <row r="745" spans="1:22" x14ac:dyDescent="0.3">
      <c r="A745" s="5"/>
      <c r="B745" s="4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</row>
    <row r="746" spans="1:22" x14ac:dyDescent="0.3">
      <c r="A746" s="5"/>
      <c r="B746" s="4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</row>
    <row r="747" spans="1:22" x14ac:dyDescent="0.3">
      <c r="A747" s="5"/>
      <c r="B747" s="4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</row>
    <row r="748" spans="1:22" x14ac:dyDescent="0.3">
      <c r="A748" s="5"/>
      <c r="B748" s="4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</row>
    <row r="749" spans="1:22" x14ac:dyDescent="0.3">
      <c r="A749" s="5"/>
      <c r="B749" s="4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</row>
    <row r="750" spans="1:22" x14ac:dyDescent="0.3">
      <c r="A750" s="5"/>
      <c r="B750" s="4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</row>
    <row r="751" spans="1:22" x14ac:dyDescent="0.3">
      <c r="A751" s="5"/>
      <c r="B751" s="4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</row>
    <row r="752" spans="1:22" x14ac:dyDescent="0.3">
      <c r="A752" s="5"/>
      <c r="B752" s="4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</row>
    <row r="753" spans="1:22" x14ac:dyDescent="0.3">
      <c r="A753" s="5"/>
      <c r="B753" s="4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</row>
    <row r="754" spans="1:22" x14ac:dyDescent="0.3">
      <c r="A754" s="5"/>
      <c r="B754" s="4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</row>
    <row r="755" spans="1:22" x14ac:dyDescent="0.3">
      <c r="A755" s="5"/>
      <c r="B755" s="4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</row>
    <row r="756" spans="1:22" x14ac:dyDescent="0.3">
      <c r="A756" s="5"/>
      <c r="B756" s="4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</row>
    <row r="757" spans="1:22" x14ac:dyDescent="0.3">
      <c r="A757" s="5"/>
      <c r="B757" s="4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</row>
    <row r="758" spans="1:22" x14ac:dyDescent="0.3">
      <c r="A758" s="5"/>
      <c r="B758" s="4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</row>
    <row r="759" spans="1:22" x14ac:dyDescent="0.3">
      <c r="A759" s="5"/>
      <c r="B759" s="4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</row>
    <row r="760" spans="1:22" x14ac:dyDescent="0.3">
      <c r="A760" s="5"/>
      <c r="B760" s="4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</row>
    <row r="761" spans="1:22" x14ac:dyDescent="0.3">
      <c r="A761" s="5"/>
      <c r="B761" s="4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</row>
    <row r="762" spans="1:22" x14ac:dyDescent="0.3">
      <c r="A762" s="5"/>
      <c r="B762" s="4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</row>
    <row r="763" spans="1:22" x14ac:dyDescent="0.3">
      <c r="A763" s="5"/>
      <c r="B763" s="4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</row>
    <row r="764" spans="1:22" x14ac:dyDescent="0.3">
      <c r="A764" s="5"/>
      <c r="B764" s="4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</row>
    <row r="765" spans="1:22" x14ac:dyDescent="0.3">
      <c r="A765" s="5"/>
      <c r="B765" s="4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</row>
    <row r="766" spans="1:22" x14ac:dyDescent="0.3">
      <c r="A766" s="5"/>
      <c r="B766" s="4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</row>
    <row r="767" spans="1:22" x14ac:dyDescent="0.3">
      <c r="A767" s="5"/>
      <c r="B767" s="4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</row>
    <row r="768" spans="1:22" x14ac:dyDescent="0.3">
      <c r="A768" s="5"/>
      <c r="B768" s="4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</row>
    <row r="769" spans="1:22" x14ac:dyDescent="0.3">
      <c r="A769" s="5"/>
      <c r="B769" s="4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</row>
    <row r="770" spans="1:22" x14ac:dyDescent="0.3">
      <c r="A770" s="5"/>
      <c r="B770" s="4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</row>
    <row r="771" spans="1:22" x14ac:dyDescent="0.3">
      <c r="A771" s="5"/>
      <c r="B771" s="4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</row>
    <row r="772" spans="1:22" x14ac:dyDescent="0.3">
      <c r="A772" s="5"/>
      <c r="B772" s="4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</row>
    <row r="773" spans="1:22" x14ac:dyDescent="0.3">
      <c r="A773" s="5"/>
      <c r="B773" s="4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</row>
    <row r="774" spans="1:22" x14ac:dyDescent="0.3">
      <c r="A774" s="5"/>
      <c r="B774" s="4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</row>
    <row r="775" spans="1:22" x14ac:dyDescent="0.3">
      <c r="A775" s="5"/>
      <c r="B775" s="4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</row>
    <row r="776" spans="1:22" x14ac:dyDescent="0.3">
      <c r="A776" s="5"/>
      <c r="B776" s="4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</row>
    <row r="777" spans="1:22" x14ac:dyDescent="0.3">
      <c r="A777" s="5"/>
      <c r="B777" s="4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</row>
    <row r="778" spans="1:22" x14ac:dyDescent="0.3">
      <c r="A778" s="5"/>
      <c r="B778" s="4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</row>
    <row r="779" spans="1:22" x14ac:dyDescent="0.3">
      <c r="A779" s="5"/>
      <c r="B779" s="4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</row>
    <row r="780" spans="1:22" x14ac:dyDescent="0.3">
      <c r="A780" s="5"/>
      <c r="B780" s="4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</row>
    <row r="781" spans="1:22" x14ac:dyDescent="0.3">
      <c r="A781" s="5"/>
      <c r="B781" s="4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</row>
    <row r="782" spans="1:22" x14ac:dyDescent="0.3">
      <c r="A782" s="5"/>
      <c r="B782" s="4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</row>
    <row r="783" spans="1:22" x14ac:dyDescent="0.3">
      <c r="A783" s="5"/>
      <c r="B783" s="4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</row>
    <row r="784" spans="1:22" x14ac:dyDescent="0.3">
      <c r="A784" s="5"/>
      <c r="B784" s="4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</row>
    <row r="785" spans="1:22" x14ac:dyDescent="0.3">
      <c r="A785" s="5"/>
      <c r="B785" s="4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</row>
    <row r="786" spans="1:22" x14ac:dyDescent="0.3">
      <c r="A786" s="5"/>
      <c r="B786" s="4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</row>
    <row r="787" spans="1:22" x14ac:dyDescent="0.3">
      <c r="A787" s="5"/>
      <c r="B787" s="4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</row>
    <row r="788" spans="1:22" x14ac:dyDescent="0.3">
      <c r="A788" s="5"/>
      <c r="B788" s="4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</row>
    <row r="789" spans="1:22" x14ac:dyDescent="0.3">
      <c r="A789" s="5"/>
      <c r="B789" s="4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</row>
    <row r="790" spans="1:22" x14ac:dyDescent="0.3">
      <c r="A790" s="5"/>
      <c r="B790" s="4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</row>
    <row r="791" spans="1:22" x14ac:dyDescent="0.3">
      <c r="A791" s="5"/>
      <c r="B791" s="4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</row>
    <row r="792" spans="1:22" x14ac:dyDescent="0.3">
      <c r="A792" s="5"/>
      <c r="B792" s="4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</row>
    <row r="793" spans="1:22" x14ac:dyDescent="0.3">
      <c r="A793" s="5"/>
      <c r="B793" s="4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</row>
    <row r="794" spans="1:22" x14ac:dyDescent="0.3">
      <c r="A794" s="5"/>
      <c r="B794" s="4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</row>
    <row r="795" spans="1:22" x14ac:dyDescent="0.3">
      <c r="A795" s="5"/>
      <c r="B795" s="4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</row>
    <row r="796" spans="1:22" x14ac:dyDescent="0.3">
      <c r="A796" s="5"/>
      <c r="B796" s="4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</row>
    <row r="797" spans="1:22" x14ac:dyDescent="0.3">
      <c r="A797" s="5"/>
      <c r="B797" s="4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</row>
    <row r="798" spans="1:22" x14ac:dyDescent="0.3">
      <c r="A798" s="5"/>
      <c r="B798" s="4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</row>
    <row r="799" spans="1:22" x14ac:dyDescent="0.3">
      <c r="A799" s="5"/>
      <c r="B799" s="4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</row>
    <row r="800" spans="1:22" x14ac:dyDescent="0.3">
      <c r="A800" s="5"/>
      <c r="B800" s="4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</row>
    <row r="801" spans="1:22" x14ac:dyDescent="0.3">
      <c r="A801" s="5"/>
      <c r="B801" s="4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</row>
    <row r="802" spans="1:22" x14ac:dyDescent="0.3">
      <c r="A802" s="5"/>
      <c r="B802" s="4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</row>
    <row r="803" spans="1:22" x14ac:dyDescent="0.3">
      <c r="A803" s="5"/>
      <c r="B803" s="4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</row>
    <row r="804" spans="1:22" x14ac:dyDescent="0.3">
      <c r="A804" s="5"/>
      <c r="B804" s="4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</row>
    <row r="805" spans="1:22" x14ac:dyDescent="0.3">
      <c r="A805" s="5"/>
      <c r="B805" s="4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</row>
    <row r="806" spans="1:22" x14ac:dyDescent="0.3">
      <c r="A806" s="5"/>
      <c r="B806" s="4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</row>
    <row r="807" spans="1:22" x14ac:dyDescent="0.3">
      <c r="A807" s="5"/>
      <c r="B807" s="4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</row>
    <row r="808" spans="1:22" x14ac:dyDescent="0.3">
      <c r="A808" s="5"/>
      <c r="B808" s="4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</row>
    <row r="809" spans="1:22" x14ac:dyDescent="0.3">
      <c r="A809" s="5"/>
      <c r="B809" s="4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</row>
    <row r="810" spans="1:22" x14ac:dyDescent="0.3">
      <c r="A810" s="5"/>
      <c r="B810" s="4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</row>
    <row r="811" spans="1:22" x14ac:dyDescent="0.3">
      <c r="A811" s="5"/>
      <c r="B811" s="4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</row>
    <row r="812" spans="1:22" x14ac:dyDescent="0.3">
      <c r="A812" s="5"/>
      <c r="B812" s="4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</row>
    <row r="813" spans="1:22" x14ac:dyDescent="0.3">
      <c r="A813" s="5"/>
      <c r="B813" s="4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</row>
    <row r="814" spans="1:22" x14ac:dyDescent="0.3">
      <c r="A814" s="5"/>
      <c r="B814" s="4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</row>
    <row r="815" spans="1:22" x14ac:dyDescent="0.3">
      <c r="A815" s="5"/>
      <c r="B815" s="4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</row>
    <row r="816" spans="1:22" x14ac:dyDescent="0.3">
      <c r="A816" s="5"/>
      <c r="B816" s="4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</row>
    <row r="817" spans="1:22" x14ac:dyDescent="0.3">
      <c r="A817" s="5"/>
      <c r="B817" s="4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</row>
    <row r="818" spans="1:22" x14ac:dyDescent="0.3">
      <c r="A818" s="5"/>
      <c r="B818" s="4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</row>
    <row r="819" spans="1:22" x14ac:dyDescent="0.3">
      <c r="A819" s="5"/>
      <c r="B819" s="4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</row>
    <row r="820" spans="1:22" x14ac:dyDescent="0.3">
      <c r="A820" s="5"/>
      <c r="B820" s="4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</row>
    <row r="821" spans="1:22" x14ac:dyDescent="0.3">
      <c r="A821" s="5"/>
      <c r="B821" s="4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</row>
    <row r="822" spans="1:22" x14ac:dyDescent="0.3">
      <c r="A822" s="5"/>
      <c r="B822" s="4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</row>
    <row r="823" spans="1:22" x14ac:dyDescent="0.3">
      <c r="A823" s="5"/>
      <c r="B823" s="4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</row>
    <row r="824" spans="1:22" x14ac:dyDescent="0.3">
      <c r="A824" s="5"/>
      <c r="B824" s="4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</row>
    <row r="825" spans="1:22" x14ac:dyDescent="0.3">
      <c r="A825" s="5"/>
      <c r="B825" s="4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</row>
    <row r="826" spans="1:22" x14ac:dyDescent="0.3">
      <c r="A826" s="5"/>
      <c r="B826" s="4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</row>
    <row r="827" spans="1:22" x14ac:dyDescent="0.3">
      <c r="A827" s="5"/>
      <c r="B827" s="4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</row>
    <row r="828" spans="1:22" x14ac:dyDescent="0.3">
      <c r="A828" s="5"/>
      <c r="B828" s="4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</row>
    <row r="829" spans="1:22" x14ac:dyDescent="0.3">
      <c r="A829" s="5"/>
      <c r="B829" s="4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</row>
    <row r="830" spans="1:22" x14ac:dyDescent="0.3">
      <c r="A830" s="5"/>
      <c r="B830" s="4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</row>
    <row r="831" spans="1:22" x14ac:dyDescent="0.3">
      <c r="A831" s="5"/>
      <c r="B831" s="4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</row>
    <row r="832" spans="1:22" x14ac:dyDescent="0.3">
      <c r="A832" s="5"/>
      <c r="B832" s="4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</row>
    <row r="833" spans="1:22" x14ac:dyDescent="0.3">
      <c r="A833" s="5"/>
      <c r="B833" s="4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</row>
    <row r="834" spans="1:22" x14ac:dyDescent="0.3">
      <c r="A834" s="5"/>
      <c r="B834" s="4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</row>
    <row r="835" spans="1:22" x14ac:dyDescent="0.3">
      <c r="A835" s="5"/>
      <c r="B835" s="4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</row>
    <row r="836" spans="1:22" x14ac:dyDescent="0.3">
      <c r="A836" s="5"/>
      <c r="B836" s="4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</row>
    <row r="837" spans="1:22" x14ac:dyDescent="0.3">
      <c r="A837" s="5"/>
      <c r="B837" s="4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</row>
    <row r="838" spans="1:22" x14ac:dyDescent="0.3">
      <c r="A838" s="5"/>
      <c r="B838" s="4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</row>
    <row r="839" spans="1:22" x14ac:dyDescent="0.3">
      <c r="A839" s="5"/>
      <c r="B839" s="4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</row>
    <row r="840" spans="1:22" x14ac:dyDescent="0.3">
      <c r="A840" s="5"/>
      <c r="B840" s="4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</row>
    <row r="841" spans="1:22" x14ac:dyDescent="0.3">
      <c r="A841" s="5"/>
      <c r="B841" s="4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</row>
    <row r="842" spans="1:22" x14ac:dyDescent="0.3">
      <c r="A842" s="5"/>
      <c r="B842" s="4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</row>
    <row r="843" spans="1:22" x14ac:dyDescent="0.3">
      <c r="A843" s="5"/>
      <c r="B843" s="4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</row>
    <row r="844" spans="1:22" x14ac:dyDescent="0.3">
      <c r="A844" s="5"/>
      <c r="B844" s="4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</row>
    <row r="845" spans="1:22" x14ac:dyDescent="0.3">
      <c r="A845" s="5"/>
      <c r="B845" s="4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</row>
    <row r="846" spans="1:22" x14ac:dyDescent="0.3">
      <c r="A846" s="5"/>
      <c r="B846" s="4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</row>
    <row r="847" spans="1:22" x14ac:dyDescent="0.3">
      <c r="A847" s="5"/>
      <c r="B847" s="4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</row>
    <row r="848" spans="1:22" x14ac:dyDescent="0.3">
      <c r="A848" s="5"/>
      <c r="B848" s="4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</row>
    <row r="849" spans="1:22" x14ac:dyDescent="0.3">
      <c r="A849" s="5"/>
      <c r="B849" s="4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</row>
    <row r="850" spans="1:22" x14ac:dyDescent="0.3">
      <c r="A850" s="5"/>
      <c r="B850" s="4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</row>
    <row r="851" spans="1:22" x14ac:dyDescent="0.3">
      <c r="A851" s="5"/>
      <c r="B851" s="4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</row>
    <row r="852" spans="1:22" x14ac:dyDescent="0.3">
      <c r="A852" s="5"/>
      <c r="B852" s="4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</row>
    <row r="853" spans="1:22" x14ac:dyDescent="0.3">
      <c r="A853" s="5"/>
      <c r="B853" s="4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</row>
    <row r="854" spans="1:22" x14ac:dyDescent="0.3">
      <c r="A854" s="5"/>
      <c r="B854" s="4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</row>
    <row r="855" spans="1:22" x14ac:dyDescent="0.3">
      <c r="A855" s="5"/>
      <c r="B855" s="4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</row>
    <row r="856" spans="1:22" x14ac:dyDescent="0.3">
      <c r="A856" s="5"/>
      <c r="B856" s="4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</row>
    <row r="857" spans="1:22" x14ac:dyDescent="0.3">
      <c r="A857" s="5"/>
      <c r="B857" s="4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</row>
    <row r="858" spans="1:22" x14ac:dyDescent="0.3">
      <c r="A858" s="5"/>
      <c r="B858" s="4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</row>
    <row r="859" spans="1:22" x14ac:dyDescent="0.3">
      <c r="A859" s="5"/>
      <c r="B859" s="4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</row>
    <row r="860" spans="1:22" x14ac:dyDescent="0.3">
      <c r="A860" s="5"/>
      <c r="B860" s="4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</row>
    <row r="861" spans="1:22" x14ac:dyDescent="0.3">
      <c r="A861" s="5"/>
      <c r="B861" s="4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</row>
    <row r="862" spans="1:22" x14ac:dyDescent="0.3">
      <c r="A862" s="5"/>
      <c r="B862" s="4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</row>
    <row r="863" spans="1:22" x14ac:dyDescent="0.3">
      <c r="A863" s="5"/>
      <c r="B863" s="4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</row>
    <row r="864" spans="1:22" x14ac:dyDescent="0.3">
      <c r="A864" s="5"/>
      <c r="B864" s="4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</row>
    <row r="865" spans="1:22" x14ac:dyDescent="0.3">
      <c r="A865" s="5"/>
      <c r="B865" s="4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</row>
    <row r="866" spans="1:22" x14ac:dyDescent="0.3">
      <c r="A866" s="5"/>
      <c r="B866" s="4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</row>
    <row r="867" spans="1:22" x14ac:dyDescent="0.3">
      <c r="A867" s="5"/>
      <c r="B867" s="4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</row>
    <row r="868" spans="1:22" x14ac:dyDescent="0.3">
      <c r="A868" s="5"/>
      <c r="B868" s="4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</row>
    <row r="869" spans="1:22" x14ac:dyDescent="0.3">
      <c r="A869" s="5"/>
      <c r="B869" s="4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</row>
    <row r="870" spans="1:22" x14ac:dyDescent="0.3">
      <c r="A870" s="5"/>
      <c r="B870" s="4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</row>
    <row r="871" spans="1:22" x14ac:dyDescent="0.3">
      <c r="A871" s="5"/>
      <c r="B871" s="4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</row>
    <row r="872" spans="1:22" x14ac:dyDescent="0.3">
      <c r="A872" s="5"/>
      <c r="B872" s="4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</row>
    <row r="873" spans="1:22" x14ac:dyDescent="0.3">
      <c r="A873" s="5"/>
      <c r="B873" s="4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</row>
    <row r="874" spans="1:22" x14ac:dyDescent="0.3">
      <c r="A874" s="5"/>
      <c r="B874" s="4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</row>
    <row r="875" spans="1:22" x14ac:dyDescent="0.3">
      <c r="A875" s="5"/>
      <c r="B875" s="4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</row>
    <row r="876" spans="1:22" x14ac:dyDescent="0.3">
      <c r="A876" s="5"/>
      <c r="B876" s="4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</row>
    <row r="877" spans="1:22" x14ac:dyDescent="0.3">
      <c r="A877" s="5"/>
      <c r="B877" s="4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</row>
    <row r="878" spans="1:22" x14ac:dyDescent="0.3">
      <c r="A878" s="5"/>
      <c r="B878" s="4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</row>
    <row r="879" spans="1:22" x14ac:dyDescent="0.3">
      <c r="A879" s="5"/>
      <c r="B879" s="4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</row>
    <row r="880" spans="1:22" x14ac:dyDescent="0.3">
      <c r="A880" s="5"/>
      <c r="B880" s="4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</row>
    <row r="881" spans="1:22" x14ac:dyDescent="0.3">
      <c r="A881" s="5"/>
      <c r="B881" s="4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</row>
    <row r="882" spans="1:22" x14ac:dyDescent="0.3">
      <c r="A882" s="5"/>
      <c r="B882" s="4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</row>
    <row r="883" spans="1:22" x14ac:dyDescent="0.3">
      <c r="A883" s="5"/>
      <c r="B883" s="4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</row>
    <row r="884" spans="1:22" x14ac:dyDescent="0.3">
      <c r="A884" s="5"/>
      <c r="B884" s="4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</row>
    <row r="885" spans="1:22" x14ac:dyDescent="0.3">
      <c r="A885" s="5"/>
      <c r="B885" s="4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</row>
    <row r="886" spans="1:22" x14ac:dyDescent="0.3">
      <c r="A886" s="5"/>
      <c r="B886" s="4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</row>
    <row r="887" spans="1:22" x14ac:dyDescent="0.3">
      <c r="A887" s="5"/>
      <c r="B887" s="4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</row>
    <row r="888" spans="1:22" x14ac:dyDescent="0.3">
      <c r="A888" s="5"/>
      <c r="B888" s="4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</row>
    <row r="889" spans="1:22" x14ac:dyDescent="0.3">
      <c r="A889" s="5"/>
      <c r="B889" s="4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</row>
    <row r="890" spans="1:22" x14ac:dyDescent="0.3">
      <c r="A890" s="5"/>
      <c r="B890" s="4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</row>
    <row r="891" spans="1:22" x14ac:dyDescent="0.3">
      <c r="A891" s="5"/>
      <c r="B891" s="4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251D3-985F-41A3-8FA6-71E0E2D6C494}">
  <dimension ref="A3:E10"/>
  <sheetViews>
    <sheetView workbookViewId="0">
      <selection activeCell="H13" sqref="H13"/>
    </sheetView>
  </sheetViews>
  <sheetFormatPr defaultRowHeight="14.4" x14ac:dyDescent="0.3"/>
  <cols>
    <col min="1" max="1" width="12.5546875" bestFit="1" customWidth="1"/>
    <col min="2" max="5" width="13.33203125" bestFit="1" customWidth="1"/>
  </cols>
  <sheetData>
    <row r="3" spans="1:5" x14ac:dyDescent="0.3">
      <c r="A3" s="40" t="s">
        <v>125</v>
      </c>
      <c r="B3" t="s">
        <v>143</v>
      </c>
      <c r="C3" t="s">
        <v>144</v>
      </c>
      <c r="D3" t="s">
        <v>145</v>
      </c>
      <c r="E3" t="s">
        <v>146</v>
      </c>
    </row>
    <row r="4" spans="1:5" x14ac:dyDescent="0.3">
      <c r="A4" s="42">
        <v>5</v>
      </c>
      <c r="B4">
        <v>2</v>
      </c>
      <c r="C4">
        <v>4</v>
      </c>
      <c r="D4">
        <v>6</v>
      </c>
      <c r="E4">
        <v>7</v>
      </c>
    </row>
    <row r="5" spans="1:5" x14ac:dyDescent="0.3">
      <c r="A5" s="42">
        <v>10</v>
      </c>
      <c r="B5">
        <v>4</v>
      </c>
      <c r="C5">
        <v>8</v>
      </c>
      <c r="D5">
        <v>12</v>
      </c>
      <c r="E5">
        <v>14</v>
      </c>
    </row>
    <row r="6" spans="1:5" x14ac:dyDescent="0.3">
      <c r="A6" s="42">
        <v>15</v>
      </c>
      <c r="B6">
        <v>6</v>
      </c>
      <c r="C6">
        <v>12</v>
      </c>
      <c r="D6">
        <v>18</v>
      </c>
      <c r="E6">
        <v>21</v>
      </c>
    </row>
    <row r="7" spans="1:5" x14ac:dyDescent="0.3">
      <c r="A7" s="42">
        <v>20</v>
      </c>
      <c r="B7">
        <v>8</v>
      </c>
      <c r="C7">
        <v>16</v>
      </c>
      <c r="D7">
        <v>24</v>
      </c>
      <c r="E7">
        <v>28</v>
      </c>
    </row>
    <row r="8" spans="1:5" x14ac:dyDescent="0.3">
      <c r="A8" s="42">
        <v>25</v>
      </c>
      <c r="B8">
        <v>10</v>
      </c>
      <c r="C8">
        <v>20</v>
      </c>
      <c r="D8">
        <v>30</v>
      </c>
      <c r="E8">
        <v>35</v>
      </c>
    </row>
    <row r="9" spans="1:5" x14ac:dyDescent="0.3">
      <c r="A9" s="42">
        <v>30</v>
      </c>
      <c r="B9">
        <v>12</v>
      </c>
      <c r="C9">
        <v>24</v>
      </c>
      <c r="D9">
        <v>36</v>
      </c>
      <c r="E9">
        <v>42</v>
      </c>
    </row>
    <row r="10" spans="1:5" x14ac:dyDescent="0.3">
      <c r="A10" s="42" t="s">
        <v>126</v>
      </c>
      <c r="B10">
        <v>42</v>
      </c>
      <c r="C10">
        <v>84</v>
      </c>
      <c r="D10">
        <v>126</v>
      </c>
      <c r="E10">
        <v>147</v>
      </c>
    </row>
  </sheetData>
  <pageMargins left="0.7" right="0.7" top="0.75" bottom="0.75" header="0.3" footer="0.3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BADF6-C12D-4420-BF34-175E514B98D5}">
  <dimension ref="A1:G7"/>
  <sheetViews>
    <sheetView workbookViewId="0">
      <selection activeCell="G3" sqref="G3"/>
    </sheetView>
  </sheetViews>
  <sheetFormatPr defaultRowHeight="14.4" x14ac:dyDescent="0.3"/>
  <sheetData>
    <row r="1" spans="1:7" x14ac:dyDescent="0.3">
      <c r="A1" t="s">
        <v>138</v>
      </c>
      <c r="B1" t="s">
        <v>139</v>
      </c>
      <c r="C1" t="s">
        <v>140</v>
      </c>
      <c r="D1" t="s">
        <v>141</v>
      </c>
      <c r="E1" t="s">
        <v>142</v>
      </c>
      <c r="G1">
        <v>20</v>
      </c>
    </row>
    <row r="2" spans="1:7" x14ac:dyDescent="0.3">
      <c r="A2">
        <v>5</v>
      </c>
      <c r="B2">
        <v>2</v>
      </c>
      <c r="C2">
        <v>4</v>
      </c>
      <c r="D2">
        <v>6</v>
      </c>
      <c r="E2">
        <v>7</v>
      </c>
    </row>
    <row r="3" spans="1:7" x14ac:dyDescent="0.3">
      <c r="A3">
        <v>10</v>
      </c>
      <c r="B3">
        <v>4</v>
      </c>
      <c r="C3">
        <v>8</v>
      </c>
      <c r="D3">
        <v>12</v>
      </c>
      <c r="E3">
        <v>14</v>
      </c>
      <c r="G3">
        <f>COUNTIF(B2:E7,"12")</f>
        <v>3</v>
      </c>
    </row>
    <row r="4" spans="1:7" x14ac:dyDescent="0.3">
      <c r="A4">
        <v>15</v>
      </c>
      <c r="B4">
        <v>6</v>
      </c>
      <c r="C4">
        <v>12</v>
      </c>
      <c r="D4">
        <v>18</v>
      </c>
      <c r="E4">
        <v>21</v>
      </c>
    </row>
    <row r="5" spans="1:7" x14ac:dyDescent="0.3">
      <c r="A5">
        <v>20</v>
      </c>
      <c r="B5">
        <v>8</v>
      </c>
      <c r="C5">
        <v>16</v>
      </c>
      <c r="D5">
        <v>24</v>
      </c>
      <c r="E5">
        <v>28</v>
      </c>
    </row>
    <row r="6" spans="1:7" x14ac:dyDescent="0.3">
      <c r="A6">
        <v>25</v>
      </c>
      <c r="B6">
        <v>10</v>
      </c>
      <c r="C6">
        <v>20</v>
      </c>
      <c r="D6">
        <v>30</v>
      </c>
      <c r="E6">
        <v>35</v>
      </c>
    </row>
    <row r="7" spans="1:7" x14ac:dyDescent="0.3">
      <c r="A7">
        <v>30</v>
      </c>
      <c r="B7">
        <v>12</v>
      </c>
      <c r="C7">
        <v>24</v>
      </c>
      <c r="D7">
        <v>36</v>
      </c>
      <c r="E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76CD0-645C-4970-987E-39FEC91B1020}">
  <dimension ref="A3:F14"/>
  <sheetViews>
    <sheetView workbookViewId="0">
      <selection activeCell="B4" sqref="B4"/>
    </sheetView>
  </sheetViews>
  <sheetFormatPr defaultRowHeight="14.4" x14ac:dyDescent="0.3"/>
  <cols>
    <col min="1" max="1" width="24" bestFit="1" customWidth="1"/>
    <col min="2" max="2" width="15.5546875" bestFit="1" customWidth="1"/>
    <col min="3" max="3" width="17.44140625" bestFit="1" customWidth="1"/>
    <col min="4" max="4" width="18.6640625" bestFit="1" customWidth="1"/>
    <col min="5" max="5" width="12.77734375" bestFit="1" customWidth="1"/>
    <col min="6" max="6" width="12" bestFit="1" customWidth="1"/>
  </cols>
  <sheetData>
    <row r="3" spans="1:6" x14ac:dyDescent="0.3">
      <c r="A3" s="40" t="s">
        <v>147</v>
      </c>
      <c r="B3" s="40" t="s">
        <v>122</v>
      </c>
    </row>
    <row r="4" spans="1:6" x14ac:dyDescent="0.3">
      <c r="A4" s="40" t="s">
        <v>125</v>
      </c>
      <c r="B4" t="s">
        <v>116</v>
      </c>
      <c r="C4" t="s">
        <v>118</v>
      </c>
      <c r="D4" t="s">
        <v>119</v>
      </c>
      <c r="E4" t="s">
        <v>120</v>
      </c>
      <c r="F4" t="s">
        <v>126</v>
      </c>
    </row>
    <row r="5" spans="1:6" x14ac:dyDescent="0.3">
      <c r="A5" s="42">
        <v>800</v>
      </c>
      <c r="B5">
        <v>1930</v>
      </c>
      <c r="C5">
        <v>105</v>
      </c>
      <c r="D5">
        <v>498</v>
      </c>
      <c r="E5">
        <v>381</v>
      </c>
      <c r="F5">
        <v>2914</v>
      </c>
    </row>
    <row r="6" spans="1:6" x14ac:dyDescent="0.3">
      <c r="A6" s="42">
        <v>1500</v>
      </c>
      <c r="B6">
        <v>2428.44</v>
      </c>
      <c r="C6">
        <v>101.64000000000001</v>
      </c>
      <c r="D6">
        <v>248.64000000000001</v>
      </c>
      <c r="E6">
        <v>352.8</v>
      </c>
      <c r="F6">
        <v>3131.52</v>
      </c>
    </row>
    <row r="7" spans="1:6" x14ac:dyDescent="0.3">
      <c r="A7" s="42">
        <v>3500</v>
      </c>
      <c r="B7">
        <v>4935.5076439790555</v>
      </c>
      <c r="C7">
        <v>195.90973821989527</v>
      </c>
      <c r="D7">
        <v>379.20293193717271</v>
      </c>
      <c r="E7">
        <v>1134.5246073298431</v>
      </c>
      <c r="F7">
        <v>6645.1449214659669</v>
      </c>
    </row>
    <row r="8" spans="1:6" x14ac:dyDescent="0.3">
      <c r="A8" s="42">
        <v>7500</v>
      </c>
      <c r="B8">
        <v>3221.7629503361877</v>
      </c>
      <c r="C8">
        <v>91.018737232301092</v>
      </c>
      <c r="D8">
        <v>103.95551767523034</v>
      </c>
      <c r="E8">
        <v>694.17151670116482</v>
      </c>
      <c r="F8">
        <v>4110.9087219448847</v>
      </c>
    </row>
    <row r="9" spans="1:6" x14ac:dyDescent="0.3">
      <c r="A9" s="42">
        <v>11500</v>
      </c>
      <c r="B9">
        <v>1340.1550387596899</v>
      </c>
      <c r="C9">
        <v>16.124031007751942</v>
      </c>
      <c r="D9">
        <v>20.465116279069772</v>
      </c>
      <c r="E9">
        <v>171.1627906976745</v>
      </c>
      <c r="F9">
        <v>1547.9069767441861</v>
      </c>
    </row>
    <row r="10" spans="1:6" x14ac:dyDescent="0.3">
      <c r="A10" s="42">
        <v>15000</v>
      </c>
      <c r="B10">
        <v>713.185082139629</v>
      </c>
      <c r="C10">
        <v>7.6924090146940713</v>
      </c>
      <c r="D10">
        <v>7.4178385298535279</v>
      </c>
      <c r="E10">
        <v>61.9626717472606</v>
      </c>
      <c r="F10">
        <v>790.25800143143715</v>
      </c>
    </row>
    <row r="11" spans="1:6" x14ac:dyDescent="0.3">
      <c r="A11" s="42">
        <v>20000</v>
      </c>
      <c r="B11">
        <v>623.01690507152148</v>
      </c>
      <c r="C11">
        <v>5.4616384915474647</v>
      </c>
      <c r="D11">
        <v>1.5604681404421328</v>
      </c>
      <c r="E11">
        <v>12.873862158647595</v>
      </c>
      <c r="F11">
        <v>642.91287386215868</v>
      </c>
    </row>
    <row r="12" spans="1:6" x14ac:dyDescent="0.3">
      <c r="A12" s="42">
        <v>30000</v>
      </c>
      <c r="B12">
        <v>842.15532625889432</v>
      </c>
      <c r="C12">
        <v>7.3490131785298294</v>
      </c>
      <c r="D12">
        <v>2.2705133573970495</v>
      </c>
      <c r="E12">
        <v>17.066480961237524</v>
      </c>
      <c r="F12">
        <v>868.8413337560587</v>
      </c>
    </row>
    <row r="13" spans="1:6" x14ac:dyDescent="0.3">
      <c r="A13" s="42" t="s">
        <v>117</v>
      </c>
      <c r="B13">
        <v>994.77705345501954</v>
      </c>
      <c r="C13">
        <v>10.804432855280313</v>
      </c>
      <c r="D13">
        <v>5.4876140808344198</v>
      </c>
      <c r="E13">
        <v>12.438070404172098</v>
      </c>
      <c r="F13">
        <v>1023.5071707953064</v>
      </c>
    </row>
    <row r="14" spans="1:6" x14ac:dyDescent="0.3">
      <c r="A14" s="42" t="s">
        <v>126</v>
      </c>
      <c r="B14">
        <v>17028.999999999996</v>
      </c>
      <c r="C14">
        <v>541</v>
      </c>
      <c r="D14">
        <v>1266.9999999999995</v>
      </c>
      <c r="E14">
        <v>2838.0000000000005</v>
      </c>
      <c r="F14">
        <v>21675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E65"/>
  <sheetViews>
    <sheetView topLeftCell="A10" zoomScaleNormal="100" workbookViewId="0">
      <selection activeCell="C2" sqref="C2"/>
    </sheetView>
  </sheetViews>
  <sheetFormatPr defaultColWidth="8.88671875" defaultRowHeight="14.4" x14ac:dyDescent="0.3"/>
  <cols>
    <col min="1" max="1" width="22.33203125" customWidth="1"/>
    <col min="2" max="2" width="11.6640625" customWidth="1"/>
    <col min="4" max="4" width="14.44140625" customWidth="1"/>
    <col min="5" max="5" width="17.6640625" customWidth="1"/>
    <col min="9" max="9" width="17" customWidth="1"/>
    <col min="24" max="24" width="15.44140625" customWidth="1"/>
  </cols>
  <sheetData>
    <row r="1" spans="1:31" x14ac:dyDescent="0.3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</row>
    <row r="2" spans="1:31" x14ac:dyDescent="0.3">
      <c r="A2" s="36" t="s">
        <v>116</v>
      </c>
      <c r="B2">
        <v>800</v>
      </c>
      <c r="C2" s="47">
        <v>1930</v>
      </c>
      <c r="D2" s="47">
        <v>1367</v>
      </c>
      <c r="E2" s="47">
        <v>1881</v>
      </c>
      <c r="F2" s="47">
        <v>3883</v>
      </c>
      <c r="G2" s="47">
        <v>3449</v>
      </c>
      <c r="H2" s="47">
        <v>2408</v>
      </c>
      <c r="I2" s="47">
        <v>7948</v>
      </c>
      <c r="J2" s="47">
        <v>7163</v>
      </c>
      <c r="K2" s="47">
        <v>4322</v>
      </c>
      <c r="L2" s="47">
        <v>3438</v>
      </c>
      <c r="M2" s="47">
        <v>892</v>
      </c>
      <c r="N2" s="47">
        <v>3564</v>
      </c>
      <c r="O2" s="47">
        <v>4570</v>
      </c>
      <c r="P2" s="47">
        <v>1031</v>
      </c>
      <c r="Q2" s="47">
        <v>867</v>
      </c>
      <c r="R2" s="47">
        <v>1789</v>
      </c>
      <c r="S2" s="47">
        <v>5072</v>
      </c>
      <c r="T2" s="47">
        <v>7554</v>
      </c>
      <c r="U2" s="47">
        <v>2922</v>
      </c>
      <c r="V2" s="47">
        <v>3017</v>
      </c>
      <c r="W2" s="47">
        <v>3193</v>
      </c>
      <c r="X2" s="47">
        <v>239</v>
      </c>
      <c r="Y2" s="47">
        <v>519</v>
      </c>
      <c r="Z2" s="47">
        <v>2396</v>
      </c>
      <c r="AA2" s="47">
        <v>134261</v>
      </c>
      <c r="AB2" s="47">
        <v>209675</v>
      </c>
      <c r="AC2" s="47"/>
      <c r="AD2" s="47"/>
      <c r="AE2" s="47"/>
    </row>
    <row r="3" spans="1:31" x14ac:dyDescent="0.3">
      <c r="A3" t="str">
        <f>A2</f>
        <v>Adequate</v>
      </c>
      <c r="B3">
        <v>1500</v>
      </c>
      <c r="C3" s="2">
        <v>2428.44</v>
      </c>
      <c r="D3" s="2">
        <v>1758.1200000000001</v>
      </c>
      <c r="E3" s="2">
        <v>1762.3200000000002</v>
      </c>
      <c r="F3" s="2">
        <v>1968.12</v>
      </c>
      <c r="G3" s="2">
        <v>2895.4799999999996</v>
      </c>
      <c r="H3" s="2">
        <v>3562.44</v>
      </c>
      <c r="I3" s="2">
        <v>4290.7199999999993</v>
      </c>
      <c r="J3" s="2">
        <v>2271.3599999999997</v>
      </c>
      <c r="K3" s="2">
        <v>3553.2000000000007</v>
      </c>
      <c r="L3" s="2">
        <v>2871.1200000000008</v>
      </c>
      <c r="M3" s="2">
        <v>1000.4399999999999</v>
      </c>
      <c r="N3" s="2">
        <v>3093.72</v>
      </c>
      <c r="O3" s="2">
        <v>1892.5200000000004</v>
      </c>
      <c r="P3" s="2">
        <v>849.24</v>
      </c>
      <c r="Q3" s="2">
        <v>1016.3999999999999</v>
      </c>
      <c r="R3" s="2">
        <v>1762.3200000000006</v>
      </c>
      <c r="S3" s="2">
        <v>2382.2400000000007</v>
      </c>
      <c r="T3" s="2">
        <v>4552.7999999999993</v>
      </c>
      <c r="U3" s="2">
        <v>2554.4399999999996</v>
      </c>
      <c r="V3" s="2">
        <v>1427.16</v>
      </c>
      <c r="W3" s="2">
        <v>1575.0000000000002</v>
      </c>
      <c r="X3" s="2">
        <v>414.96</v>
      </c>
      <c r="Y3" s="2">
        <v>553.56000000000006</v>
      </c>
      <c r="Z3" s="2">
        <v>2346.1200000000003</v>
      </c>
      <c r="AA3" s="2">
        <v>63231.840000000018</v>
      </c>
      <c r="AB3" s="2">
        <v>116014.08000000003</v>
      </c>
      <c r="AC3" s="2"/>
      <c r="AD3" s="2"/>
      <c r="AE3" s="2"/>
    </row>
    <row r="4" spans="1:31" x14ac:dyDescent="0.3">
      <c r="A4" t="str">
        <f t="shared" ref="A4:A10" si="0">A3</f>
        <v>Adequate</v>
      </c>
      <c r="B4">
        <v>3500</v>
      </c>
      <c r="C4" s="2">
        <v>4935.5076439790555</v>
      </c>
      <c r="D4" s="2">
        <v>3711.8799999999992</v>
      </c>
      <c r="E4" s="2">
        <v>4177.1250261780096</v>
      </c>
      <c r="F4" s="2">
        <v>4416.7857591623015</v>
      </c>
      <c r="G4" s="2">
        <v>6930.7451308900518</v>
      </c>
      <c r="H4" s="2">
        <v>7393.0573821989537</v>
      </c>
      <c r="I4" s="2">
        <v>10059.363769633508</v>
      </c>
      <c r="J4" s="2">
        <v>5795.8180104712046</v>
      </c>
      <c r="K4" s="2">
        <v>8718.9780104712045</v>
      </c>
      <c r="L4" s="2">
        <v>6754.9899476439778</v>
      </c>
      <c r="M4" s="2">
        <v>2713.329633507853</v>
      </c>
      <c r="N4" s="2">
        <v>6603.8663874345548</v>
      </c>
      <c r="O4" s="2">
        <v>4472.5061780104706</v>
      </c>
      <c r="P4" s="2">
        <v>2257.911832460733</v>
      </c>
      <c r="Q4" s="2">
        <v>2011.7989528795808</v>
      </c>
      <c r="R4" s="2">
        <v>4038.5805235602088</v>
      </c>
      <c r="S4" s="2">
        <v>4709.6605235602092</v>
      </c>
      <c r="T4" s="2">
        <v>10155.995811518324</v>
      </c>
      <c r="U4" s="2">
        <v>5342.0573821989519</v>
      </c>
      <c r="V4" s="2">
        <v>2790.0023036649218</v>
      </c>
      <c r="W4" s="2">
        <v>3369.1675392670159</v>
      </c>
      <c r="X4" s="2">
        <v>731.86722513089012</v>
      </c>
      <c r="Y4" s="2">
        <v>1062.7227225130891</v>
      </c>
      <c r="Z4" s="2">
        <v>3709.0370680628262</v>
      </c>
      <c r="AA4" s="2">
        <v>138416.41130890051</v>
      </c>
      <c r="AB4" s="2">
        <v>255279.16607329843</v>
      </c>
      <c r="AC4" s="2"/>
      <c r="AD4" s="2"/>
      <c r="AE4" s="2"/>
    </row>
    <row r="5" spans="1:31" x14ac:dyDescent="0.3">
      <c r="A5" t="str">
        <f t="shared" si="0"/>
        <v>Adequate</v>
      </c>
      <c r="B5">
        <v>7500</v>
      </c>
      <c r="C5" s="2">
        <v>3221.7629503361877</v>
      </c>
      <c r="D5" s="2">
        <v>2652.2377260981916</v>
      </c>
      <c r="E5" s="2">
        <v>3583.0924415222485</v>
      </c>
      <c r="F5" s="2">
        <v>4510.4973416128896</v>
      </c>
      <c r="G5" s="2">
        <v>5776.5681507636946</v>
      </c>
      <c r="H5" s="2">
        <v>5312.8437030723662</v>
      </c>
      <c r="I5" s="2">
        <v>10006.190132175281</v>
      </c>
      <c r="J5" s="2">
        <v>5844.1062272548943</v>
      </c>
      <c r="K5" s="2">
        <v>7118.0390437923616</v>
      </c>
      <c r="L5" s="2">
        <v>4759.4171841389661</v>
      </c>
      <c r="M5" s="2">
        <v>2005.5740357427924</v>
      </c>
      <c r="N5" s="2">
        <v>5058.7417779401221</v>
      </c>
      <c r="O5" s="2">
        <v>4227.4699460205356</v>
      </c>
      <c r="P5" s="2">
        <v>1874.7344724488282</v>
      </c>
      <c r="Q5" s="2">
        <v>1135.0103494460002</v>
      </c>
      <c r="R5" s="2">
        <v>3490.7997348377239</v>
      </c>
      <c r="S5" s="2">
        <v>4248.2260914268718</v>
      </c>
      <c r="T5" s="2">
        <v>8546.3773150966626</v>
      </c>
      <c r="U5" s="2">
        <v>3875.1692844677141</v>
      </c>
      <c r="V5" s="2">
        <v>2035.401003828619</v>
      </c>
      <c r="W5" s="2">
        <v>2867.2639852807883</v>
      </c>
      <c r="X5" s="2">
        <v>515.73608236265</v>
      </c>
      <c r="Y5" s="2">
        <v>603.70177361094215</v>
      </c>
      <c r="Z5" s="2">
        <v>2010.4940947278701</v>
      </c>
      <c r="AA5" s="2">
        <v>136802.97349730102</v>
      </c>
      <c r="AB5" s="2">
        <v>232082.42834530625</v>
      </c>
      <c r="AC5" s="2"/>
      <c r="AD5" s="2"/>
      <c r="AE5" s="2"/>
    </row>
    <row r="6" spans="1:31" x14ac:dyDescent="0.3">
      <c r="A6" t="str">
        <f t="shared" si="0"/>
        <v>Adequate</v>
      </c>
      <c r="B6">
        <v>11500</v>
      </c>
      <c r="C6" s="2">
        <v>1340.1550387596899</v>
      </c>
      <c r="D6" s="2">
        <v>862.01550387596922</v>
      </c>
      <c r="E6" s="2">
        <v>1385.4263565891472</v>
      </c>
      <c r="F6" s="2">
        <v>2599.0697674418607</v>
      </c>
      <c r="G6" s="2">
        <v>2328.682170542636</v>
      </c>
      <c r="H6" s="2">
        <v>1737.6744186046517</v>
      </c>
      <c r="I6" s="2">
        <v>4864.4961240310085</v>
      </c>
      <c r="J6" s="2">
        <v>2888.0620155038764</v>
      </c>
      <c r="K6" s="2">
        <v>3134.8837209302337</v>
      </c>
      <c r="L6" s="2">
        <v>1681.8604651162796</v>
      </c>
      <c r="M6" s="2">
        <v>823.5658914728682</v>
      </c>
      <c r="N6" s="2">
        <v>1988.2170542635665</v>
      </c>
      <c r="O6" s="2">
        <v>2331.1627906976746</v>
      </c>
      <c r="P6" s="2">
        <v>860.77519379844966</v>
      </c>
      <c r="Q6" s="2">
        <v>357.2093023255814</v>
      </c>
      <c r="R6" s="2">
        <v>1396.589147286822</v>
      </c>
      <c r="S6" s="2">
        <v>2248.682170542636</v>
      </c>
      <c r="T6" s="2">
        <v>4034.7286821705434</v>
      </c>
      <c r="U6" s="2">
        <v>1520.0000000000007</v>
      </c>
      <c r="V6" s="2">
        <v>884.34108527131787</v>
      </c>
      <c r="W6" s="2">
        <v>1423.8759689922485</v>
      </c>
      <c r="X6" s="2">
        <v>164.34108527131789</v>
      </c>
      <c r="Y6" s="2">
        <v>204.65116279069773</v>
      </c>
      <c r="Z6" s="2">
        <v>764.65116279069753</v>
      </c>
      <c r="AA6" s="2">
        <v>81272.558139534885</v>
      </c>
      <c r="AB6" s="2">
        <v>123097.67441860464</v>
      </c>
      <c r="AC6" s="2"/>
      <c r="AD6" s="2"/>
      <c r="AE6" s="2"/>
    </row>
    <row r="7" spans="1:31" x14ac:dyDescent="0.3">
      <c r="A7" t="str">
        <f t="shared" si="0"/>
        <v>Adequate</v>
      </c>
      <c r="B7">
        <v>15000</v>
      </c>
      <c r="C7" s="2">
        <v>713.185082139629</v>
      </c>
      <c r="D7" s="2">
        <v>428.54520955769931</v>
      </c>
      <c r="E7" s="2">
        <v>707.98546049602999</v>
      </c>
      <c r="F7" s="2">
        <v>1413.5973528492657</v>
      </c>
      <c r="G7" s="2">
        <v>1235.671491886842</v>
      </c>
      <c r="H7" s="2">
        <v>883.7270188808576</v>
      </c>
      <c r="I7" s="2">
        <v>2704.5940833929762</v>
      </c>
      <c r="J7" s="2">
        <v>1561.8735126998047</v>
      </c>
      <c r="K7" s="2">
        <v>1638.8602131026908</v>
      </c>
      <c r="L7" s="2">
        <v>863.9921170149496</v>
      </c>
      <c r="M7" s="2">
        <v>412.48185670171335</v>
      </c>
      <c r="N7" s="2">
        <v>997.88260871026171</v>
      </c>
      <c r="O7" s="2">
        <v>1257.7819175209927</v>
      </c>
      <c r="P7" s="2">
        <v>465.6141839968011</v>
      </c>
      <c r="Q7" s="2">
        <v>179.0781443735446</v>
      </c>
      <c r="R7" s="2">
        <v>701.09811057012189</v>
      </c>
      <c r="S7" s="2">
        <v>1239.8310064078651</v>
      </c>
      <c r="T7" s="2">
        <v>2212.5611300961341</v>
      </c>
      <c r="U7" s="2">
        <v>809.35023840485462</v>
      </c>
      <c r="V7" s="2">
        <v>476.26725873059081</v>
      </c>
      <c r="W7" s="2">
        <v>791.50785106332933</v>
      </c>
      <c r="X7" s="2">
        <v>81.011081877534835</v>
      </c>
      <c r="Y7" s="2">
        <v>106.8857975222024</v>
      </c>
      <c r="Z7" s="2">
        <v>403.82121147972293</v>
      </c>
      <c r="AA7" s="2">
        <v>47979.497938528853</v>
      </c>
      <c r="AB7" s="2">
        <v>70266.70187800526</v>
      </c>
      <c r="AC7" s="2"/>
      <c r="AD7" s="2"/>
      <c r="AE7" s="2"/>
    </row>
    <row r="8" spans="1:31" x14ac:dyDescent="0.3">
      <c r="A8" t="str">
        <f t="shared" si="0"/>
        <v>Adequate</v>
      </c>
      <c r="B8">
        <v>20000</v>
      </c>
      <c r="C8" s="2">
        <v>623.01690507152148</v>
      </c>
      <c r="D8" s="2">
        <v>331.59947984395308</v>
      </c>
      <c r="E8" s="2">
        <v>576.98309492847864</v>
      </c>
      <c r="F8" s="2">
        <v>1278.0234070221068</v>
      </c>
      <c r="G8" s="2">
        <v>1074.3823146944083</v>
      </c>
      <c r="H8" s="2">
        <v>713.91417425227564</v>
      </c>
      <c r="I8" s="2">
        <v>2526.7880364109228</v>
      </c>
      <c r="J8" s="2">
        <v>1399.7399219765935</v>
      </c>
      <c r="K8" s="2">
        <v>1389.9869960988296</v>
      </c>
      <c r="L8" s="2">
        <v>710.79323797139159</v>
      </c>
      <c r="M8" s="2">
        <v>323.79713914174255</v>
      </c>
      <c r="N8" s="2">
        <v>786.47594278283486</v>
      </c>
      <c r="O8" s="2">
        <v>1123.146944083225</v>
      </c>
      <c r="P8" s="2">
        <v>417.42522756827049</v>
      </c>
      <c r="Q8" s="2">
        <v>140.8322496749025</v>
      </c>
      <c r="R8" s="2">
        <v>552.79583875162552</v>
      </c>
      <c r="S8" s="2">
        <v>1144.2132639791942</v>
      </c>
      <c r="T8" s="2">
        <v>2025.4876462938882</v>
      </c>
      <c r="U8" s="2">
        <v>707.6723016905072</v>
      </c>
      <c r="V8" s="2">
        <v>424.05721716514961</v>
      </c>
      <c r="W8" s="2">
        <v>739.27178153446039</v>
      </c>
      <c r="X8" s="2">
        <v>61.638491547464241</v>
      </c>
      <c r="Y8" s="2">
        <v>90.507152145643715</v>
      </c>
      <c r="Z8" s="2">
        <v>348.37451235370611</v>
      </c>
      <c r="AA8" s="2">
        <v>48612.09362808842</v>
      </c>
      <c r="AB8" s="2">
        <v>68123.016905071519</v>
      </c>
      <c r="AC8" s="2"/>
      <c r="AD8" s="2"/>
      <c r="AE8" s="2"/>
    </row>
    <row r="9" spans="1:31" x14ac:dyDescent="0.3">
      <c r="A9" t="str">
        <f t="shared" si="0"/>
        <v>Adequate</v>
      </c>
      <c r="B9">
        <v>30000</v>
      </c>
      <c r="C9" s="2">
        <v>842.15532625889432</v>
      </c>
      <c r="D9" s="2">
        <v>441.57861256682077</v>
      </c>
      <c r="E9" s="2">
        <v>773.72342211137902</v>
      </c>
      <c r="F9" s="2">
        <v>1738.1149768659407</v>
      </c>
      <c r="G9" s="2">
        <v>1486.305161039837</v>
      </c>
      <c r="H9" s="2">
        <v>984.70314653718151</v>
      </c>
      <c r="I9" s="2">
        <v>3592.8817526613916</v>
      </c>
      <c r="J9" s="2">
        <v>2059.1954620284387</v>
      </c>
      <c r="K9" s="2">
        <v>1901.152406738971</v>
      </c>
      <c r="L9" s="2">
        <v>953.68884733216555</v>
      </c>
      <c r="M9" s="2">
        <v>439.61978763120447</v>
      </c>
      <c r="N9" s="2">
        <v>1063.2109615935626</v>
      </c>
      <c r="O9" s="2">
        <v>1512.2114413985207</v>
      </c>
      <c r="P9" s="2">
        <v>552.11004148702216</v>
      </c>
      <c r="Q9" s="2">
        <v>180.70359582451002</v>
      </c>
      <c r="R9" s="2">
        <v>719.6575837157925</v>
      </c>
      <c r="S9" s="2">
        <v>1550.8053534704475</v>
      </c>
      <c r="T9" s="2">
        <v>2828.9359858805092</v>
      </c>
      <c r="U9" s="2">
        <v>952.05134082597669</v>
      </c>
      <c r="V9" s="2">
        <v>590.32523824944099</v>
      </c>
      <c r="W9" s="2">
        <v>1037.8672415283904</v>
      </c>
      <c r="X9" s="2">
        <v>81.401705257339927</v>
      </c>
      <c r="Y9" s="2">
        <v>124.17478124793369</v>
      </c>
      <c r="Z9" s="2">
        <v>463.04041212363694</v>
      </c>
      <c r="AA9" s="2">
        <v>70464.006191688022</v>
      </c>
      <c r="AB9" s="2">
        <v>97333.620776063311</v>
      </c>
      <c r="AC9" s="2"/>
      <c r="AD9" s="2"/>
      <c r="AE9" s="2"/>
    </row>
    <row r="10" spans="1:31" x14ac:dyDescent="0.3">
      <c r="A10" t="str">
        <f t="shared" si="0"/>
        <v>Adequate</v>
      </c>
      <c r="B10" t="s">
        <v>117</v>
      </c>
      <c r="C10" s="2">
        <v>994.77705345501954</v>
      </c>
      <c r="D10" s="2">
        <v>487.0234680573663</v>
      </c>
      <c r="E10" s="2">
        <v>857.34419817470655</v>
      </c>
      <c r="F10" s="2">
        <v>2078.7913950456327</v>
      </c>
      <c r="G10" s="2">
        <v>1944.1655801825291</v>
      </c>
      <c r="H10" s="2">
        <v>1250.6401564537157</v>
      </c>
      <c r="I10" s="2">
        <v>5764.9661016949158</v>
      </c>
      <c r="J10" s="2">
        <v>4487.8448500651884</v>
      </c>
      <c r="K10" s="2">
        <v>2260.8996088657109</v>
      </c>
      <c r="L10" s="2">
        <v>1065.1382007822685</v>
      </c>
      <c r="M10" s="2">
        <v>523.19165580182528</v>
      </c>
      <c r="N10" s="2">
        <v>1206.8852672750977</v>
      </c>
      <c r="O10" s="2">
        <v>1871.2007822685787</v>
      </c>
      <c r="P10" s="2">
        <v>569.18904823989567</v>
      </c>
      <c r="Q10" s="2">
        <v>166.96740547588004</v>
      </c>
      <c r="R10" s="2">
        <v>694.15906127770529</v>
      </c>
      <c r="S10" s="2">
        <v>1981.3415906127768</v>
      </c>
      <c r="T10" s="2">
        <v>3905.1134289439378</v>
      </c>
      <c r="U10" s="2">
        <v>1030.2594524119947</v>
      </c>
      <c r="V10" s="2">
        <v>942.4458930899608</v>
      </c>
      <c r="W10" s="2">
        <v>1632.0456323337678</v>
      </c>
      <c r="X10" s="2">
        <v>88.044328552803123</v>
      </c>
      <c r="Y10" s="2">
        <v>150.79661016949152</v>
      </c>
      <c r="Z10" s="2">
        <v>483.46153846153845</v>
      </c>
      <c r="AA10" s="2">
        <v>128759.61929595827</v>
      </c>
      <c r="AB10" s="2">
        <v>165196.31160365054</v>
      </c>
      <c r="AC10" s="2"/>
      <c r="AD10" s="2"/>
      <c r="AE10" s="2"/>
    </row>
    <row r="11" spans="1:31" x14ac:dyDescent="0.3">
      <c r="A11" s="36" t="s">
        <v>118</v>
      </c>
      <c r="B11">
        <v>800</v>
      </c>
      <c r="C11" s="47">
        <v>105</v>
      </c>
      <c r="D11" s="47">
        <v>93</v>
      </c>
      <c r="E11" s="47">
        <v>99</v>
      </c>
      <c r="F11" s="47">
        <v>541</v>
      </c>
      <c r="G11" s="47">
        <v>765</v>
      </c>
      <c r="H11" s="47">
        <v>268</v>
      </c>
      <c r="I11" s="47">
        <v>1393</v>
      </c>
      <c r="J11" s="47">
        <v>732</v>
      </c>
      <c r="K11" s="47">
        <v>804</v>
      </c>
      <c r="L11" s="47">
        <v>489</v>
      </c>
      <c r="M11" s="47">
        <v>99</v>
      </c>
      <c r="N11" s="47">
        <v>327</v>
      </c>
      <c r="O11" s="47">
        <v>772</v>
      </c>
      <c r="P11" s="47">
        <v>35</v>
      </c>
      <c r="Q11" s="47">
        <v>28</v>
      </c>
      <c r="R11" s="47">
        <v>95</v>
      </c>
      <c r="S11" s="47">
        <v>660</v>
      </c>
      <c r="T11" s="47">
        <v>1147</v>
      </c>
      <c r="U11" s="47">
        <v>240</v>
      </c>
      <c r="V11" s="47">
        <v>572</v>
      </c>
      <c r="W11" s="47">
        <v>486</v>
      </c>
      <c r="X11" s="47">
        <v>2</v>
      </c>
      <c r="Y11" s="47">
        <v>17</v>
      </c>
      <c r="Z11" s="47">
        <v>20</v>
      </c>
      <c r="AA11" s="47">
        <v>24028</v>
      </c>
      <c r="AB11" s="47">
        <v>33817</v>
      </c>
      <c r="AC11" s="47"/>
      <c r="AD11" s="47"/>
      <c r="AE11" s="47"/>
    </row>
    <row r="12" spans="1:31" x14ac:dyDescent="0.3">
      <c r="A12" t="str">
        <f>A11</f>
        <v>Informal backyards</v>
      </c>
      <c r="B12">
        <v>1500</v>
      </c>
      <c r="C12" s="2">
        <v>101.64000000000001</v>
      </c>
      <c r="D12" s="2">
        <v>84.84</v>
      </c>
      <c r="E12" s="2">
        <v>72.240000000000009</v>
      </c>
      <c r="F12" s="2">
        <v>178.92000000000002</v>
      </c>
      <c r="G12" s="2">
        <v>299.04000000000002</v>
      </c>
      <c r="H12" s="2">
        <v>192.36</v>
      </c>
      <c r="I12" s="2">
        <v>585.48</v>
      </c>
      <c r="J12" s="2">
        <v>327.60000000000002</v>
      </c>
      <c r="K12" s="2">
        <v>364.56000000000006</v>
      </c>
      <c r="L12" s="2">
        <v>273.84000000000003</v>
      </c>
      <c r="M12" s="2">
        <v>79.800000000000011</v>
      </c>
      <c r="N12" s="2">
        <v>267.96000000000004</v>
      </c>
      <c r="O12" s="2">
        <v>424.20000000000005</v>
      </c>
      <c r="P12" s="2">
        <v>28.560000000000002</v>
      </c>
      <c r="Q12" s="2">
        <v>17.64</v>
      </c>
      <c r="R12" s="2">
        <v>60.480000000000004</v>
      </c>
      <c r="S12" s="2">
        <v>249.48000000000002</v>
      </c>
      <c r="T12" s="2">
        <v>679.56000000000006</v>
      </c>
      <c r="U12" s="2">
        <v>206.64000000000001</v>
      </c>
      <c r="V12" s="2">
        <v>299.88000000000005</v>
      </c>
      <c r="W12" s="2">
        <v>243.60000000000002</v>
      </c>
      <c r="X12" s="2">
        <v>4.2</v>
      </c>
      <c r="Y12" s="2">
        <v>10.920000000000002</v>
      </c>
      <c r="Z12" s="2">
        <v>23.520000000000003</v>
      </c>
      <c r="AA12" s="2">
        <v>10412.640000000001</v>
      </c>
      <c r="AB12" s="2">
        <v>15489.600000000002</v>
      </c>
      <c r="AC12" s="2"/>
      <c r="AD12" s="2"/>
      <c r="AE12" s="2"/>
    </row>
    <row r="13" spans="1:31" x14ac:dyDescent="0.3">
      <c r="A13" t="str">
        <f t="shared" ref="A13:A19" si="1">A12</f>
        <v>Informal backyards</v>
      </c>
      <c r="B13">
        <v>3500</v>
      </c>
      <c r="C13" s="2">
        <v>195.90973821989527</v>
      </c>
      <c r="D13" s="2">
        <v>145.6207329842932</v>
      </c>
      <c r="E13" s="2">
        <v>140.4144502617801</v>
      </c>
      <c r="F13" s="2">
        <v>539.26324607329832</v>
      </c>
      <c r="G13" s="2">
        <v>509.77151832460731</v>
      </c>
      <c r="H13" s="2">
        <v>325.56670157068061</v>
      </c>
      <c r="I13" s="2">
        <v>1346.0226178010471</v>
      </c>
      <c r="J13" s="2">
        <v>809.57801047120415</v>
      </c>
      <c r="K13" s="2">
        <v>613.23057591623024</v>
      </c>
      <c r="L13" s="2">
        <v>447.95057591623032</v>
      </c>
      <c r="M13" s="2">
        <v>126.57172774869109</v>
      </c>
      <c r="N13" s="2">
        <v>441.11329842931934</v>
      </c>
      <c r="O13" s="2">
        <v>718.66910994764396</v>
      </c>
      <c r="P13" s="2">
        <v>57.628481675392663</v>
      </c>
      <c r="Q13" s="2">
        <v>27.757905759162302</v>
      </c>
      <c r="R13" s="2">
        <v>148.17968586387431</v>
      </c>
      <c r="S13" s="2">
        <v>321.84984293193713</v>
      </c>
      <c r="T13" s="2">
        <v>1202.8221989528797</v>
      </c>
      <c r="U13" s="2">
        <v>353.38094240837694</v>
      </c>
      <c r="V13" s="2">
        <v>488.53884816753919</v>
      </c>
      <c r="W13" s="2">
        <v>361.03350785340314</v>
      </c>
      <c r="X13" s="2">
        <v>8.2973821989528798</v>
      </c>
      <c r="Y13" s="2">
        <v>25.179476439790573</v>
      </c>
      <c r="Z13" s="2">
        <v>32.673717277486908</v>
      </c>
      <c r="AA13" s="2">
        <v>24022.522303664922</v>
      </c>
      <c r="AB13" s="2">
        <v>33409.546596858636</v>
      </c>
      <c r="AC13" s="2"/>
      <c r="AD13" s="2"/>
      <c r="AE13" s="2"/>
    </row>
    <row r="14" spans="1:31" x14ac:dyDescent="0.3">
      <c r="A14" t="str">
        <f t="shared" si="1"/>
        <v>Informal backyards</v>
      </c>
      <c r="B14">
        <v>7500</v>
      </c>
      <c r="C14" s="2">
        <v>91.018737232301092</v>
      </c>
      <c r="D14" s="2">
        <v>71.229189496326967</v>
      </c>
      <c r="E14" s="2">
        <v>83.792578161992509</v>
      </c>
      <c r="F14" s="2">
        <v>213.99504850034498</v>
      </c>
      <c r="G14" s="2">
        <v>158.51406307074154</v>
      </c>
      <c r="H14" s="2">
        <v>131.16890566446151</v>
      </c>
      <c r="I14" s="2">
        <v>923.32167160463769</v>
      </c>
      <c r="J14" s="2">
        <v>407.82715748745215</v>
      </c>
      <c r="K14" s="2">
        <v>383.75464372201253</v>
      </c>
      <c r="L14" s="2">
        <v>195.76497963932519</v>
      </c>
      <c r="M14" s="2">
        <v>50.209667600146119</v>
      </c>
      <c r="N14" s="2">
        <v>227.7664948523344</v>
      </c>
      <c r="O14" s="2">
        <v>234.09213036243355</v>
      </c>
      <c r="P14" s="2">
        <v>21.392913673444539</v>
      </c>
      <c r="Q14" s="2">
        <v>3.7778048351529421</v>
      </c>
      <c r="R14" s="2">
        <v>72.327394239484832</v>
      </c>
      <c r="S14" s="2">
        <v>127.69858084067265</v>
      </c>
      <c r="T14" s="2">
        <v>580.17852456133232</v>
      </c>
      <c r="U14" s="2">
        <v>143.00748136423286</v>
      </c>
      <c r="V14" s="2">
        <v>146.78528619938581</v>
      </c>
      <c r="W14" s="2">
        <v>121.39491591920668</v>
      </c>
      <c r="X14" s="2">
        <v>4.6783283953623664</v>
      </c>
      <c r="Y14" s="2">
        <v>1.2519447488399151</v>
      </c>
      <c r="Z14" s="2">
        <v>11.15770391114358</v>
      </c>
      <c r="AA14" s="2">
        <v>11628.630977988827</v>
      </c>
      <c r="AB14" s="2">
        <v>16034.737124071597</v>
      </c>
      <c r="AC14" s="2"/>
      <c r="AD14" s="2"/>
      <c r="AE14" s="2"/>
    </row>
    <row r="15" spans="1:31" x14ac:dyDescent="0.3">
      <c r="A15" t="str">
        <f t="shared" si="1"/>
        <v>Informal backyards</v>
      </c>
      <c r="B15">
        <v>11500</v>
      </c>
      <c r="C15" s="2">
        <v>16.124031007751942</v>
      </c>
      <c r="D15" s="2">
        <v>13.02325581395349</v>
      </c>
      <c r="E15" s="2">
        <v>19.22480620155039</v>
      </c>
      <c r="F15" s="2">
        <v>46.511627906976749</v>
      </c>
      <c r="G15" s="2">
        <v>22.325581395348841</v>
      </c>
      <c r="H15" s="2">
        <v>17.984496124031011</v>
      </c>
      <c r="I15" s="2">
        <v>239.37984496124034</v>
      </c>
      <c r="J15" s="2">
        <v>91.782945736434129</v>
      </c>
      <c r="K15" s="2">
        <v>83.100775193798469</v>
      </c>
      <c r="L15" s="2">
        <v>26.666666666666671</v>
      </c>
      <c r="M15" s="2">
        <v>5.5813953488372103</v>
      </c>
      <c r="N15" s="2">
        <v>34.728682170542641</v>
      </c>
      <c r="O15" s="2">
        <v>31.627906976744192</v>
      </c>
      <c r="P15" s="2">
        <v>5.5813953488372103</v>
      </c>
      <c r="Q15" s="2">
        <v>0.62015503875969002</v>
      </c>
      <c r="R15" s="2">
        <v>10.54263565891473</v>
      </c>
      <c r="S15" s="2">
        <v>24.806201550387602</v>
      </c>
      <c r="T15" s="2">
        <v>118.4496124031008</v>
      </c>
      <c r="U15" s="2">
        <v>24.806201550387602</v>
      </c>
      <c r="V15" s="2">
        <v>25.426356589147289</v>
      </c>
      <c r="W15" s="2">
        <v>24.806201550387602</v>
      </c>
      <c r="X15" s="2">
        <v>0.62015503875969002</v>
      </c>
      <c r="Y15" s="2">
        <v>1.24031007751938</v>
      </c>
      <c r="Z15" s="2">
        <v>1.24031007751938</v>
      </c>
      <c r="AA15" s="2">
        <v>2568.682170542636</v>
      </c>
      <c r="AB15" s="2">
        <v>3454.8837209302328</v>
      </c>
      <c r="AC15" s="2"/>
      <c r="AD15" s="2"/>
      <c r="AE15" s="2"/>
    </row>
    <row r="16" spans="1:31" x14ac:dyDescent="0.3">
      <c r="A16" t="str">
        <f t="shared" si="1"/>
        <v>Informal backyards</v>
      </c>
      <c r="B16">
        <v>15000</v>
      </c>
      <c r="C16" s="2">
        <v>7.6924090146940713</v>
      </c>
      <c r="D16" s="2">
        <v>5.649630548079152</v>
      </c>
      <c r="E16" s="2">
        <v>7.0095697960033991</v>
      </c>
      <c r="F16" s="2">
        <v>18.206046310017033</v>
      </c>
      <c r="G16" s="2">
        <v>11.266912631929113</v>
      </c>
      <c r="H16" s="2">
        <v>7.7937587994744657</v>
      </c>
      <c r="I16" s="2">
        <v>90.55009190095528</v>
      </c>
      <c r="J16" s="2">
        <v>34.470663938199536</v>
      </c>
      <c r="K16" s="2">
        <v>31.953485011911834</v>
      </c>
      <c r="L16" s="2">
        <v>11.162693252420169</v>
      </c>
      <c r="M16" s="2">
        <v>2.1779115129887798</v>
      </c>
      <c r="N16" s="2">
        <v>12.453631179793211</v>
      </c>
      <c r="O16" s="2">
        <v>12.114363766494288</v>
      </c>
      <c r="P16" s="2">
        <v>2.0075604076571802</v>
      </c>
      <c r="Q16" s="2">
        <v>0.20413436692506454</v>
      </c>
      <c r="R16" s="2">
        <v>3.9813375537208957</v>
      </c>
      <c r="S16" s="2">
        <v>9.5281835196553786</v>
      </c>
      <c r="T16" s="2">
        <v>46.655463822609306</v>
      </c>
      <c r="U16" s="2">
        <v>9.6985346249869782</v>
      </c>
      <c r="V16" s="2">
        <v>10.413722307906841</v>
      </c>
      <c r="W16" s="2">
        <v>9.6985346249869782</v>
      </c>
      <c r="X16" s="2">
        <v>0.37448547225666406</v>
      </c>
      <c r="Y16" s="2">
        <v>0.40826873385012907</v>
      </c>
      <c r="Z16" s="2">
        <v>1.2600242605081267</v>
      </c>
      <c r="AA16" s="2">
        <v>1015.7053020298853</v>
      </c>
      <c r="AB16" s="2">
        <v>1362.4367193879091</v>
      </c>
      <c r="AC16" s="2"/>
      <c r="AD16" s="2"/>
      <c r="AE16" s="2"/>
    </row>
    <row r="17" spans="1:31" x14ac:dyDescent="0.3">
      <c r="A17" t="str">
        <f t="shared" si="1"/>
        <v>Informal backyards</v>
      </c>
      <c r="B17">
        <v>20000</v>
      </c>
      <c r="C17" s="2">
        <v>5.4616384915474647</v>
      </c>
      <c r="D17" s="2">
        <v>3.1209362808842656</v>
      </c>
      <c r="E17" s="2">
        <v>1.5604681404421328</v>
      </c>
      <c r="F17" s="2">
        <v>6.6319895968790643</v>
      </c>
      <c r="G17" s="2">
        <v>8.9726918075422635</v>
      </c>
      <c r="H17" s="2">
        <v>4.2912873862158651</v>
      </c>
      <c r="I17" s="2">
        <v>26.918075422626792</v>
      </c>
      <c r="J17" s="2">
        <v>9.7529258777633299</v>
      </c>
      <c r="K17" s="2">
        <v>10.533159947984396</v>
      </c>
      <c r="L17" s="2">
        <v>5.4616384915474647</v>
      </c>
      <c r="M17" s="2">
        <v>0.78023407022106639</v>
      </c>
      <c r="N17" s="2">
        <v>2.3407022106631992</v>
      </c>
      <c r="O17" s="2">
        <v>3.9011703511053319</v>
      </c>
      <c r="P17" s="2">
        <v>0.39011703511053319</v>
      </c>
      <c r="Q17" s="2">
        <v>0</v>
      </c>
      <c r="R17" s="2">
        <v>1.1703511053315996</v>
      </c>
      <c r="S17" s="2">
        <v>3.1209362808842656</v>
      </c>
      <c r="T17" s="2">
        <v>17.555266579973996</v>
      </c>
      <c r="U17" s="2">
        <v>3.5110533159947988</v>
      </c>
      <c r="V17" s="2">
        <v>4.6814044213263983</v>
      </c>
      <c r="W17" s="2">
        <v>3.5110533159947988</v>
      </c>
      <c r="X17" s="2">
        <v>0.39011703511053319</v>
      </c>
      <c r="Y17" s="2">
        <v>0</v>
      </c>
      <c r="Z17" s="2">
        <v>1.950585175552666</v>
      </c>
      <c r="AA17" s="2">
        <v>389.72691807542265</v>
      </c>
      <c r="AB17" s="2">
        <v>515.7347204161249</v>
      </c>
      <c r="AC17" s="2"/>
      <c r="AD17" s="2"/>
      <c r="AE17" s="2"/>
    </row>
    <row r="18" spans="1:31" x14ac:dyDescent="0.3">
      <c r="A18" t="str">
        <f t="shared" si="1"/>
        <v>Informal backyards</v>
      </c>
      <c r="B18">
        <v>30000</v>
      </c>
      <c r="C18" s="2">
        <v>7.3490131785298294</v>
      </c>
      <c r="D18" s="2">
        <v>3.6870501828514648</v>
      </c>
      <c r="E18" s="2">
        <v>2.0997180510085225</v>
      </c>
      <c r="F18" s="2">
        <v>8.4968134508149049</v>
      </c>
      <c r="G18" s="2">
        <v>11.134004608162108</v>
      </c>
      <c r="H18" s="2">
        <v>5.6888269870791746</v>
      </c>
      <c r="I18" s="2">
        <v>34.597580969206014</v>
      </c>
      <c r="J18" s="2">
        <v>13.721021391163111</v>
      </c>
      <c r="K18" s="2">
        <v>12.892132046393577</v>
      </c>
      <c r="L18" s="2">
        <v>7.0074225657527762</v>
      </c>
      <c r="M18" s="2">
        <v>1.0498590255042612</v>
      </c>
      <c r="N18" s="2">
        <v>3.149577076512784</v>
      </c>
      <c r="O18" s="2">
        <v>5.5908857402983605</v>
      </c>
      <c r="P18" s="2">
        <v>0.43953185955786728</v>
      </c>
      <c r="Q18" s="2">
        <v>0</v>
      </c>
      <c r="R18" s="2">
        <v>1.6601861914506555</v>
      </c>
      <c r="S18" s="2">
        <v>4.370231408405572</v>
      </c>
      <c r="T18" s="2">
        <v>21.828477356766349</v>
      </c>
      <c r="U18" s="2">
        <v>4.4681726551863861</v>
      </c>
      <c r="V18" s="2">
        <v>5.7867682338599877</v>
      </c>
      <c r="W18" s="2">
        <v>5.4929444935175464</v>
      </c>
      <c r="X18" s="2">
        <v>0.43953185955786728</v>
      </c>
      <c r="Y18" s="2">
        <v>0</v>
      </c>
      <c r="Z18" s="2">
        <v>2.3684546041778631</v>
      </c>
      <c r="AA18" s="2">
        <v>495.9671647256888</v>
      </c>
      <c r="AB18" s="2">
        <v>659.28536866144577</v>
      </c>
      <c r="AC18" s="2"/>
      <c r="AD18" s="2"/>
      <c r="AE18" s="2"/>
    </row>
    <row r="19" spans="1:31" x14ac:dyDescent="0.3">
      <c r="A19" t="str">
        <f t="shared" si="1"/>
        <v>Informal backyards</v>
      </c>
      <c r="B19" t="s">
        <v>117</v>
      </c>
      <c r="C19" s="2">
        <v>10.804432855280313</v>
      </c>
      <c r="D19" s="2">
        <v>1.8292046936114732</v>
      </c>
      <c r="E19" s="2">
        <v>2.6584093872229464</v>
      </c>
      <c r="F19" s="2">
        <v>7.9752281616688396</v>
      </c>
      <c r="G19" s="2">
        <v>4.9752281616688396</v>
      </c>
      <c r="H19" s="2">
        <v>5.1460234680573658</v>
      </c>
      <c r="I19" s="2">
        <v>27.730117340286832</v>
      </c>
      <c r="J19" s="2">
        <v>18.267275097783571</v>
      </c>
      <c r="K19" s="2">
        <v>5.9752281616688396</v>
      </c>
      <c r="L19" s="2">
        <v>4.1460234680573658</v>
      </c>
      <c r="M19" s="2">
        <v>0.8292046936114732</v>
      </c>
      <c r="N19" s="2">
        <v>2.4876140808344198</v>
      </c>
      <c r="O19" s="2">
        <v>6.8044328552803126</v>
      </c>
      <c r="P19" s="2">
        <v>0</v>
      </c>
      <c r="Q19" s="2">
        <v>0</v>
      </c>
      <c r="R19" s="2">
        <v>1.6584093872229464</v>
      </c>
      <c r="S19" s="2">
        <v>4.1460234680573658</v>
      </c>
      <c r="T19" s="2">
        <v>16.950456323337679</v>
      </c>
      <c r="U19" s="2">
        <v>3.4876140808344198</v>
      </c>
      <c r="V19" s="2">
        <v>2.4876140808344198</v>
      </c>
      <c r="W19" s="2">
        <v>9.4628422425032586</v>
      </c>
      <c r="X19" s="2">
        <v>0</v>
      </c>
      <c r="Y19" s="2">
        <v>0</v>
      </c>
      <c r="Z19" s="2">
        <v>0.8292046936114732</v>
      </c>
      <c r="AA19" s="2">
        <v>394.12516297262056</v>
      </c>
      <c r="AB19" s="2">
        <v>532.77574967405474</v>
      </c>
      <c r="AC19" s="2"/>
      <c r="AD19" s="2"/>
      <c r="AE19" s="2"/>
    </row>
    <row r="20" spans="1:31" x14ac:dyDescent="0.3">
      <c r="A20" s="36" t="s">
        <v>119</v>
      </c>
      <c r="B20">
        <v>800</v>
      </c>
      <c r="C20" s="47">
        <v>498</v>
      </c>
      <c r="D20" s="47">
        <v>507</v>
      </c>
      <c r="E20" s="47">
        <v>67</v>
      </c>
      <c r="F20" s="47">
        <v>1401</v>
      </c>
      <c r="G20" s="47">
        <v>103</v>
      </c>
      <c r="H20" s="47">
        <v>709</v>
      </c>
      <c r="I20" s="47">
        <v>1281</v>
      </c>
      <c r="J20" s="47">
        <v>3497</v>
      </c>
      <c r="K20" s="47">
        <v>1966</v>
      </c>
      <c r="L20" s="47">
        <v>205</v>
      </c>
      <c r="M20" s="47">
        <v>261</v>
      </c>
      <c r="N20" s="47">
        <v>1043</v>
      </c>
      <c r="O20" s="47">
        <v>1206</v>
      </c>
      <c r="P20" s="47">
        <v>299</v>
      </c>
      <c r="Q20" s="47">
        <v>45</v>
      </c>
      <c r="R20" s="47">
        <v>108</v>
      </c>
      <c r="S20" s="47">
        <v>1064</v>
      </c>
      <c r="T20" s="47">
        <v>1559</v>
      </c>
      <c r="U20" s="47">
        <v>301</v>
      </c>
      <c r="V20" s="47">
        <v>1065</v>
      </c>
      <c r="W20" s="47">
        <v>1569</v>
      </c>
      <c r="X20" s="47">
        <v>3</v>
      </c>
      <c r="Y20" s="47">
        <v>28</v>
      </c>
      <c r="Z20" s="47">
        <v>15</v>
      </c>
      <c r="AA20" s="47">
        <v>60020</v>
      </c>
      <c r="AB20" s="47">
        <v>78820</v>
      </c>
      <c r="AC20" s="47"/>
      <c r="AD20" s="47"/>
      <c r="AE20" s="47"/>
    </row>
    <row r="21" spans="1:31" x14ac:dyDescent="0.3">
      <c r="A21" s="36" t="str">
        <f>A20</f>
        <v>Informal settlements</v>
      </c>
      <c r="B21">
        <v>1500</v>
      </c>
      <c r="C21" s="2">
        <v>248.64000000000001</v>
      </c>
      <c r="D21" s="2">
        <v>178.92000000000002</v>
      </c>
      <c r="E21" s="2">
        <v>18.48</v>
      </c>
      <c r="F21" s="2">
        <v>447.72</v>
      </c>
      <c r="G21" s="2">
        <v>110.04</v>
      </c>
      <c r="H21" s="2">
        <v>507.36000000000007</v>
      </c>
      <c r="I21" s="2">
        <v>517.44000000000005</v>
      </c>
      <c r="J21" s="2">
        <v>1110.48</v>
      </c>
      <c r="K21" s="2">
        <v>1408.68</v>
      </c>
      <c r="L21" s="2">
        <v>133.56</v>
      </c>
      <c r="M21" s="2">
        <v>139.44000000000003</v>
      </c>
      <c r="N21" s="2">
        <v>929.04000000000008</v>
      </c>
      <c r="O21" s="2">
        <v>507.36000000000007</v>
      </c>
      <c r="P21" s="2">
        <v>204.12000000000003</v>
      </c>
      <c r="Q21" s="2">
        <v>13.440000000000001</v>
      </c>
      <c r="R21" s="2">
        <v>59.640000000000008</v>
      </c>
      <c r="S21" s="2">
        <v>315.00000000000006</v>
      </c>
      <c r="T21" s="2">
        <v>695.5200000000001</v>
      </c>
      <c r="U21" s="2">
        <v>240.24</v>
      </c>
      <c r="V21" s="2">
        <v>568.68000000000006</v>
      </c>
      <c r="W21" s="2">
        <v>729.12000000000012</v>
      </c>
      <c r="X21" s="2">
        <v>2.5200000000000005</v>
      </c>
      <c r="Y21" s="2">
        <v>26.880000000000003</v>
      </c>
      <c r="Z21" s="2">
        <v>19.32</v>
      </c>
      <c r="AA21" s="2">
        <v>21508.2</v>
      </c>
      <c r="AB21" s="2">
        <v>30639.84</v>
      </c>
      <c r="AC21" s="2"/>
      <c r="AD21" s="2"/>
      <c r="AE21" s="2"/>
    </row>
    <row r="22" spans="1:31" x14ac:dyDescent="0.3">
      <c r="A22" t="str">
        <f t="shared" ref="A22:A28" si="2">A21</f>
        <v>Informal settlements</v>
      </c>
      <c r="B22">
        <v>3500</v>
      </c>
      <c r="C22" s="2">
        <v>379.20293193717271</v>
      </c>
      <c r="D22" s="2">
        <v>249.53026178010469</v>
      </c>
      <c r="E22" s="2">
        <v>33.807958115183247</v>
      </c>
      <c r="F22" s="2">
        <v>1028.9710994764398</v>
      </c>
      <c r="G22" s="2">
        <v>128.5359162303665</v>
      </c>
      <c r="H22" s="2">
        <v>741.619057591623</v>
      </c>
      <c r="I22" s="2">
        <v>995.5233507853402</v>
      </c>
      <c r="J22" s="2">
        <v>1933.7346596858638</v>
      </c>
      <c r="K22" s="2">
        <v>1940.2309947643978</v>
      </c>
      <c r="L22" s="2">
        <v>165.61277486910996</v>
      </c>
      <c r="M22" s="2">
        <v>164.63329842931938</v>
      </c>
      <c r="N22" s="2">
        <v>935.71392670157059</v>
      </c>
      <c r="O22" s="2">
        <v>658.46198952879581</v>
      </c>
      <c r="P22" s="2">
        <v>408.28314136125653</v>
      </c>
      <c r="Q22" s="2">
        <v>17.957905759162301</v>
      </c>
      <c r="R22" s="2">
        <v>106.93068062827224</v>
      </c>
      <c r="S22" s="2">
        <v>441.30890052356023</v>
      </c>
      <c r="T22" s="2">
        <v>1087.851727748691</v>
      </c>
      <c r="U22" s="2">
        <v>479.6709947643979</v>
      </c>
      <c r="V22" s="2">
        <v>665.83308900523548</v>
      </c>
      <c r="W22" s="2">
        <v>1195.9585340314134</v>
      </c>
      <c r="X22" s="2">
        <v>3.4799999999999995</v>
      </c>
      <c r="Y22" s="2">
        <v>41.816335078534031</v>
      </c>
      <c r="Z22" s="2">
        <v>26.978429319371728</v>
      </c>
      <c r="AA22" s="2">
        <v>41873.334031413608</v>
      </c>
      <c r="AB22" s="2">
        <v>55704.981989528787</v>
      </c>
      <c r="AC22" s="2"/>
      <c r="AD22" s="2"/>
      <c r="AE22" s="2"/>
    </row>
    <row r="23" spans="1:31" x14ac:dyDescent="0.3">
      <c r="A23" t="str">
        <f t="shared" si="2"/>
        <v>Informal settlements</v>
      </c>
      <c r="B23">
        <v>7500</v>
      </c>
      <c r="C23" s="2">
        <v>103.95551767523034</v>
      </c>
      <c r="D23" s="2">
        <v>88.536818323254465</v>
      </c>
      <c r="E23" s="2">
        <v>21.414884262077738</v>
      </c>
      <c r="F23" s="2">
        <v>380.92130362433539</v>
      </c>
      <c r="G23" s="2">
        <v>45.289716844568915</v>
      </c>
      <c r="H23" s="2">
        <v>213.64368142646484</v>
      </c>
      <c r="I23" s="2">
        <v>425.66197221207574</v>
      </c>
      <c r="J23" s="2">
        <v>696.17035323403286</v>
      </c>
      <c r="K23" s="2">
        <v>695.09417319425847</v>
      </c>
      <c r="L23" s="2">
        <v>48.23290988541202</v>
      </c>
      <c r="M23" s="2">
        <v>49.2652028626703</v>
      </c>
      <c r="N23" s="2">
        <v>255.99025934494097</v>
      </c>
      <c r="O23" s="2">
        <v>137.51651176319388</v>
      </c>
      <c r="P23" s="2">
        <v>174.15241419429901</v>
      </c>
      <c r="Q23" s="2">
        <v>3.7778048351529421</v>
      </c>
      <c r="R23" s="2">
        <v>51.307872343303977</v>
      </c>
      <c r="S23" s="2">
        <v>163.19239146610389</v>
      </c>
      <c r="T23" s="2">
        <v>410.37504227714874</v>
      </c>
      <c r="U23" s="2">
        <v>156.60321712190702</v>
      </c>
      <c r="V23" s="2">
        <v>155.10965001285226</v>
      </c>
      <c r="W23" s="2">
        <v>397.61397242853474</v>
      </c>
      <c r="X23" s="2">
        <v>0</v>
      </c>
      <c r="Y23" s="2">
        <v>7.1822178930421963</v>
      </c>
      <c r="Z23" s="2">
        <v>2.8772812749435177</v>
      </c>
      <c r="AA23" s="2">
        <v>15119.719198560548</v>
      </c>
      <c r="AB23" s="2">
        <v>19803.604367060354</v>
      </c>
      <c r="AC23" s="2"/>
      <c r="AD23" s="2"/>
      <c r="AE23" s="2"/>
    </row>
    <row r="24" spans="1:31" x14ac:dyDescent="0.3">
      <c r="A24" t="str">
        <f t="shared" si="2"/>
        <v>Informal settlements</v>
      </c>
      <c r="B24">
        <v>11500</v>
      </c>
      <c r="C24" s="2">
        <v>20.465116279069772</v>
      </c>
      <c r="D24" s="2">
        <v>10.54263565891473</v>
      </c>
      <c r="E24" s="2">
        <v>2.4806201550387601</v>
      </c>
      <c r="F24" s="2">
        <v>76.279069767441868</v>
      </c>
      <c r="G24" s="2">
        <v>13.643410852713181</v>
      </c>
      <c r="H24" s="2">
        <v>19.844961240310081</v>
      </c>
      <c r="I24" s="2">
        <v>65.736434108527149</v>
      </c>
      <c r="J24" s="2">
        <v>117.82945736434111</v>
      </c>
      <c r="K24" s="2">
        <v>91.782945736434129</v>
      </c>
      <c r="L24" s="2">
        <v>4.9612403100775202</v>
      </c>
      <c r="M24" s="2">
        <v>11.78294573643411</v>
      </c>
      <c r="N24" s="2">
        <v>16.744186046511629</v>
      </c>
      <c r="O24" s="2">
        <v>11.78294573643411</v>
      </c>
      <c r="P24" s="2">
        <v>26.666666666666671</v>
      </c>
      <c r="Q24" s="2">
        <v>0.62015503875969002</v>
      </c>
      <c r="R24" s="2">
        <v>3.1007751937984502</v>
      </c>
      <c r="S24" s="2">
        <v>22.945736434108532</v>
      </c>
      <c r="T24" s="2">
        <v>62.635658914728694</v>
      </c>
      <c r="U24" s="2">
        <v>12.403100775193801</v>
      </c>
      <c r="V24" s="2">
        <v>19.844961240310081</v>
      </c>
      <c r="W24" s="2">
        <v>58.914728682170555</v>
      </c>
      <c r="X24" s="2">
        <v>0</v>
      </c>
      <c r="Y24" s="2">
        <v>3.1007751937984502</v>
      </c>
      <c r="Z24" s="2">
        <v>0.62015503875969002</v>
      </c>
      <c r="AA24" s="2">
        <v>2577.3643410852719</v>
      </c>
      <c r="AB24" s="2">
        <v>3252.0930232558148</v>
      </c>
      <c r="AC24" s="2"/>
      <c r="AD24" s="2"/>
      <c r="AE24" s="2"/>
    </row>
    <row r="25" spans="1:31" x14ac:dyDescent="0.3">
      <c r="A25" t="str">
        <f t="shared" si="2"/>
        <v>Informal settlements</v>
      </c>
      <c r="B25">
        <v>15000</v>
      </c>
      <c r="C25" s="2">
        <v>7.4178385298535279</v>
      </c>
      <c r="D25" s="2">
        <v>4.3220397643840949</v>
      </c>
      <c r="E25" s="2">
        <v>1.1572396783634571</v>
      </c>
      <c r="F25" s="2">
        <v>28.00449592242013</v>
      </c>
      <c r="G25" s="2">
        <v>5.0020093883462184</v>
      </c>
      <c r="H25" s="2">
        <v>8.235810794918061</v>
      </c>
      <c r="I25" s="2">
        <v>23.852807263367634</v>
      </c>
      <c r="J25" s="2">
        <v>48.836244930326629</v>
      </c>
      <c r="K25" s="2">
        <v>35.322419464857539</v>
      </c>
      <c r="L25" s="2">
        <v>2.6551815673901134</v>
      </c>
      <c r="M25" s="2">
        <v>4.559957392902624</v>
      </c>
      <c r="N25" s="2">
        <v>6.7040856442979386</v>
      </c>
      <c r="O25" s="2">
        <v>5.0710107088974228</v>
      </c>
      <c r="P25" s="2">
        <v>10.65163993642537</v>
      </c>
      <c r="Q25" s="2">
        <v>0.20413436692506454</v>
      </c>
      <c r="R25" s="2">
        <v>1.3613740452885219</v>
      </c>
      <c r="S25" s="2">
        <v>9.4268337348749824</v>
      </c>
      <c r="T25" s="2">
        <v>25.217050903384706</v>
      </c>
      <c r="U25" s="2">
        <v>5.6158472864856872</v>
      </c>
      <c r="V25" s="2">
        <v>8.0654596895864614</v>
      </c>
      <c r="W25" s="2">
        <v>22.118382543186723</v>
      </c>
      <c r="X25" s="2">
        <v>0</v>
      </c>
      <c r="Y25" s="2">
        <v>1.0206718346253227</v>
      </c>
      <c r="Z25" s="2">
        <v>0.20413436692506454</v>
      </c>
      <c r="AA25" s="2">
        <v>1021.6295030628048</v>
      </c>
      <c r="AB25" s="2">
        <v>1286.656172820838</v>
      </c>
      <c r="AC25" s="2"/>
      <c r="AD25" s="2"/>
      <c r="AE25" s="2"/>
    </row>
    <row r="26" spans="1:31" x14ac:dyDescent="0.3">
      <c r="A26" t="str">
        <f t="shared" si="2"/>
        <v>Informal settlements</v>
      </c>
      <c r="B26">
        <v>20000</v>
      </c>
      <c r="C26" s="2">
        <v>1.5604681404421328</v>
      </c>
      <c r="D26" s="2">
        <v>1.950585175552666</v>
      </c>
      <c r="E26" s="2">
        <v>0.78023407022106639</v>
      </c>
      <c r="F26" s="2">
        <v>6.6319895968790643</v>
      </c>
      <c r="G26" s="2">
        <v>1.1703511053315996</v>
      </c>
      <c r="H26" s="2">
        <v>3.9011703511053319</v>
      </c>
      <c r="I26" s="2">
        <v>5.0715214564369315</v>
      </c>
      <c r="J26" s="2">
        <v>23.016905071521457</v>
      </c>
      <c r="K26" s="2">
        <v>11.703511053315996</v>
      </c>
      <c r="L26" s="2">
        <v>2.3407022106631992</v>
      </c>
      <c r="M26" s="2">
        <v>1.5604681404421328</v>
      </c>
      <c r="N26" s="2">
        <v>2.7308192457737324</v>
      </c>
      <c r="O26" s="2">
        <v>2.7308192457737324</v>
      </c>
      <c r="P26" s="2">
        <v>4.2912873862158651</v>
      </c>
      <c r="Q26" s="2">
        <v>0</v>
      </c>
      <c r="R26" s="2">
        <v>0.78023407022106639</v>
      </c>
      <c r="S26" s="2">
        <v>4.2912873862158651</v>
      </c>
      <c r="T26" s="2">
        <v>10.533159947984396</v>
      </c>
      <c r="U26" s="2">
        <v>3.5110533159947988</v>
      </c>
      <c r="V26" s="2">
        <v>3.5110533159947988</v>
      </c>
      <c r="W26" s="2">
        <v>6.2418725617685311</v>
      </c>
      <c r="X26" s="2">
        <v>0</v>
      </c>
      <c r="Y26" s="2">
        <v>0</v>
      </c>
      <c r="Z26" s="2">
        <v>0</v>
      </c>
      <c r="AA26" s="2">
        <v>396.74902470741227</v>
      </c>
      <c r="AB26" s="2">
        <v>495.05851755526669</v>
      </c>
      <c r="AC26" s="2"/>
      <c r="AD26" s="2"/>
      <c r="AE26" s="2"/>
    </row>
    <row r="27" spans="1:31" x14ac:dyDescent="0.3">
      <c r="A27" t="str">
        <f t="shared" si="2"/>
        <v>Informal settlements</v>
      </c>
      <c r="B27">
        <v>30000</v>
      </c>
      <c r="C27" s="2">
        <v>2.2705133573970495</v>
      </c>
      <c r="D27" s="2">
        <v>2.7100452169549167</v>
      </c>
      <c r="E27" s="2">
        <v>0.87906371911573455</v>
      </c>
      <c r="F27" s="2">
        <v>9.5215852891460653</v>
      </c>
      <c r="G27" s="2">
        <v>2.0017768042277089</v>
      </c>
      <c r="H27" s="2">
        <v>5.0784998211327803</v>
      </c>
      <c r="I27" s="2">
        <v>10.154592140353971</v>
      </c>
      <c r="J27" s="2">
        <v>31.910215437512605</v>
      </c>
      <c r="K27" s="2">
        <v>16.601861914506554</v>
      </c>
      <c r="L27" s="2">
        <v>2.6371911573472038</v>
      </c>
      <c r="M27" s="2">
        <v>2.0997180510085225</v>
      </c>
      <c r="N27" s="2">
        <v>4.1014948552362318</v>
      </c>
      <c r="O27" s="2">
        <v>3.4183136296821246</v>
      </c>
      <c r="P27" s="2">
        <v>5.1764410679135935</v>
      </c>
      <c r="Q27" s="2">
        <v>0</v>
      </c>
      <c r="R27" s="2">
        <v>0.87906371911573455</v>
      </c>
      <c r="S27" s="2">
        <v>6.5428035190218079</v>
      </c>
      <c r="T27" s="2">
        <v>14.770880416667371</v>
      </c>
      <c r="U27" s="2">
        <v>4.8097632679634392</v>
      </c>
      <c r="V27" s="2">
        <v>5.1513538807404924</v>
      </c>
      <c r="W27" s="2">
        <v>8.911258123199671</v>
      </c>
      <c r="X27" s="2">
        <v>0</v>
      </c>
      <c r="Y27" s="2">
        <v>0</v>
      </c>
      <c r="Z27" s="2">
        <v>0</v>
      </c>
      <c r="AA27" s="2">
        <v>555.80051133984261</v>
      </c>
      <c r="AB27" s="2">
        <v>695.42694672808625</v>
      </c>
      <c r="AC27" s="2"/>
      <c r="AD27" s="2"/>
      <c r="AE27" s="2"/>
    </row>
    <row r="28" spans="1:31" x14ac:dyDescent="0.3">
      <c r="A28" t="str">
        <f t="shared" si="2"/>
        <v>Informal settlements</v>
      </c>
      <c r="B28" t="s">
        <v>117</v>
      </c>
      <c r="C28" s="2">
        <v>5.4876140808344198</v>
      </c>
      <c r="D28" s="2">
        <v>7.4876140808344198</v>
      </c>
      <c r="E28" s="2">
        <v>3</v>
      </c>
      <c r="F28" s="2">
        <v>9.9504563233376793</v>
      </c>
      <c r="G28" s="2">
        <v>4.3168187744458928</v>
      </c>
      <c r="H28" s="2">
        <v>6.3168187744458928</v>
      </c>
      <c r="I28" s="2">
        <v>24.559322033898304</v>
      </c>
      <c r="J28" s="2">
        <v>45.022164276401561</v>
      </c>
      <c r="K28" s="2">
        <v>18.584093872229463</v>
      </c>
      <c r="L28" s="2">
        <v>0</v>
      </c>
      <c r="M28" s="2">
        <v>1.6584093872229464</v>
      </c>
      <c r="N28" s="2">
        <v>4.9752281616688396</v>
      </c>
      <c r="O28" s="2">
        <v>4.658409387222946</v>
      </c>
      <c r="P28" s="2">
        <v>3.6584093872229464</v>
      </c>
      <c r="Q28" s="2">
        <v>0</v>
      </c>
      <c r="R28" s="2">
        <v>1</v>
      </c>
      <c r="S28" s="2">
        <v>11.292046936114732</v>
      </c>
      <c r="T28" s="2">
        <v>40.096479791395041</v>
      </c>
      <c r="U28" s="2">
        <v>6.1460234680573658</v>
      </c>
      <c r="V28" s="2">
        <v>10.804432855280313</v>
      </c>
      <c r="W28" s="2">
        <v>15.121251629726205</v>
      </c>
      <c r="X28" s="2">
        <v>0</v>
      </c>
      <c r="Y28" s="2">
        <v>0</v>
      </c>
      <c r="Z28" s="2">
        <v>0</v>
      </c>
      <c r="AA28" s="2">
        <v>750.2033898305084</v>
      </c>
      <c r="AB28" s="2">
        <v>974.33898305084733</v>
      </c>
      <c r="AC28" s="2"/>
      <c r="AD28" s="2"/>
      <c r="AE28" s="2"/>
    </row>
    <row r="29" spans="1:31" x14ac:dyDescent="0.3">
      <c r="A29" s="36" t="s">
        <v>120</v>
      </c>
      <c r="B29">
        <v>800</v>
      </c>
      <c r="C29" s="47">
        <v>381</v>
      </c>
      <c r="D29" s="47">
        <v>102</v>
      </c>
      <c r="E29" s="47">
        <v>177</v>
      </c>
      <c r="F29" s="47">
        <v>435</v>
      </c>
      <c r="G29" s="47">
        <v>615</v>
      </c>
      <c r="H29" s="47">
        <v>324</v>
      </c>
      <c r="I29" s="47">
        <v>1002</v>
      </c>
      <c r="J29" s="47">
        <v>588</v>
      </c>
      <c r="K29" s="47">
        <v>468</v>
      </c>
      <c r="L29" s="47">
        <v>552</v>
      </c>
      <c r="M29" s="47">
        <v>84</v>
      </c>
      <c r="N29" s="47">
        <v>357</v>
      </c>
      <c r="O29" s="47">
        <v>579</v>
      </c>
      <c r="P29" s="47">
        <v>18</v>
      </c>
      <c r="Q29" s="47">
        <v>162</v>
      </c>
      <c r="R29" s="47">
        <v>90</v>
      </c>
      <c r="S29" s="47">
        <v>771</v>
      </c>
      <c r="T29" s="47">
        <v>843</v>
      </c>
      <c r="U29" s="47">
        <v>330</v>
      </c>
      <c r="V29" s="47">
        <v>327</v>
      </c>
      <c r="W29" s="47">
        <v>222</v>
      </c>
      <c r="X29" s="47">
        <v>9</v>
      </c>
      <c r="Y29" s="47">
        <v>21</v>
      </c>
      <c r="Z29" s="47">
        <v>81</v>
      </c>
      <c r="AA29" s="47">
        <v>18663</v>
      </c>
      <c r="AB29" s="47">
        <v>27201</v>
      </c>
      <c r="AC29" s="47"/>
      <c r="AD29" s="47"/>
      <c r="AE29" s="47"/>
    </row>
    <row r="30" spans="1:31" x14ac:dyDescent="0.3">
      <c r="A30" s="36" t="str">
        <f>A29</f>
        <v>Overcrowding</v>
      </c>
      <c r="B30">
        <v>1500</v>
      </c>
      <c r="C30" s="2">
        <v>352.8</v>
      </c>
      <c r="D30" s="2">
        <v>88.200000000000031</v>
      </c>
      <c r="E30" s="2">
        <v>126.00000000000001</v>
      </c>
      <c r="F30" s="2">
        <v>211.68000000000006</v>
      </c>
      <c r="G30" s="2">
        <v>420.84000000000003</v>
      </c>
      <c r="H30" s="2">
        <v>259.56</v>
      </c>
      <c r="I30" s="2">
        <v>491.4000000000002</v>
      </c>
      <c r="J30" s="2">
        <v>289.80000000000007</v>
      </c>
      <c r="K30" s="2">
        <v>322.56</v>
      </c>
      <c r="L30" s="2">
        <v>342.71999999999997</v>
      </c>
      <c r="M30" s="2">
        <v>78.12</v>
      </c>
      <c r="N30" s="2">
        <v>350.28000000000003</v>
      </c>
      <c r="O30" s="2">
        <v>342.72</v>
      </c>
      <c r="P30" s="2">
        <v>12.600000000000001</v>
      </c>
      <c r="Q30" s="2">
        <v>206.64000000000004</v>
      </c>
      <c r="R30" s="2">
        <v>88.200000000000017</v>
      </c>
      <c r="S30" s="2">
        <v>420.84</v>
      </c>
      <c r="T30" s="2">
        <v>526.68000000000006</v>
      </c>
      <c r="U30" s="2">
        <v>292.32000000000011</v>
      </c>
      <c r="V30" s="2">
        <v>231.84000000000006</v>
      </c>
      <c r="W30" s="2">
        <v>133.56000000000006</v>
      </c>
      <c r="X30" s="2">
        <v>20.160000000000004</v>
      </c>
      <c r="Y30" s="2">
        <v>40.320000000000014</v>
      </c>
      <c r="Z30" s="2">
        <v>115.92000000000003</v>
      </c>
      <c r="AA30" s="2">
        <v>9253.4399999999987</v>
      </c>
      <c r="AB30" s="2">
        <v>15019.199999999999</v>
      </c>
      <c r="AC30" s="2"/>
      <c r="AD30" s="2"/>
      <c r="AE30" s="2"/>
    </row>
    <row r="31" spans="1:31" x14ac:dyDescent="0.3">
      <c r="A31" s="36" t="str">
        <f t="shared" ref="A31:A37" si="3">A30</f>
        <v>Overcrowding</v>
      </c>
      <c r="B31">
        <v>3500</v>
      </c>
      <c r="C31" s="2">
        <v>1134.5246073298431</v>
      </c>
      <c r="D31" s="2">
        <v>280.06178010471206</v>
      </c>
      <c r="E31" s="2">
        <v>547.71204188481681</v>
      </c>
      <c r="F31" s="2">
        <v>676.02157068062832</v>
      </c>
      <c r="G31" s="2">
        <v>1309.2647120418851</v>
      </c>
      <c r="H31" s="2">
        <v>734.02115183246053</v>
      </c>
      <c r="I31" s="2">
        <v>1617.4743455497382</v>
      </c>
      <c r="J31" s="2">
        <v>651.90157068062842</v>
      </c>
      <c r="K31" s="2">
        <v>961.31434554973828</v>
      </c>
      <c r="L31" s="2">
        <v>1086.3323560209424</v>
      </c>
      <c r="M31" s="2">
        <v>349.8276439790576</v>
      </c>
      <c r="N31" s="2">
        <v>879.04460732984296</v>
      </c>
      <c r="O31" s="2">
        <v>775.14910994764386</v>
      </c>
      <c r="P31" s="2">
        <v>66.263874345549738</v>
      </c>
      <c r="Q31" s="2">
        <v>502.11392670157062</v>
      </c>
      <c r="R31" s="2">
        <v>393.70052356020938</v>
      </c>
      <c r="S31" s="2">
        <v>796.28041884816741</v>
      </c>
      <c r="T31" s="2">
        <v>1409.3723560209426</v>
      </c>
      <c r="U31" s="2">
        <v>993.76900523560232</v>
      </c>
      <c r="V31" s="2">
        <v>456.52649214659687</v>
      </c>
      <c r="W31" s="2">
        <v>349.64418848167537</v>
      </c>
      <c r="X31" s="2">
        <v>42.510157068062817</v>
      </c>
      <c r="Y31" s="2">
        <v>152.82659685863874</v>
      </c>
      <c r="Z31" s="2">
        <v>246.40460732984289</v>
      </c>
      <c r="AA31" s="2">
        <v>22559.156858638748</v>
      </c>
      <c r="AB31" s="2">
        <v>38971.218848167548</v>
      </c>
      <c r="AC31" s="2"/>
      <c r="AD31" s="2"/>
      <c r="AE31" s="2"/>
    </row>
    <row r="32" spans="1:31" x14ac:dyDescent="0.3">
      <c r="A32" s="36" t="str">
        <f t="shared" si="3"/>
        <v>Overcrowding</v>
      </c>
      <c r="B32">
        <v>7500</v>
      </c>
      <c r="C32" s="2">
        <v>694.17151670116482</v>
      </c>
      <c r="D32" s="2">
        <v>261.98628191079189</v>
      </c>
      <c r="E32" s="2">
        <v>718.94687284386544</v>
      </c>
      <c r="F32" s="2">
        <v>560.74028978448803</v>
      </c>
      <c r="G32" s="2">
        <v>1120.3604042371849</v>
      </c>
      <c r="H32" s="2">
        <v>585.31807297374087</v>
      </c>
      <c r="I32" s="2">
        <v>1359.8775924347578</v>
      </c>
      <c r="J32" s="2">
        <v>553.36044482324758</v>
      </c>
      <c r="K32" s="2">
        <v>784.31170096188964</v>
      </c>
      <c r="L32" s="2">
        <v>821.07942692479412</v>
      </c>
      <c r="M32" s="2">
        <v>278.39344129226015</v>
      </c>
      <c r="N32" s="2">
        <v>692.59012135232763</v>
      </c>
      <c r="O32" s="2">
        <v>422.96034741669706</v>
      </c>
      <c r="P32" s="2">
        <v>68.461707049799102</v>
      </c>
      <c r="Q32" s="2">
        <v>263.89723608912698</v>
      </c>
      <c r="R32" s="2">
        <v>362.60335240878277</v>
      </c>
      <c r="S32" s="2">
        <v>513.56175169446817</v>
      </c>
      <c r="T32" s="2">
        <v>820.02516335890232</v>
      </c>
      <c r="U32" s="2">
        <v>555.46913429928168</v>
      </c>
      <c r="V32" s="2">
        <v>242.28467064410083</v>
      </c>
      <c r="W32" s="2">
        <v>172.17565647956491</v>
      </c>
      <c r="X32" s="2">
        <v>53.438370063720114</v>
      </c>
      <c r="Y32" s="2">
        <v>95.016193839035694</v>
      </c>
      <c r="Z32" s="2">
        <v>135.47384228256016</v>
      </c>
      <c r="AA32" s="2">
        <v>12758.984536710092</v>
      </c>
      <c r="AB32" s="2">
        <v>24895.488128576646</v>
      </c>
      <c r="AC32" s="2"/>
      <c r="AD32" s="2"/>
      <c r="AE32" s="2"/>
    </row>
    <row r="33" spans="1:31" x14ac:dyDescent="0.3">
      <c r="A33" s="36" t="str">
        <f t="shared" si="3"/>
        <v>Overcrowding</v>
      </c>
      <c r="B33">
        <v>11500</v>
      </c>
      <c r="C33" s="2">
        <v>171.1627906976745</v>
      </c>
      <c r="D33" s="2">
        <v>85.581395348837219</v>
      </c>
      <c r="E33" s="2">
        <v>182.32558139534888</v>
      </c>
      <c r="F33" s="2">
        <v>167.44186046511632</v>
      </c>
      <c r="G33" s="2">
        <v>340.46511627906989</v>
      </c>
      <c r="H33" s="2">
        <v>130.23255813953489</v>
      </c>
      <c r="I33" s="2">
        <v>394.41860465116281</v>
      </c>
      <c r="J33" s="2">
        <v>141.39534883720933</v>
      </c>
      <c r="K33" s="2">
        <v>184.18604651162792</v>
      </c>
      <c r="L33" s="2">
        <v>180.46511627906983</v>
      </c>
      <c r="M33" s="2">
        <v>57.674418604651173</v>
      </c>
      <c r="N33" s="2">
        <v>165.58139534883725</v>
      </c>
      <c r="O33" s="2">
        <v>91.162790697674438</v>
      </c>
      <c r="P33" s="2">
        <v>22.325581395348841</v>
      </c>
      <c r="Q33" s="2">
        <v>44.651162790697683</v>
      </c>
      <c r="R33" s="2">
        <v>68.837209302325604</v>
      </c>
      <c r="S33" s="2">
        <v>115.34883720930235</v>
      </c>
      <c r="T33" s="2">
        <v>176.74418604651166</v>
      </c>
      <c r="U33" s="2">
        <v>72.558139534883736</v>
      </c>
      <c r="V33" s="2">
        <v>44.651162790697683</v>
      </c>
      <c r="W33" s="2">
        <v>26.046511627906977</v>
      </c>
      <c r="X33" s="2">
        <v>7.4418604651162799</v>
      </c>
      <c r="Y33" s="2">
        <v>11.162790697674419</v>
      </c>
      <c r="Z33" s="2">
        <v>20.465116279069768</v>
      </c>
      <c r="AA33" s="2">
        <v>3125.5813953488373</v>
      </c>
      <c r="AB33" s="2">
        <v>6027.9069767441861</v>
      </c>
      <c r="AC33" s="2"/>
      <c r="AD33" s="2"/>
      <c r="AE33" s="2"/>
    </row>
    <row r="34" spans="1:31" x14ac:dyDescent="0.3">
      <c r="A34" s="36" t="str">
        <f t="shared" si="3"/>
        <v>Overcrowding</v>
      </c>
      <c r="B34">
        <v>15000</v>
      </c>
      <c r="C34" s="2">
        <v>61.9626717472606</v>
      </c>
      <c r="D34" s="2">
        <v>31.74791584762249</v>
      </c>
      <c r="E34" s="2">
        <v>62.05971713994817</v>
      </c>
      <c r="F34" s="2">
        <v>63.293132125684203</v>
      </c>
      <c r="G34" s="2">
        <v>127.91242023769918</v>
      </c>
      <c r="H34" s="2">
        <v>51.045070110180326</v>
      </c>
      <c r="I34" s="2">
        <v>148.22737674015377</v>
      </c>
      <c r="J34" s="2">
        <v>55.741595346821086</v>
      </c>
      <c r="K34" s="2">
        <v>68.804760032660937</v>
      </c>
      <c r="L34" s="2">
        <v>69.62416709508976</v>
      </c>
      <c r="M34" s="2">
        <v>23.583975967984188</v>
      </c>
      <c r="N34" s="2">
        <v>63.191782340903799</v>
      </c>
      <c r="O34" s="2">
        <v>31.540911885968882</v>
      </c>
      <c r="P34" s="2">
        <v>7.3488372093023209</v>
      </c>
      <c r="Q34" s="2">
        <v>19.808207578552629</v>
      </c>
      <c r="R34" s="2">
        <v>25.725234624650955</v>
      </c>
      <c r="S34" s="2">
        <v>46.145845303978774</v>
      </c>
      <c r="T34" s="2">
        <v>66.35514762956015</v>
      </c>
      <c r="U34" s="2">
        <v>28.483200774185732</v>
      </c>
      <c r="V34" s="2">
        <v>18.275047630568235</v>
      </c>
      <c r="W34" s="2">
        <v>11.128909990826701</v>
      </c>
      <c r="X34" s="2">
        <v>3.4717190350903717</v>
      </c>
      <c r="Y34" s="2">
        <v>4.1854719206459601</v>
      </c>
      <c r="Z34" s="2">
        <v>7.7585407405167262</v>
      </c>
      <c r="AA34" s="2">
        <v>1251.6564550760572</v>
      </c>
      <c r="AB34" s="2">
        <v>2349.0781141319135</v>
      </c>
      <c r="AC34" s="2"/>
      <c r="AD34" s="2"/>
      <c r="AE34" s="2"/>
    </row>
    <row r="35" spans="1:31" x14ac:dyDescent="0.3">
      <c r="A35" s="36" t="str">
        <f t="shared" si="3"/>
        <v>Overcrowding</v>
      </c>
      <c r="B35">
        <v>20000</v>
      </c>
      <c r="C35" s="2">
        <v>12.873862158647595</v>
      </c>
      <c r="D35" s="2">
        <v>8.1924577373211971</v>
      </c>
      <c r="E35" s="2">
        <v>4.6814044213263983</v>
      </c>
      <c r="F35" s="2">
        <v>18.725617685305593</v>
      </c>
      <c r="G35" s="2">
        <v>36.280884265279589</v>
      </c>
      <c r="H35" s="2">
        <v>18.725617685305593</v>
      </c>
      <c r="I35" s="2">
        <v>42.132639791937592</v>
      </c>
      <c r="J35" s="2">
        <v>21.066319895968796</v>
      </c>
      <c r="K35" s="2">
        <v>18.725617685305593</v>
      </c>
      <c r="L35" s="2">
        <v>23.407022106631992</v>
      </c>
      <c r="M35" s="2">
        <v>10.533159947984396</v>
      </c>
      <c r="N35" s="2">
        <v>19.895968790637191</v>
      </c>
      <c r="O35" s="2">
        <v>3.5110533159947988</v>
      </c>
      <c r="P35" s="2">
        <v>0</v>
      </c>
      <c r="Q35" s="2">
        <v>11.703511053315996</v>
      </c>
      <c r="R35" s="2">
        <v>7.0221066319895975</v>
      </c>
      <c r="S35" s="2">
        <v>18.725617685305593</v>
      </c>
      <c r="T35" s="2">
        <v>18.725617685305593</v>
      </c>
      <c r="U35" s="2">
        <v>10.533159947984396</v>
      </c>
      <c r="V35" s="2">
        <v>8.1924577373211971</v>
      </c>
      <c r="W35" s="2">
        <v>5.8517555266579979</v>
      </c>
      <c r="X35" s="2">
        <v>2.3407022106631992</v>
      </c>
      <c r="Y35" s="2">
        <v>1.1703511053315996</v>
      </c>
      <c r="Z35" s="2">
        <v>2.3407022106631992</v>
      </c>
      <c r="AA35" s="2">
        <v>510.27308192457741</v>
      </c>
      <c r="AB35" s="2">
        <v>835.6306892067621</v>
      </c>
      <c r="AC35" s="2"/>
      <c r="AD35" s="2"/>
      <c r="AE35" s="2"/>
    </row>
    <row r="36" spans="1:31" x14ac:dyDescent="0.3">
      <c r="A36" s="36" t="str">
        <f t="shared" si="3"/>
        <v>Overcrowding</v>
      </c>
      <c r="B36">
        <v>30000</v>
      </c>
      <c r="C36" s="2">
        <v>17.066480961237524</v>
      </c>
      <c r="D36" s="2">
        <v>10.767326808211955</v>
      </c>
      <c r="E36" s="2">
        <v>8.3486978296878895</v>
      </c>
      <c r="F36" s="2">
        <v>22.122301097108789</v>
      </c>
      <c r="G36" s="2">
        <v>44.463164373040719</v>
      </c>
      <c r="H36" s="2">
        <v>22.122301097108789</v>
      </c>
      <c r="I36" s="2">
        <v>54.130457781402207</v>
      </c>
      <c r="J36" s="2">
        <v>26.809035931118316</v>
      </c>
      <c r="K36" s="2">
        <v>22.122301097108789</v>
      </c>
      <c r="L36" s="2">
        <v>28.933841169299942</v>
      </c>
      <c r="M36" s="2">
        <v>11.867360208062417</v>
      </c>
      <c r="N36" s="2">
        <v>25.490440352444715</v>
      </c>
      <c r="O36" s="2">
        <v>4.4681726551863861</v>
      </c>
      <c r="P36" s="2">
        <v>0</v>
      </c>
      <c r="Q36" s="2">
        <v>15.235499463398341</v>
      </c>
      <c r="R36" s="2">
        <v>7.9115734720416118</v>
      </c>
      <c r="S36" s="2">
        <v>26.22138845043343</v>
      </c>
      <c r="T36" s="2">
        <v>23.659458854605532</v>
      </c>
      <c r="U36" s="2">
        <v>12.379746127227998</v>
      </c>
      <c r="V36" s="2">
        <v>9.2301690507152134</v>
      </c>
      <c r="W36" s="2">
        <v>7.6177497316991696</v>
      </c>
      <c r="X36" s="2">
        <v>2.6371911573472038</v>
      </c>
      <c r="Y36" s="2">
        <v>1.3185955786736019</v>
      </c>
      <c r="Z36" s="2">
        <v>3.149577076512784</v>
      </c>
      <c r="AA36" s="2">
        <v>658.42657712567996</v>
      </c>
      <c r="AB36" s="2">
        <v>1066.4994074493534</v>
      </c>
      <c r="AC36" s="2"/>
      <c r="AD36" s="2"/>
      <c r="AE36" s="2"/>
    </row>
    <row r="37" spans="1:31" x14ac:dyDescent="0.3">
      <c r="A37" s="36" t="str">
        <f t="shared" si="3"/>
        <v>Overcrowding</v>
      </c>
      <c r="B37" t="s">
        <v>117</v>
      </c>
      <c r="C37" s="2">
        <v>12.438070404172098</v>
      </c>
      <c r="D37" s="2">
        <v>10.46284224250326</v>
      </c>
      <c r="E37" s="2">
        <v>14.925684485006517</v>
      </c>
      <c r="F37" s="2">
        <v>4.9752281616688396</v>
      </c>
      <c r="G37" s="2">
        <v>29.41329856584094</v>
      </c>
      <c r="H37" s="2">
        <v>10.97522816166884</v>
      </c>
      <c r="I37" s="2">
        <v>50.33898305084746</v>
      </c>
      <c r="J37" s="2">
        <v>14.925684485006517</v>
      </c>
      <c r="K37" s="2">
        <v>4.9752281616688396</v>
      </c>
      <c r="L37" s="2">
        <v>21.438070404172098</v>
      </c>
      <c r="M37" s="2">
        <v>0</v>
      </c>
      <c r="N37" s="2">
        <v>14.925684485006517</v>
      </c>
      <c r="O37" s="2">
        <v>2.4876140808344198</v>
      </c>
      <c r="P37" s="2">
        <v>0</v>
      </c>
      <c r="Q37" s="2">
        <v>9.9504563233376793</v>
      </c>
      <c r="R37" s="2">
        <v>3</v>
      </c>
      <c r="S37" s="2">
        <v>39.876140808344196</v>
      </c>
      <c r="T37" s="2">
        <v>15.438070404172098</v>
      </c>
      <c r="U37" s="2">
        <v>5.4876140808344198</v>
      </c>
      <c r="V37" s="2">
        <v>3</v>
      </c>
      <c r="W37" s="2">
        <v>4.9752281616688396</v>
      </c>
      <c r="X37" s="2">
        <v>0</v>
      </c>
      <c r="Y37" s="2">
        <v>0</v>
      </c>
      <c r="Z37" s="2">
        <v>2.4876140808344198</v>
      </c>
      <c r="AA37" s="2">
        <v>621.4810951760104</v>
      </c>
      <c r="AB37" s="2">
        <v>897.97783572359845</v>
      </c>
      <c r="AC37" s="2"/>
      <c r="AD37" s="2"/>
      <c r="AE37" s="2"/>
    </row>
    <row r="38" spans="1:31" x14ac:dyDescent="0.3">
      <c r="A38" s="36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 x14ac:dyDescent="0.3">
      <c r="A39" s="36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 x14ac:dyDescent="0.3">
      <c r="A40" s="36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 x14ac:dyDescent="0.3">
      <c r="A41" s="36"/>
      <c r="B41" s="37" t="s">
        <v>121</v>
      </c>
      <c r="C41" s="38">
        <v>0</v>
      </c>
      <c r="D41" s="38">
        <v>0</v>
      </c>
      <c r="E41" s="38">
        <v>0</v>
      </c>
      <c r="F41" s="38">
        <v>0</v>
      </c>
      <c r="G41" s="38">
        <v>0</v>
      </c>
      <c r="H41" s="38">
        <v>0</v>
      </c>
      <c r="I41" s="38">
        <v>0</v>
      </c>
      <c r="J41" s="38">
        <v>0</v>
      </c>
      <c r="K41" s="38">
        <v>0</v>
      </c>
      <c r="L41" s="38">
        <v>0</v>
      </c>
      <c r="M41" s="38">
        <v>0</v>
      </c>
      <c r="N41" s="38">
        <v>0</v>
      </c>
      <c r="O41" s="38">
        <v>0</v>
      </c>
      <c r="P41" s="38">
        <v>0</v>
      </c>
      <c r="Q41" s="38">
        <v>0</v>
      </c>
      <c r="R41" s="38">
        <v>0</v>
      </c>
      <c r="S41" s="38">
        <v>0</v>
      </c>
      <c r="T41" s="38">
        <v>0</v>
      </c>
      <c r="U41" s="38">
        <v>0</v>
      </c>
      <c r="V41" s="38">
        <v>0</v>
      </c>
      <c r="W41" s="38">
        <v>0</v>
      </c>
      <c r="X41" s="38">
        <v>0</v>
      </c>
      <c r="Y41" s="38">
        <v>0</v>
      </c>
      <c r="Z41" s="38">
        <v>0</v>
      </c>
      <c r="AA41" s="38">
        <v>0</v>
      </c>
      <c r="AB41" s="38">
        <v>0</v>
      </c>
      <c r="AC41" s="38"/>
      <c r="AD41" s="38"/>
      <c r="AE41" s="38"/>
    </row>
    <row r="42" spans="1:31" x14ac:dyDescent="0.3">
      <c r="A42" s="36"/>
    </row>
    <row r="43" spans="1:31" x14ac:dyDescent="0.3">
      <c r="A43" s="36"/>
    </row>
    <row r="44" spans="1:31" x14ac:dyDescent="0.3">
      <c r="A44" s="36"/>
    </row>
    <row r="45" spans="1:31" x14ac:dyDescent="0.3">
      <c r="A45" s="36"/>
    </row>
    <row r="46" spans="1:31" x14ac:dyDescent="0.3">
      <c r="A46" s="36"/>
    </row>
    <row r="47" spans="1:31" x14ac:dyDescent="0.3">
      <c r="A47" s="36"/>
    </row>
    <row r="48" spans="1:31" x14ac:dyDescent="0.3">
      <c r="A48" s="36"/>
    </row>
    <row r="49" spans="1:1" x14ac:dyDescent="0.3">
      <c r="A49" s="36"/>
    </row>
    <row r="50" spans="1:1" x14ac:dyDescent="0.3">
      <c r="A50" s="36"/>
    </row>
    <row r="51" spans="1:1" x14ac:dyDescent="0.3">
      <c r="A51" s="36"/>
    </row>
    <row r="52" spans="1:1" x14ac:dyDescent="0.3">
      <c r="A52" s="36"/>
    </row>
    <row r="53" spans="1:1" x14ac:dyDescent="0.3">
      <c r="A53" s="36"/>
    </row>
    <row r="54" spans="1:1" x14ac:dyDescent="0.3">
      <c r="A54" s="36"/>
    </row>
    <row r="55" spans="1:1" x14ac:dyDescent="0.3">
      <c r="A55" s="36"/>
    </row>
    <row r="56" spans="1:1" x14ac:dyDescent="0.3">
      <c r="A56" s="36"/>
    </row>
    <row r="57" spans="1:1" x14ac:dyDescent="0.3">
      <c r="A57" s="36"/>
    </row>
    <row r="58" spans="1:1" x14ac:dyDescent="0.3">
      <c r="A58" s="36"/>
    </row>
    <row r="59" spans="1:1" x14ac:dyDescent="0.3">
      <c r="A59" s="36"/>
    </row>
    <row r="60" spans="1:1" x14ac:dyDescent="0.3">
      <c r="A60" s="36"/>
    </row>
    <row r="61" spans="1:1" x14ac:dyDescent="0.3">
      <c r="A61" s="36"/>
    </row>
    <row r="62" spans="1:1" x14ac:dyDescent="0.3">
      <c r="A62" s="36"/>
    </row>
    <row r="63" spans="1:1" x14ac:dyDescent="0.3">
      <c r="A63" s="36"/>
    </row>
    <row r="64" spans="1:1" x14ac:dyDescent="0.3">
      <c r="A64" s="36"/>
    </row>
    <row r="65" spans="1:1" x14ac:dyDescent="0.3">
      <c r="A65" s="3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441ADCC9AB2D488C245AE33F344305" ma:contentTypeVersion="16" ma:contentTypeDescription="Create a new document." ma:contentTypeScope="" ma:versionID="80d9fbc33caf4f8111f0b037eca4dbbc">
  <xsd:schema xmlns:xsd="http://www.w3.org/2001/XMLSchema" xmlns:xs="http://www.w3.org/2001/XMLSchema" xmlns:p="http://schemas.microsoft.com/office/2006/metadata/properties" xmlns:ns2="8e122906-018d-46c6-82c7-847d64643fec" xmlns:ns3="fcd9ff76-dbd5-4f9b-b0d2-8607837632b8" targetNamespace="http://schemas.microsoft.com/office/2006/metadata/properties" ma:root="true" ma:fieldsID="78f89afa8b348429cafcc2b60d2f9168" ns2:_="" ns3:_="">
    <xsd:import namespace="8e122906-018d-46c6-82c7-847d64643fec"/>
    <xsd:import namespace="fcd9ff76-dbd5-4f9b-b0d2-8607837632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122906-018d-46c6-82c7-847d64643f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c3eba17-09ab-4a0f-a59d-520f965ef01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d9ff76-dbd5-4f9b-b0d2-8607837632b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3ac8d19-5b55-4ec7-8968-7d811bcee863}" ma:internalName="TaxCatchAll" ma:showField="CatchAllData" ma:web="fcd9ff76-dbd5-4f9b-b0d2-8607837632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e122906-018d-46c6-82c7-847d64643fec">
      <Terms xmlns="http://schemas.microsoft.com/office/infopath/2007/PartnerControls"/>
    </lcf76f155ced4ddcb4097134ff3c332f>
    <TaxCatchAll xmlns="fcd9ff76-dbd5-4f9b-b0d2-8607837632b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24A2130-E469-4D1B-B515-D41D99CDA3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122906-018d-46c6-82c7-847d64643fec"/>
    <ds:schemaRef ds:uri="fcd9ff76-dbd5-4f9b-b0d2-8607837632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63467FB-388A-46D8-8A09-B31643C06C42}">
  <ds:schemaRefs>
    <ds:schemaRef ds:uri="http://schemas.microsoft.com/office/2006/metadata/properties"/>
    <ds:schemaRef ds:uri="http://schemas.microsoft.com/office/infopath/2007/PartnerControls"/>
    <ds:schemaRef ds:uri="8e122906-018d-46c6-82c7-847d64643fec"/>
    <ds:schemaRef ds:uri="fcd9ff76-dbd5-4f9b-b0d2-8607837632b8"/>
  </ds:schemaRefs>
</ds:datastoreItem>
</file>

<file path=customXml/itemProps3.xml><?xml version="1.0" encoding="utf-8"?>
<ds:datastoreItem xmlns:ds="http://schemas.openxmlformats.org/officeDocument/2006/customXml" ds:itemID="{A547B1C0-780C-450D-983E-BB005C0DC11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1. Data summation</vt:lpstr>
      <vt:lpstr>2. Lookup</vt:lpstr>
      <vt:lpstr>3. Graphs</vt:lpstr>
      <vt:lpstr>4. Sums</vt:lpstr>
      <vt:lpstr>5. Counts</vt:lpstr>
      <vt:lpstr>6. Conditional format</vt:lpstr>
      <vt:lpstr>7. Pivot tables</vt:lpstr>
      <vt:lpstr>Pivot Table Worksheet</vt:lpstr>
      <vt:lpstr>8. Data analysis</vt:lpstr>
      <vt:lpstr>8.Data Analysis for Data1</vt:lpstr>
      <vt:lpstr>8.Data Analysis for Data3</vt:lpstr>
      <vt:lpstr>Data1</vt:lpstr>
      <vt:lpstr>Data2</vt:lpstr>
      <vt:lpstr>Sheet4</vt:lpstr>
      <vt:lpstr>Sheet3</vt:lpstr>
      <vt:lpstr>Sheet2</vt:lpstr>
      <vt:lpstr>Data 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Brendon van Niekerk</dc:creator>
  <cp:keywords/>
  <dc:description/>
  <cp:lastModifiedBy>Nosipho Dlamini</cp:lastModifiedBy>
  <cp:revision/>
  <dcterms:created xsi:type="dcterms:W3CDTF">2015-06-05T11:39:02Z</dcterms:created>
  <dcterms:modified xsi:type="dcterms:W3CDTF">2023-07-13T11:25:54Z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0x01010002441ADCC9AB2D488C245AE33F344305</vt:lpwstr>
  </property>
  <property fmtid="{D5CDD505-2E9C-101B-9397-08002B2CF9AE}" pid="3" name="MediaServiceImageTags">
    <vt:lpwstr/>
  </property>
</Properties>
</file>