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 TBC\project_management_2020\Project Execution\Risk Register\Individual\"/>
    </mc:Choice>
  </mc:AlternateContent>
  <xr:revisionPtr revIDLastSave="0" documentId="13_ncr:1_{63CA2D70-9D88-44A3-8221-17552FA65316}" xr6:coauthVersionLast="45" xr6:coauthVersionMax="45" xr10:uidLastSave="{00000000-0000-0000-0000-000000000000}"/>
  <bookViews>
    <workbookView xWindow="-120" yWindow="-120" windowWidth="29040" windowHeight="15840" tabRatio="609" xr2:uid="{00000000-000D-0000-FFFF-FFFF00000000}"/>
  </bookViews>
  <sheets>
    <sheet name="RISK REGISTER" sheetId="1" r:id="rId1"/>
    <sheet name="RISK PROFILE" sheetId="2" r:id="rId2"/>
    <sheet name="CLOSED RISKS" sheetId="4" r:id="rId3"/>
    <sheet name="Guidance Notes" sheetId="3" r:id="rId4"/>
    <sheet name="Risk_Lookup" sheetId="5" state="hidden" r:id="rId5"/>
  </sheets>
  <definedNames>
    <definedName name="_xlnm._FilterDatabase" localSheetId="0" hidden="1">'RISK REGISTER'!$A$4:$Q$99</definedName>
    <definedName name="OLE_LINK1" localSheetId="3">'Guidance Notes'!#REF!</definedName>
    <definedName name="_xlnm.Print_Area" localSheetId="3">'Guidance Notes'!$A$1:$O$46</definedName>
    <definedName name="_xlnm.Print_Area" localSheetId="0">'RISK REGISTER'!$A$1:$O$30</definedName>
    <definedName name="_xlnm.Print_Titles" localSheetId="0">'RISK REGISTER'!$1:$4</definedName>
    <definedName name="Riskprofile">'RISK PROFILE'!$A$4:$A$9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1" i="1" l="1"/>
  <c r="P10" i="1"/>
  <c r="P9" i="1"/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" i="5"/>
  <c r="Q11" i="1" l="1"/>
  <c r="Q10" i="1"/>
  <c r="O10" i="1" s="1"/>
  <c r="Q9" i="1"/>
  <c r="Q5" i="1"/>
  <c r="O6" i="1" s="1"/>
  <c r="Q58" i="1"/>
  <c r="O58" i="1" s="1"/>
  <c r="Q5" i="4"/>
  <c r="O5" i="4" s="1"/>
  <c r="Q84" i="1"/>
  <c r="O84" i="1" s="1"/>
  <c r="Q68" i="1"/>
  <c r="O68" i="1" s="1"/>
  <c r="Q98" i="1"/>
  <c r="O98" i="1" s="1"/>
  <c r="Q82" i="1"/>
  <c r="O82" i="1" s="1"/>
  <c r="Q66" i="1"/>
  <c r="O66" i="1" s="1"/>
  <c r="Q10" i="4"/>
  <c r="O10" i="4" s="1"/>
  <c r="Q14" i="4"/>
  <c r="O14" i="4" s="1"/>
  <c r="Q18" i="4"/>
  <c r="O18" i="4" s="1"/>
  <c r="Q22" i="4"/>
  <c r="O22" i="4" s="1"/>
  <c r="Q12" i="1"/>
  <c r="O12" i="1" s="1"/>
  <c r="Q16" i="1"/>
  <c r="O16" i="1" s="1"/>
  <c r="Q20" i="1"/>
  <c r="O20" i="1" s="1"/>
  <c r="Q24" i="1"/>
  <c r="O24" i="1" s="1"/>
  <c r="Q28" i="1"/>
  <c r="O28" i="1" s="1"/>
  <c r="Q32" i="1"/>
  <c r="O32" i="1" s="1"/>
  <c r="Q36" i="1"/>
  <c r="O36" i="1" s="1"/>
  <c r="Q40" i="1"/>
  <c r="O40" i="1" s="1"/>
  <c r="Q44" i="1"/>
  <c r="O44" i="1" s="1"/>
  <c r="Q48" i="1"/>
  <c r="O48" i="1" s="1"/>
  <c r="Q6" i="4"/>
  <c r="O6" i="4" s="1"/>
  <c r="Q12" i="4"/>
  <c r="O12" i="4" s="1"/>
  <c r="Q16" i="4"/>
  <c r="O16" i="4" s="1"/>
  <c r="Q20" i="4"/>
  <c r="O20" i="4" s="1"/>
  <c r="Q8" i="1"/>
  <c r="O8" i="1" s="1"/>
  <c r="Q14" i="1"/>
  <c r="O14" i="1" s="1"/>
  <c r="Q18" i="1"/>
  <c r="O18" i="1" s="1"/>
  <c r="Q22" i="1"/>
  <c r="O22" i="1" s="1"/>
  <c r="Q26" i="1"/>
  <c r="O26" i="1" s="1"/>
  <c r="Q30" i="1"/>
  <c r="O30" i="1" s="1"/>
  <c r="Q34" i="1"/>
  <c r="O34" i="1" s="1"/>
  <c r="Q38" i="1"/>
  <c r="O38" i="1" s="1"/>
  <c r="Q42" i="1"/>
  <c r="O42" i="1" s="1"/>
  <c r="Q46" i="1"/>
  <c r="O46" i="1" s="1"/>
  <c r="Q50" i="1"/>
  <c r="O50" i="1" s="1"/>
  <c r="Q54" i="1"/>
  <c r="O54" i="1" s="1"/>
  <c r="Q8" i="4"/>
  <c r="O8" i="4" s="1"/>
  <c r="Q96" i="1"/>
  <c r="O96" i="1" s="1"/>
  <c r="Q88" i="1"/>
  <c r="O88" i="1" s="1"/>
  <c r="Q80" i="1"/>
  <c r="O80" i="1" s="1"/>
  <c r="Q72" i="1"/>
  <c r="O72" i="1" s="1"/>
  <c r="Q64" i="1"/>
  <c r="O64" i="1" s="1"/>
  <c r="Q56" i="1"/>
  <c r="O56" i="1" s="1"/>
  <c r="Q92" i="1"/>
  <c r="O92" i="1" s="1"/>
  <c r="Q76" i="1"/>
  <c r="O76" i="1" s="1"/>
  <c r="Q60" i="1"/>
  <c r="O60" i="1" s="1"/>
  <c r="Q90" i="1"/>
  <c r="O90" i="1" s="1"/>
  <c r="Q74" i="1"/>
  <c r="O74" i="1" s="1"/>
  <c r="Q94" i="1"/>
  <c r="O94" i="1" s="1"/>
  <c r="Q86" i="1"/>
  <c r="O86" i="1" s="1"/>
  <c r="Q78" i="1"/>
  <c r="O78" i="1" s="1"/>
  <c r="Q70" i="1"/>
  <c r="O70" i="1" s="1"/>
  <c r="Q62" i="1"/>
  <c r="O62" i="1" s="1"/>
  <c r="Q52" i="1"/>
  <c r="O52" i="1" s="1"/>
  <c r="Q97" i="1"/>
  <c r="O97" i="1" s="1"/>
  <c r="Q93" i="1"/>
  <c r="O93" i="1" s="1"/>
  <c r="Q89" i="1"/>
  <c r="O89" i="1" s="1"/>
  <c r="Q85" i="1"/>
  <c r="O85" i="1" s="1"/>
  <c r="Q81" i="1"/>
  <c r="O81" i="1" s="1"/>
  <c r="Q77" i="1"/>
  <c r="O77" i="1" s="1"/>
  <c r="Q73" i="1"/>
  <c r="O73" i="1" s="1"/>
  <c r="Q69" i="1"/>
  <c r="O69" i="1" s="1"/>
  <c r="Q65" i="1"/>
  <c r="O65" i="1" s="1"/>
  <c r="Q61" i="1"/>
  <c r="O61" i="1" s="1"/>
  <c r="Q57" i="1"/>
  <c r="O57" i="1" s="1"/>
  <c r="Q53" i="1"/>
  <c r="O53" i="1" s="1"/>
  <c r="Q49" i="1"/>
  <c r="O49" i="1" s="1"/>
  <c r="Q45" i="1"/>
  <c r="O45" i="1" s="1"/>
  <c r="Q41" i="1"/>
  <c r="O41" i="1" s="1"/>
  <c r="Q37" i="1"/>
  <c r="O37" i="1" s="1"/>
  <c r="Q33" i="1"/>
  <c r="O33" i="1" s="1"/>
  <c r="Q29" i="1"/>
  <c r="O29" i="1" s="1"/>
  <c r="Q25" i="1"/>
  <c r="O25" i="1" s="1"/>
  <c r="Q21" i="1"/>
  <c r="O21" i="1" s="1"/>
  <c r="Q17" i="1"/>
  <c r="O17" i="1" s="1"/>
  <c r="Q13" i="1"/>
  <c r="O13" i="1" s="1"/>
  <c r="Q7" i="1"/>
  <c r="Q4" i="4"/>
  <c r="O4" i="4" s="1"/>
  <c r="Q19" i="4"/>
  <c r="O19" i="4" s="1"/>
  <c r="Q15" i="4"/>
  <c r="O15" i="4" s="1"/>
  <c r="Q11" i="4"/>
  <c r="O11" i="4" s="1"/>
  <c r="Q7" i="4"/>
  <c r="O7" i="4" s="1"/>
  <c r="Q99" i="1"/>
  <c r="O99" i="1" s="1"/>
  <c r="Q95" i="1"/>
  <c r="O95" i="1" s="1"/>
  <c r="Q91" i="1"/>
  <c r="O91" i="1" s="1"/>
  <c r="Q87" i="1"/>
  <c r="O87" i="1" s="1"/>
  <c r="Q83" i="1"/>
  <c r="O83" i="1" s="1"/>
  <c r="Q79" i="1"/>
  <c r="O79" i="1" s="1"/>
  <c r="Q75" i="1"/>
  <c r="O75" i="1" s="1"/>
  <c r="Q71" i="1"/>
  <c r="O71" i="1" s="1"/>
  <c r="Q67" i="1"/>
  <c r="O67" i="1" s="1"/>
  <c r="Q63" i="1"/>
  <c r="O63" i="1" s="1"/>
  <c r="Q59" i="1"/>
  <c r="O59" i="1" s="1"/>
  <c r="Q55" i="1"/>
  <c r="O55" i="1" s="1"/>
  <c r="Q51" i="1"/>
  <c r="O51" i="1" s="1"/>
  <c r="Q47" i="1"/>
  <c r="O47" i="1" s="1"/>
  <c r="Q43" i="1"/>
  <c r="O43" i="1" s="1"/>
  <c r="Q39" i="1"/>
  <c r="O39" i="1" s="1"/>
  <c r="Q35" i="1"/>
  <c r="O35" i="1" s="1"/>
  <c r="Q31" i="1"/>
  <c r="O31" i="1" s="1"/>
  <c r="Q27" i="1"/>
  <c r="O27" i="1" s="1"/>
  <c r="Q23" i="1"/>
  <c r="O23" i="1" s="1"/>
  <c r="Q19" i="1"/>
  <c r="O19" i="1" s="1"/>
  <c r="Q15" i="1"/>
  <c r="O15" i="1" s="1"/>
  <c r="Q21" i="4"/>
  <c r="O21" i="4" s="1"/>
  <c r="Q17" i="4"/>
  <c r="O17" i="4" s="1"/>
  <c r="Q13" i="4"/>
  <c r="O13" i="4" s="1"/>
  <c r="Q9" i="4"/>
  <c r="O9" i="4" s="1"/>
  <c r="C6" i="2"/>
  <c r="P5" i="1"/>
  <c r="P7" i="1"/>
  <c r="P8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C9" i="2"/>
  <c r="C8" i="2"/>
  <c r="C7" i="2"/>
  <c r="C5" i="2"/>
  <c r="C4" i="2"/>
  <c r="A1" i="2"/>
  <c r="O11" i="1" l="1"/>
  <c r="O5" i="1"/>
  <c r="O7" i="1"/>
  <c r="C13" i="2"/>
  <c r="C14" i="2"/>
  <c r="C12" i="2"/>
</calcChain>
</file>

<file path=xl/sharedStrings.xml><?xml version="1.0" encoding="utf-8"?>
<sst xmlns="http://schemas.openxmlformats.org/spreadsheetml/2006/main" count="232" uniqueCount="134">
  <si>
    <t>Description</t>
  </si>
  <si>
    <t>Measures</t>
  </si>
  <si>
    <t xml:space="preserve">Risk ID Code </t>
  </si>
  <si>
    <t>Risk Description</t>
  </si>
  <si>
    <t xml:space="preserve">Current Status </t>
  </si>
  <si>
    <t>Control Measures Employed</t>
  </si>
  <si>
    <t>Next Review Date</t>
  </si>
  <si>
    <t>Comments / Further Actions Required / Contingency Plan - including deadline dates</t>
  </si>
  <si>
    <r>
      <t xml:space="preserve">Risk Owner     </t>
    </r>
    <r>
      <rPr>
        <sz val="12"/>
        <rFont val="Arial"/>
        <family val="2"/>
      </rPr>
      <t xml:space="preserve">                  </t>
    </r>
  </si>
  <si>
    <t xml:space="preserve">Risk </t>
  </si>
  <si>
    <t>Unchanged</t>
  </si>
  <si>
    <t>↔</t>
  </si>
  <si>
    <t>Increasing</t>
  </si>
  <si>
    <t>↑</t>
  </si>
  <si>
    <t>Reducing</t>
  </si>
  <si>
    <t>↓</t>
  </si>
  <si>
    <t>Imminent</t>
  </si>
  <si>
    <t>!</t>
  </si>
  <si>
    <t>Closed</t>
  </si>
  <si>
    <t>x</t>
  </si>
  <si>
    <t>New</t>
  </si>
  <si>
    <t>N</t>
  </si>
  <si>
    <t>Gross risk (pre-controls)</t>
  </si>
  <si>
    <t>Net Risk (post-controls)</t>
  </si>
  <si>
    <r>
      <t xml:space="preserve">Likelihood </t>
    </r>
    <r>
      <rPr>
        <sz val="12"/>
        <rFont val="Arial"/>
        <family val="2"/>
      </rPr>
      <t>(1,2,3,4,5)</t>
    </r>
  </si>
  <si>
    <r>
      <t xml:space="preserve">Impact </t>
    </r>
    <r>
      <rPr>
        <sz val="12"/>
        <rFont val="Arial"/>
        <family val="2"/>
      </rPr>
      <t>(1,2,3,4,5)</t>
    </r>
  </si>
  <si>
    <t>Overall indicator</t>
  </si>
  <si>
    <t>Red</t>
  </si>
  <si>
    <t>Amber</t>
  </si>
  <si>
    <t>Green</t>
  </si>
  <si>
    <t>Status of risks</t>
  </si>
  <si>
    <t>Net risk score</t>
  </si>
  <si>
    <t>Last Review Date</t>
  </si>
  <si>
    <t>Status and review</t>
  </si>
  <si>
    <t>Strategic Plan Theme</t>
  </si>
  <si>
    <t>Likelihood (1, 2, 3, 4, 5)</t>
  </si>
  <si>
    <t>Impact (1, 2, 3, 4, 5)</t>
  </si>
  <si>
    <t>Major</t>
  </si>
  <si>
    <t>Moderate</t>
  </si>
  <si>
    <t>Minor</t>
  </si>
  <si>
    <t>LIKELIHOOD</t>
  </si>
  <si>
    <t>SCORE</t>
  </si>
  <si>
    <t>CRITERIA</t>
  </si>
  <si>
    <t>DESCRIPTION</t>
  </si>
  <si>
    <t>Very High</t>
  </si>
  <si>
    <t>&gt; 75%</t>
  </si>
  <si>
    <t>Almost certainly will occur</t>
  </si>
  <si>
    <t>High</t>
  </si>
  <si>
    <t>51 – 75%</t>
  </si>
  <si>
    <t>More likely to occur than not</t>
  </si>
  <si>
    <t>Medium</t>
  </si>
  <si>
    <t>26 – 50%</t>
  </si>
  <si>
    <t>Fairly likely to occur</t>
  </si>
  <si>
    <t>Low</t>
  </si>
  <si>
    <t>6 – 25%</t>
  </si>
  <si>
    <t>Unlikely to occur</t>
  </si>
  <si>
    <t>Very Low</t>
  </si>
  <si>
    <t>0 – 5%</t>
  </si>
  <si>
    <t xml:space="preserve">Extremely unlikely or virtually impossible </t>
  </si>
  <si>
    <t>CORPORATE</t>
  </si>
  <si>
    <t>FACULTY/SERVICE</t>
  </si>
  <si>
    <t>PROJECT</t>
  </si>
  <si>
    <t>5: CATASTROPHIC</t>
  </si>
  <si>
    <t>4: MAJOR</t>
  </si>
  <si>
    <t>3: MODERATE</t>
  </si>
  <si>
    <t>2: MINOR</t>
  </si>
  <si>
    <t>1:INSIGINFICIANT</t>
  </si>
  <si>
    <t>Impact</t>
  </si>
  <si>
    <t>IMPACT</t>
  </si>
  <si>
    <t>Catastrophic</t>
  </si>
  <si>
    <t>Insignificant</t>
  </si>
  <si>
    <t>Ø    Identify the likelihood of the gross risk using the following table (taken from the Risk Management Policy).</t>
  </si>
  <si>
    <t xml:space="preserve">Ø    Likelihood – what is the likelihood of materially failing to achieve the objective / outcome?  </t>
  </si>
  <si>
    <t>Ø    Identify the impact of the gross risk using the following table (taken from the Risk Management Policy).</t>
  </si>
  <si>
    <t xml:space="preserve">Ø    Impact – What is the impact on the University of materially failing to achieve the objective / outcome? </t>
  </si>
  <si>
    <t>Table 2 Risk Impact Framework:</t>
  </si>
  <si>
    <t>• Would pose a serious threat to the University’s survival
• Would prevent the achievement of corporate objectives
• Would have very serious financial consequences that may not be manageable with existing university resources
• Would necessitate very significant changes to the University’s structure, priorities, and systems/procedures
• Sustained national media coverage: perceived total loss of public confidence</t>
  </si>
  <si>
    <t>• Would pose a serious threat to the faculty’s/service’s survival
• Would prevent the achievement of faculty/service objectives
• Would have very serious financial consequences that may not be manageable with existing faculty/service resources
• Would necessitate very significant changes to the faculty’s/service’s structure, priorities, and operational delivery
• Would have a major impact at University level</t>
  </si>
  <si>
    <t>• Would pose a serious threat to the project’s survival
• Would prevent the achievement of project objectives
• Would have very serious financial consequences that may not be manageable with existing project resources
• Would necessitate very significant changes to the project plan, intended outcomes, and operational delivery
• Would have a major impact at faculty/service level and/or a moderate impact at University level</t>
  </si>
  <si>
    <t>• Would seriously hinder the achievement of corporate objectives
• Would have serious financial consequences that may require significant reallocation of university resources
• Would necessitate some changes to the University’s structure and/or priorities
• Would necessitate significant changes to University systems/procedures
• Sustained local and/or some national media coverage: longer-term perception of not meeting public expectations</t>
  </si>
  <si>
    <t>• Would seriously hinder the achievement of faculty/service objectives
• Would have serious financial consequences that may require significant reallocation of faculty/service resources
• Would necessitate some changes to the faculty’s/service’s structure and/or priorities
• Would necessitate significant changes to operational delivery in the faculty/service
• Would have a moderate impact at University level</t>
  </si>
  <si>
    <t>• Would seriously hinder the achievement of project objectives
• Would have serious financial consequences that may require significant reallocation of project resources
• Would necessitate some changes to the project plan and/or intended outcomes
• Would necessitate significant changes to project delivery
• Would have a moderate impact at faculty/service level and/or a minor impact at University level</t>
  </si>
  <si>
    <t>• Would hinder the achievement of some corporate objectives
• Would have financial consequences that could be managed by flexing existing budgets
• May necessitate some changes to the University’s structure and/or priorities
• Would necessitate some changes to University systems/procedures
• Local media coverage: some short term perception of not fully meeting public expectations</t>
  </si>
  <si>
    <t>• Would hinder the achievement of some faculty/service objectives
• Would have financial consequences that could be managed by flexing existing faculty/service budget
• May necessitate some changes to the faculty’s/service’s structure and/or priorities
• Would necessitate some changes to operational delivery in the faculty/service
• Would have a minor impact at University level</t>
  </si>
  <si>
    <t>• Would hinder the achievement of some project objectives
• Would have financial consequences that could be managed by flexing existing project budget
• May necessitate some changes to the project plan and/or intended outcomes
• Would necessitate some changes to project delivery
• Would have a minor impact at faculty/service level and/or an insignificant impact at University level</t>
  </si>
  <si>
    <t>• Would hinder the achievement of some aspects of corporate objectives
• Would have financial consequences that could be managed with existing budgets
• May necessitate some changes to University systems/procedures
• May give rise to questions about the extent to which public expectations are being met</t>
  </si>
  <si>
    <t>• Would hinder the achievement of some aspects of faculty/service objectives
• Would have financial consequences that could be managed with existing faculty/service budget
• May necessitate some changes to operational delivery
• Would have an insignificant impact at University level</t>
  </si>
  <si>
    <t>• Would hinder the achievement of some aspects of project objectives
• Would have financial consequences that could be managed with existing project budget
• May necessitate some changes to project delivery
• Would have an insignificant impact at faculty/service level</t>
  </si>
  <si>
    <t>• Would have only a marginal effect on the achievement of some aspects of corporate objectives
• Would have only marginal financial consequences
• Would be managed with existing systems/procedures
• Little impact on public perceptions</t>
  </si>
  <si>
    <t>• Would have only a marginal effect on the achievement of some aspects of faculty/service objectives
• Would have only marginal financial consequences
• Would be managed with existing systems/procedures</t>
  </si>
  <si>
    <t>• Would have only a marginal  effect on the achievement of some aspects of project objectives
• Would have only marginal financial consequences
• Would be managed with existing systems/procedures</t>
  </si>
  <si>
    <r>
      <t xml:space="preserve">Appetite Key </t>
    </r>
    <r>
      <rPr>
        <sz val="12"/>
        <color rgb="FF00B050"/>
        <rFont val="Calibri"/>
        <family val="2"/>
      </rPr>
      <t>Green</t>
    </r>
    <r>
      <rPr>
        <sz val="12"/>
        <rFont val="Calibri"/>
        <family val="2"/>
      </rPr>
      <t xml:space="preserve"> = Within Appetite / Tolerate </t>
    </r>
    <r>
      <rPr>
        <sz val="12"/>
        <color rgb="FFFFC000"/>
        <rFont val="Calibri"/>
        <family val="2"/>
      </rPr>
      <t>Orange</t>
    </r>
    <r>
      <rPr>
        <sz val="12"/>
        <rFont val="Calibri"/>
        <family val="2"/>
      </rPr>
      <t xml:space="preserve"> = Outside Appetite / Don’t Tolerate / Take Action to Reduce Risks. </t>
    </r>
    <r>
      <rPr>
        <sz val="12"/>
        <color rgb="FFFF0000"/>
        <rFont val="Calibri"/>
        <family val="2"/>
      </rPr>
      <t>Red</t>
    </r>
    <r>
      <rPr>
        <sz val="12"/>
        <rFont val="Calibri"/>
        <family val="2"/>
      </rPr>
      <t xml:space="preserve"> = Outside Appetite, definitely don’t tolerate, consider stopping action / project to remove such high level of risk.</t>
    </r>
  </si>
  <si>
    <t>Table 3 Risk ‘Response’ Matrix:</t>
  </si>
  <si>
    <t>Table 1 Risk Likelihood Framework:</t>
  </si>
  <si>
    <t>Current Total</t>
  </si>
  <si>
    <t xml:space="preserve">Current Total </t>
  </si>
  <si>
    <t>Likelihood</t>
  </si>
  <si>
    <t>Risk Indicator</t>
  </si>
  <si>
    <t>ConcatenateScore</t>
  </si>
  <si>
    <r>
      <t xml:space="preserve">Net Risk Exposure </t>
    </r>
    <r>
      <rPr>
        <sz val="14"/>
        <rFont val="Calibri"/>
        <family val="2"/>
        <scheme val="minor"/>
      </rPr>
      <t>(Impact / Likelihood)</t>
    </r>
  </si>
  <si>
    <t>Risk Register Scoring Guidance Notes</t>
  </si>
  <si>
    <t>V③</t>
  </si>
  <si>
    <r>
      <t xml:space="preserve">Risk Owner     </t>
    </r>
    <r>
      <rPr>
        <sz val="12"/>
        <rFont val="Calibri"/>
        <family val="2"/>
        <scheme val="minor"/>
      </rPr>
      <t xml:space="preserve">                  </t>
    </r>
  </si>
  <si>
    <r>
      <t xml:space="preserve">Likelihood </t>
    </r>
    <r>
      <rPr>
        <sz val="12"/>
        <rFont val="Calibri"/>
        <family val="2"/>
        <scheme val="minor"/>
      </rPr>
      <t>(1,2,3,4,5)</t>
    </r>
  </si>
  <si>
    <r>
      <t xml:space="preserve">Impact </t>
    </r>
    <r>
      <rPr>
        <sz val="12"/>
        <rFont val="Calibri"/>
        <family val="2"/>
        <scheme val="minor"/>
      </rPr>
      <t>(1,2,3,4,5)</t>
    </r>
  </si>
  <si>
    <t>N/A</t>
  </si>
  <si>
    <t>Technical</t>
  </si>
  <si>
    <t>PM</t>
  </si>
  <si>
    <t>Org</t>
  </si>
  <si>
    <t>Work through online tutorials and lectures</t>
  </si>
  <si>
    <t>Lack of knowledge of members on the module</t>
  </si>
  <si>
    <t xml:space="preserve"> Take preventive measures</t>
  </si>
  <si>
    <t>Consult a doctor for proper treatment</t>
  </si>
  <si>
    <t>Health</t>
  </si>
  <si>
    <t>[SURYA SHRESTHA] RISK REGISTER</t>
  </si>
  <si>
    <t>Surya Shrestha</t>
  </si>
  <si>
    <t>Check the device condition properly</t>
  </si>
  <si>
    <t>Use of online tools available</t>
  </si>
  <si>
    <t>Work through tutorials and help from module tutor</t>
  </si>
  <si>
    <t>Regular communication is essential</t>
  </si>
  <si>
    <t>Consult with project leader</t>
  </si>
  <si>
    <t>Work from home and communicate with team members</t>
  </si>
  <si>
    <t>Finish the taks in schedule time</t>
  </si>
  <si>
    <t>!Amber</t>
  </si>
  <si>
    <t>Unstablity in internet and problem in device</t>
  </si>
  <si>
    <t>Get help from technical experts</t>
  </si>
  <si>
    <t>Lack of participation and coopetation from team members</t>
  </si>
  <si>
    <t>Lack of coding and database knowledge and skill among members</t>
  </si>
  <si>
    <t>Health issuses becoming problem in tasks</t>
  </si>
  <si>
    <t xml:space="preserve">Problem in completion of assigned tasks due to pandemic </t>
  </si>
  <si>
    <t>Make team work and communicate properly</t>
  </si>
  <si>
    <t>Proper meeting arrangement essential</t>
  </si>
  <si>
    <t>Go through slides and seek tutor's help if required</t>
  </si>
  <si>
    <t>Different way of communication due to lockdown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</si>
</sst>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2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20"/>
      <name val="Arial"/>
      <family val="2"/>
    </font>
    <font>
      <sz val="20"/>
      <name val="Calibri"/>
      <family val="2"/>
    </font>
    <font>
      <b/>
      <u/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2"/>
      <name val="Calibri"/>
      <family val="2"/>
    </font>
    <font>
      <b/>
      <u/>
      <sz val="12"/>
      <name val="Calibri"/>
      <family val="2"/>
    </font>
    <font>
      <sz val="12"/>
      <color rgb="FFFF0000"/>
      <name val="Calibri"/>
      <family val="2"/>
    </font>
    <font>
      <sz val="12"/>
      <color rgb="FF00B050"/>
      <name val="Calibri"/>
      <family val="2"/>
    </font>
    <font>
      <sz val="12"/>
      <color rgb="FFFFC000"/>
      <name val="Calibri"/>
      <family val="2"/>
    </font>
    <font>
      <b/>
      <sz val="16"/>
      <name val="Calibri"/>
      <family val="2"/>
    </font>
    <font>
      <b/>
      <sz val="16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theme="1" tint="0.499984740745262"/>
      <name val="Calibri"/>
      <family val="2"/>
    </font>
    <font>
      <b/>
      <u/>
      <sz val="16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87">
    <xf numFmtId="0" fontId="0" fillId="0" borderId="0" xfId="0"/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21" fillId="0" borderId="10" xfId="0" applyFont="1" applyBorder="1" applyAlignment="1" applyProtection="1">
      <alignment horizontal="center" vertical="center" wrapText="1"/>
      <protection locked="0"/>
    </xf>
    <xf numFmtId="0" fontId="0" fillId="0" borderId="0" xfId="0" applyProtection="1"/>
    <xf numFmtId="0" fontId="0" fillId="0" borderId="0" xfId="0" applyBorder="1" applyProtection="1"/>
    <xf numFmtId="0" fontId="24" fillId="0" borderId="12" xfId="0" applyFont="1" applyBorder="1" applyAlignment="1" applyProtection="1">
      <alignment horizontal="center" vertical="center" wrapText="1"/>
    </xf>
    <xf numFmtId="0" fontId="24" fillId="0" borderId="13" xfId="0" applyFont="1" applyFill="1" applyBorder="1" applyAlignment="1" applyProtection="1">
      <alignment horizontal="left" vertical="center" wrapText="1"/>
    </xf>
    <xf numFmtId="0" fontId="25" fillId="0" borderId="10" xfId="0" applyFont="1" applyFill="1" applyBorder="1" applyAlignment="1" applyProtection="1">
      <alignment horizontal="center" vertical="center" wrapText="1"/>
    </xf>
    <xf numFmtId="0" fontId="26" fillId="0" borderId="10" xfId="0" applyFont="1" applyFill="1" applyBorder="1" applyAlignment="1" applyProtection="1">
      <alignment horizontal="center" vertical="center" wrapText="1"/>
    </xf>
    <xf numFmtId="0" fontId="24" fillId="0" borderId="14" xfId="0" applyFont="1" applyBorder="1" applyAlignment="1" applyProtection="1">
      <alignment horizontal="left" vertical="center" wrapText="1"/>
    </xf>
    <xf numFmtId="0" fontId="26" fillId="0" borderId="15" xfId="0" applyFont="1" applyBorder="1" applyAlignment="1" applyProtection="1">
      <alignment horizontal="center" vertical="center" wrapText="1"/>
    </xf>
    <xf numFmtId="0" fontId="24" fillId="0" borderId="16" xfId="0" applyFont="1" applyBorder="1" applyAlignment="1" applyProtection="1">
      <alignment horizontal="center" vertical="center" wrapText="1"/>
    </xf>
    <xf numFmtId="0" fontId="21" fillId="0" borderId="17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left" vertical="center" wrapText="1"/>
      <protection locked="0"/>
    </xf>
    <xf numFmtId="164" fontId="1" fillId="0" borderId="13" xfId="0" applyNumberFormat="1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  <xf numFmtId="0" fontId="1" fillId="0" borderId="13" xfId="0" applyFont="1" applyBorder="1" applyAlignment="1" applyProtection="1">
      <alignment horizontal="center" vertical="center" wrapText="1"/>
    </xf>
    <xf numFmtId="0" fontId="30" fillId="0" borderId="12" xfId="0" applyFont="1" applyFill="1" applyBorder="1" applyAlignment="1" applyProtection="1">
      <alignment horizontal="center" vertical="center"/>
    </xf>
    <xf numFmtId="0" fontId="31" fillId="0" borderId="10" xfId="0" applyFont="1" applyFill="1" applyBorder="1" applyAlignment="1" applyProtection="1">
      <alignment horizontal="center" vertical="center" wrapText="1"/>
      <protection locked="0"/>
    </xf>
    <xf numFmtId="0" fontId="19" fillId="24" borderId="14" xfId="0" applyFont="1" applyFill="1" applyBorder="1" applyAlignment="1" applyProtection="1">
      <alignment horizontal="center" vertical="center" textRotation="90" wrapText="1"/>
    </xf>
    <xf numFmtId="0" fontId="19" fillId="24" borderId="15" xfId="0" applyFont="1" applyFill="1" applyBorder="1" applyAlignment="1" applyProtection="1">
      <alignment horizontal="center" vertical="center" textRotation="90" wrapText="1"/>
    </xf>
    <xf numFmtId="0" fontId="19" fillId="24" borderId="22" xfId="0" applyFont="1" applyFill="1" applyBorder="1" applyAlignment="1" applyProtection="1">
      <alignment horizontal="center" vertical="center" textRotation="90" wrapText="1"/>
    </xf>
    <xf numFmtId="0" fontId="1" fillId="0" borderId="19" xfId="0" applyFont="1" applyBorder="1" applyAlignment="1" applyProtection="1">
      <alignment horizontal="center" vertical="center" wrapText="1"/>
      <protection locked="0"/>
    </xf>
    <xf numFmtId="164" fontId="1" fillId="0" borderId="10" xfId="0" applyNumberFormat="1" applyFont="1" applyBorder="1" applyAlignment="1" applyProtection="1">
      <alignment horizontal="center" vertical="center" wrapText="1"/>
      <protection locked="0"/>
    </xf>
    <xf numFmtId="0" fontId="21" fillId="0" borderId="10" xfId="0" applyFont="1" applyFill="1" applyBorder="1" applyAlignment="1" applyProtection="1">
      <alignment horizontal="center" vertical="center" wrapText="1"/>
      <protection locked="0"/>
    </xf>
    <xf numFmtId="0" fontId="24" fillId="0" borderId="0" xfId="0" applyFont="1" applyBorder="1"/>
    <xf numFmtId="0" fontId="24" fillId="0" borderId="0" xfId="0" applyFont="1"/>
    <xf numFmtId="0" fontId="23" fillId="0" borderId="0" xfId="0" applyFont="1" applyBorder="1" applyAlignment="1">
      <alignment horizontal="left" vertical="center" wrapText="1"/>
    </xf>
    <xf numFmtId="0" fontId="23" fillId="0" borderId="0" xfId="0" applyFont="1" applyBorder="1"/>
    <xf numFmtId="0" fontId="32" fillId="0" borderId="0" xfId="0" applyFont="1" applyBorder="1"/>
    <xf numFmtId="0" fontId="24" fillId="0" borderId="10" xfId="0" applyFont="1" applyBorder="1" applyAlignment="1">
      <alignment horizontal="center"/>
    </xf>
    <xf numFmtId="0" fontId="29" fillId="0" borderId="10" xfId="0" applyFont="1" applyBorder="1" applyAlignment="1">
      <alignment horizontal="left" vertical="center"/>
    </xf>
    <xf numFmtId="0" fontId="0" fillId="0" borderId="0" xfId="0" applyProtection="1">
      <protection locked="0"/>
    </xf>
    <xf numFmtId="0" fontId="0" fillId="0" borderId="12" xfId="0" applyBorder="1" applyAlignment="1" applyProtection="1">
      <alignment horizontal="center" vertical="center"/>
    </xf>
    <xf numFmtId="0" fontId="0" fillId="0" borderId="16" xfId="0" applyBorder="1" applyAlignment="1" applyProtection="1">
      <alignment horizontal="center" vertical="center"/>
    </xf>
    <xf numFmtId="0" fontId="27" fillId="0" borderId="0" xfId="0" applyFont="1" applyBorder="1" applyProtection="1"/>
    <xf numFmtId="0" fontId="0" fillId="0" borderId="0" xfId="0" applyAlignment="1">
      <alignment horizontal="right"/>
    </xf>
    <xf numFmtId="0" fontId="38" fillId="0" borderId="40" xfId="0" applyFont="1" applyBorder="1" applyAlignment="1">
      <alignment horizontal="center" vertical="center" wrapText="1"/>
    </xf>
    <xf numFmtId="0" fontId="38" fillId="0" borderId="41" xfId="0" applyFont="1" applyBorder="1" applyAlignment="1">
      <alignment horizontal="center" vertical="center" wrapText="1"/>
    </xf>
    <xf numFmtId="0" fontId="38" fillId="0" borderId="42" xfId="0" applyFont="1" applyBorder="1" applyAlignment="1">
      <alignment horizontal="center" vertical="center" wrapText="1"/>
    </xf>
    <xf numFmtId="0" fontId="23" fillId="32" borderId="10" xfId="0" applyFont="1" applyFill="1" applyBorder="1" applyAlignment="1">
      <alignment horizontal="left" vertical="center"/>
    </xf>
    <xf numFmtId="0" fontId="23" fillId="32" borderId="10" xfId="0" applyFont="1" applyFill="1" applyBorder="1"/>
    <xf numFmtId="0" fontId="29" fillId="32" borderId="10" xfId="0" applyFont="1" applyFill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44" fillId="0" borderId="46" xfId="0" applyFont="1" applyBorder="1" applyAlignment="1">
      <alignment horizontal="center" vertical="center"/>
    </xf>
    <xf numFmtId="0" fontId="46" fillId="0" borderId="0" xfId="0" applyFont="1" applyProtection="1"/>
    <xf numFmtId="0" fontId="48" fillId="0" borderId="0" xfId="0" applyFont="1" applyProtection="1"/>
    <xf numFmtId="0" fontId="47" fillId="24" borderId="18" xfId="0" applyFont="1" applyFill="1" applyBorder="1" applyAlignment="1" applyProtection="1">
      <alignment horizontal="center" vertical="center" textRotation="90" wrapText="1"/>
    </xf>
    <xf numFmtId="0" fontId="47" fillId="24" borderId="11" xfId="0" applyFont="1" applyFill="1" applyBorder="1" applyAlignment="1" applyProtection="1">
      <alignment horizontal="center" vertical="center" textRotation="90" wrapText="1"/>
    </xf>
    <xf numFmtId="0" fontId="40" fillId="0" borderId="13" xfId="0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>
      <alignment vertical="center" wrapText="1"/>
    </xf>
    <xf numFmtId="0" fontId="40" fillId="0" borderId="10" xfId="0" applyFont="1" applyFill="1" applyBorder="1" applyAlignment="1">
      <alignment horizontal="justify" vertical="center" wrapText="1"/>
    </xf>
    <xf numFmtId="0" fontId="40" fillId="0" borderId="12" xfId="0" applyFont="1" applyFill="1" applyBorder="1" applyAlignment="1" applyProtection="1">
      <alignment horizontal="center" vertical="center" wrapText="1"/>
      <protection locked="0"/>
    </xf>
    <xf numFmtId="0" fontId="40" fillId="0" borderId="13" xfId="0" applyFont="1" applyFill="1" applyBorder="1" applyAlignment="1" applyProtection="1">
      <alignment horizontal="center" vertical="center" wrapText="1"/>
      <protection locked="0"/>
    </xf>
    <xf numFmtId="0" fontId="40" fillId="0" borderId="10" xfId="0" applyFont="1" applyFill="1" applyBorder="1" applyAlignment="1" applyProtection="1">
      <alignment horizontal="center" vertical="center" wrapText="1"/>
      <protection locked="0"/>
    </xf>
    <xf numFmtId="164" fontId="40" fillId="0" borderId="19" xfId="0" applyNumberFormat="1" applyFont="1" applyFill="1" applyBorder="1" applyAlignment="1" applyProtection="1">
      <alignment horizontal="center" vertical="center" wrapText="1"/>
      <protection locked="0"/>
    </xf>
    <xf numFmtId="164" fontId="40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46" fillId="0" borderId="10" xfId="0" applyFont="1" applyBorder="1" applyAlignment="1" applyProtection="1">
      <alignment horizontal="center" vertical="center" wrapText="1"/>
      <protection locked="0"/>
    </xf>
    <xf numFmtId="164" fontId="46" fillId="0" borderId="10" xfId="0" applyNumberFormat="1" applyFont="1" applyBorder="1" applyAlignment="1" applyProtection="1">
      <alignment horizontal="center" vertical="center" wrapText="1"/>
      <protection locked="0"/>
    </xf>
    <xf numFmtId="0" fontId="46" fillId="0" borderId="0" xfId="0" applyFont="1" applyAlignment="1" applyProtection="1">
      <alignment vertical="center"/>
    </xf>
    <xf numFmtId="0" fontId="46" fillId="0" borderId="10" xfId="0" applyFont="1" applyBorder="1" applyAlignment="1" applyProtection="1">
      <alignment horizontal="center" vertical="center" wrapText="1"/>
    </xf>
    <xf numFmtId="0" fontId="24" fillId="0" borderId="47" xfId="0" applyFont="1" applyFill="1" applyBorder="1" applyAlignment="1" applyProtection="1">
      <alignment horizontal="left" vertical="center"/>
    </xf>
    <xf numFmtId="0" fontId="24" fillId="0" borderId="17" xfId="0" applyFont="1" applyFill="1" applyBorder="1" applyAlignment="1" applyProtection="1">
      <alignment horizontal="center" vertical="center"/>
    </xf>
    <xf numFmtId="0" fontId="24" fillId="0" borderId="20" xfId="0" applyFont="1" applyBorder="1" applyAlignment="1" applyProtection="1">
      <alignment horizontal="center" vertical="center" wrapText="1"/>
    </xf>
    <xf numFmtId="0" fontId="23" fillId="24" borderId="49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 vertical="center"/>
    </xf>
    <xf numFmtId="0" fontId="29" fillId="32" borderId="10" xfId="0" applyFont="1" applyFill="1" applyBorder="1" applyAlignment="1">
      <alignment horizontal="left" vertical="center" wrapText="1"/>
    </xf>
    <xf numFmtId="0" fontId="40" fillId="0" borderId="13" xfId="0" applyFont="1" applyBorder="1" applyAlignment="1" applyProtection="1">
      <alignment horizontal="center" vertical="center" wrapText="1"/>
    </xf>
    <xf numFmtId="0" fontId="40" fillId="0" borderId="10" xfId="0" applyFont="1" applyBorder="1" applyAlignment="1" applyProtection="1">
      <alignment horizontal="left" vertical="center" wrapText="1"/>
      <protection locked="0"/>
    </xf>
    <xf numFmtId="0" fontId="40" fillId="0" borderId="10" xfId="0" applyFont="1" applyBorder="1" applyAlignment="1" applyProtection="1">
      <alignment horizontal="justify" vertical="center" wrapText="1"/>
      <protection locked="0"/>
    </xf>
    <xf numFmtId="0" fontId="40" fillId="0" borderId="12" xfId="0" applyFont="1" applyBorder="1" applyAlignment="1" applyProtection="1">
      <alignment horizontal="center" vertical="center" wrapText="1"/>
      <protection locked="0"/>
    </xf>
    <xf numFmtId="0" fontId="40" fillId="0" borderId="19" xfId="0" applyFont="1" applyBorder="1" applyAlignment="1" applyProtection="1">
      <alignment horizontal="center" vertical="center" wrapText="1"/>
      <protection locked="0"/>
    </xf>
    <xf numFmtId="0" fontId="40" fillId="0" borderId="10" xfId="0" applyFont="1" applyBorder="1" applyAlignment="1" applyProtection="1">
      <alignment horizontal="center" vertical="center" wrapText="1"/>
      <protection locked="0"/>
    </xf>
    <xf numFmtId="0" fontId="40" fillId="0" borderId="12" xfId="0" applyFont="1" applyBorder="1" applyAlignment="1" applyProtection="1">
      <alignment horizontal="justify" vertical="center" wrapText="1"/>
      <protection locked="0"/>
    </xf>
    <xf numFmtId="164" fontId="40" fillId="0" borderId="13" xfId="0" applyNumberFormat="1" applyFont="1" applyBorder="1" applyAlignment="1" applyProtection="1">
      <alignment horizontal="center" vertical="center" wrapText="1"/>
      <protection locked="0"/>
    </xf>
    <xf numFmtId="164" fontId="40" fillId="0" borderId="10" xfId="0" applyNumberFormat="1" applyFont="1" applyBorder="1" applyAlignment="1" applyProtection="1">
      <alignment horizontal="center" vertical="center" wrapText="1"/>
      <protection locked="0"/>
    </xf>
    <xf numFmtId="0" fontId="40" fillId="0" borderId="12" xfId="0" applyFont="1" applyFill="1" applyBorder="1" applyAlignment="1" applyProtection="1">
      <alignment horizontal="center" vertical="center"/>
    </xf>
    <xf numFmtId="0" fontId="40" fillId="0" borderId="0" xfId="0" applyFont="1" applyProtection="1"/>
    <xf numFmtId="0" fontId="50" fillId="0" borderId="12" xfId="0" applyFont="1" applyFill="1" applyBorder="1" applyAlignment="1">
      <alignment horizontal="justify" vertical="center" wrapText="1"/>
    </xf>
    <xf numFmtId="0" fontId="40" fillId="0" borderId="21" xfId="0" applyFont="1" applyBorder="1" applyAlignment="1" applyProtection="1">
      <alignment horizontal="left" vertical="center" wrapText="1"/>
      <protection locked="0"/>
    </xf>
    <xf numFmtId="0" fontId="40" fillId="0" borderId="19" xfId="0" applyFont="1" applyBorder="1" applyAlignment="1" applyProtection="1">
      <alignment horizontal="left" vertical="center" wrapText="1"/>
      <protection locked="0"/>
    </xf>
    <xf numFmtId="0" fontId="40" fillId="0" borderId="10" xfId="0" applyFont="1" applyBorder="1" applyAlignment="1">
      <alignment horizontal="justify" wrapText="1"/>
    </xf>
    <xf numFmtId="0" fontId="40" fillId="0" borderId="0" xfId="0" applyFont="1" applyBorder="1" applyAlignment="1" applyProtection="1">
      <alignment horizontal="justify" vertical="center" wrapText="1"/>
      <protection locked="0"/>
    </xf>
    <xf numFmtId="0" fontId="49" fillId="29" borderId="12" xfId="0" applyFont="1" applyFill="1" applyBorder="1" applyAlignment="1" applyProtection="1">
      <alignment horizontal="center" vertical="center"/>
    </xf>
    <xf numFmtId="0" fontId="49" fillId="30" borderId="12" xfId="0" applyFont="1" applyFill="1" applyBorder="1" applyAlignment="1" applyProtection="1">
      <alignment horizontal="center" vertical="center"/>
    </xf>
    <xf numFmtId="0" fontId="40" fillId="30" borderId="12" xfId="0" applyFont="1" applyFill="1" applyBorder="1" applyAlignment="1" applyProtection="1">
      <alignment horizontal="center" vertical="center"/>
    </xf>
    <xf numFmtId="0" fontId="40" fillId="0" borderId="0" xfId="0" applyFont="1" applyAlignment="1" applyProtection="1">
      <alignment horizontal="justify"/>
    </xf>
    <xf numFmtId="0" fontId="51" fillId="0" borderId="0" xfId="0" applyFont="1" applyAlignment="1" applyProtection="1">
      <alignment horizontal="justify"/>
    </xf>
    <xf numFmtId="0" fontId="47" fillId="24" borderId="25" xfId="0" applyFont="1" applyFill="1" applyBorder="1" applyAlignment="1" applyProtection="1">
      <alignment horizontal="center" vertical="center" wrapText="1"/>
    </xf>
    <xf numFmtId="0" fontId="47" fillId="24" borderId="20" xfId="0" applyFont="1" applyFill="1" applyBorder="1" applyAlignment="1" applyProtection="1">
      <alignment horizontal="center" vertical="center" wrapText="1"/>
    </xf>
    <xf numFmtId="0" fontId="47" fillId="24" borderId="11" xfId="0" applyFont="1" applyFill="1" applyBorder="1" applyAlignment="1" applyProtection="1">
      <alignment horizontal="center" vertical="center" wrapText="1"/>
    </xf>
    <xf numFmtId="0" fontId="47" fillId="24" borderId="24" xfId="0" applyFont="1" applyFill="1" applyBorder="1" applyAlignment="1" applyProtection="1">
      <alignment horizontal="center" vertical="center" wrapText="1"/>
    </xf>
    <xf numFmtId="0" fontId="47" fillId="24" borderId="10" xfId="0" applyFont="1" applyFill="1" applyBorder="1" applyAlignment="1" applyProtection="1">
      <alignment horizontal="center" vertical="center" wrapText="1"/>
    </xf>
    <xf numFmtId="0" fontId="40" fillId="24" borderId="11" xfId="0" applyFont="1" applyFill="1" applyBorder="1" applyAlignment="1" applyProtection="1">
      <alignment horizontal="center" vertical="center" wrapText="1"/>
    </xf>
    <xf numFmtId="0" fontId="45" fillId="0" borderId="26" xfId="0" applyFont="1" applyBorder="1" applyAlignment="1" applyProtection="1">
      <alignment horizontal="center" vertical="top" wrapText="1"/>
    </xf>
    <xf numFmtId="0" fontId="45" fillId="0" borderId="27" xfId="0" applyFont="1" applyBorder="1" applyAlignment="1" applyProtection="1">
      <alignment horizontal="center" vertical="top" wrapText="1"/>
    </xf>
    <xf numFmtId="0" fontId="45" fillId="0" borderId="28" xfId="0" applyFont="1" applyBorder="1" applyAlignment="1" applyProtection="1">
      <alignment horizontal="center" vertical="top" wrapText="1"/>
    </xf>
    <xf numFmtId="0" fontId="41" fillId="0" borderId="29" xfId="0" applyFont="1" applyBorder="1" applyAlignment="1" applyProtection="1">
      <alignment horizontal="center" vertical="top" wrapText="1"/>
    </xf>
    <xf numFmtId="0" fontId="41" fillId="0" borderId="30" xfId="0" applyFont="1" applyBorder="1" applyAlignment="1" applyProtection="1">
      <alignment horizontal="center" vertical="top" wrapText="1"/>
    </xf>
    <xf numFmtId="0" fontId="41" fillId="0" borderId="31" xfId="0" applyFont="1" applyBorder="1" applyAlignment="1" applyProtection="1">
      <alignment horizontal="center" vertical="top" wrapText="1"/>
    </xf>
    <xf numFmtId="0" fontId="47" fillId="24" borderId="12" xfId="0" applyFont="1" applyFill="1" applyBorder="1" applyAlignment="1" applyProtection="1">
      <alignment horizontal="center" vertical="center" wrapText="1"/>
    </xf>
    <xf numFmtId="0" fontId="46" fillId="0" borderId="30" xfId="0" applyFont="1" applyBorder="1" applyProtection="1"/>
    <xf numFmtId="0" fontId="46" fillId="0" borderId="31" xfId="0" applyFont="1" applyBorder="1" applyProtection="1"/>
    <xf numFmtId="0" fontId="47" fillId="24" borderId="13" xfId="0" applyFont="1" applyFill="1" applyBorder="1" applyAlignment="1" applyProtection="1">
      <alignment horizontal="center" vertical="center" wrapText="1"/>
    </xf>
    <xf numFmtId="0" fontId="47" fillId="24" borderId="18" xfId="0" applyFont="1" applyFill="1" applyBorder="1" applyAlignment="1" applyProtection="1">
      <alignment horizontal="center" vertical="center" wrapText="1"/>
    </xf>
    <xf numFmtId="0" fontId="47" fillId="24" borderId="32" xfId="0" applyFont="1" applyFill="1" applyBorder="1" applyAlignment="1" applyProtection="1">
      <alignment horizontal="center" vertical="center" wrapText="1"/>
    </xf>
    <xf numFmtId="0" fontId="47" fillId="24" borderId="19" xfId="0" applyFont="1" applyFill="1" applyBorder="1" applyAlignment="1" applyProtection="1">
      <alignment horizontal="center" vertical="center" wrapText="1"/>
    </xf>
    <xf numFmtId="0" fontId="47" fillId="24" borderId="23" xfId="0" applyFont="1" applyFill="1" applyBorder="1" applyAlignment="1" applyProtection="1">
      <alignment horizontal="center" vertical="center" wrapText="1"/>
    </xf>
    <xf numFmtId="0" fontId="47" fillId="24" borderId="21" xfId="0" applyFont="1" applyFill="1" applyBorder="1" applyAlignment="1" applyProtection="1">
      <alignment horizontal="center" vertical="center" wrapText="1"/>
    </xf>
    <xf numFmtId="0" fontId="24" fillId="27" borderId="14" xfId="0" applyFont="1" applyFill="1" applyBorder="1" applyAlignment="1" applyProtection="1">
      <alignment horizontal="left" vertical="center" wrapText="1"/>
    </xf>
    <xf numFmtId="0" fontId="24" fillId="27" borderId="15" xfId="0" applyFont="1" applyFill="1" applyBorder="1" applyAlignment="1" applyProtection="1">
      <alignment horizontal="left" vertical="center" wrapText="1"/>
    </xf>
    <xf numFmtId="0" fontId="23" fillId="28" borderId="26" xfId="0" applyFont="1" applyFill="1" applyBorder="1" applyAlignment="1" applyProtection="1">
      <alignment horizontal="center" vertical="center"/>
    </xf>
    <xf numFmtId="0" fontId="23" fillId="28" borderId="48" xfId="0" applyFont="1" applyFill="1" applyBorder="1" applyAlignment="1" applyProtection="1">
      <alignment horizontal="center" vertical="center"/>
    </xf>
    <xf numFmtId="0" fontId="23" fillId="28" borderId="50" xfId="0" applyFont="1" applyFill="1" applyBorder="1" applyAlignment="1" applyProtection="1">
      <alignment horizontal="center" vertical="center" wrapText="1"/>
    </xf>
    <xf numFmtId="0" fontId="23" fillId="28" borderId="51" xfId="0" applyFont="1" applyFill="1" applyBorder="1" applyAlignment="1" applyProtection="1">
      <alignment horizontal="center" vertical="center" wrapText="1"/>
    </xf>
    <xf numFmtId="0" fontId="24" fillId="25" borderId="47" xfId="0" applyFont="1" applyFill="1" applyBorder="1" applyAlignment="1" applyProtection="1">
      <alignment horizontal="left" vertical="center" wrapText="1"/>
    </xf>
    <xf numFmtId="0" fontId="24" fillId="25" borderId="17" xfId="0" applyFont="1" applyFill="1" applyBorder="1" applyAlignment="1" applyProtection="1">
      <alignment horizontal="left" vertical="center" wrapText="1"/>
    </xf>
    <xf numFmtId="0" fontId="24" fillId="26" borderId="13" xfId="0" applyFont="1" applyFill="1" applyBorder="1" applyAlignment="1" applyProtection="1">
      <alignment horizontal="left" vertical="center" wrapText="1"/>
    </xf>
    <xf numFmtId="0" fontId="24" fillId="26" borderId="10" xfId="0" applyFont="1" applyFill="1" applyBorder="1" applyAlignment="1" applyProtection="1">
      <alignment horizontal="left" vertical="center" wrapText="1"/>
    </xf>
    <xf numFmtId="0" fontId="19" fillId="24" borderId="12" xfId="0" applyFont="1" applyFill="1" applyBorder="1" applyAlignment="1" applyProtection="1">
      <alignment horizontal="center" vertical="center" wrapText="1"/>
    </xf>
    <xf numFmtId="0" fontId="19" fillId="24" borderId="16" xfId="0" applyFont="1" applyFill="1" applyBorder="1" applyAlignment="1" applyProtection="1">
      <alignment horizontal="center" vertical="center" wrapText="1"/>
    </xf>
    <xf numFmtId="0" fontId="28" fillId="0" borderId="29" xfId="0" applyFont="1" applyBorder="1" applyAlignment="1" applyProtection="1">
      <alignment horizontal="center" vertical="top" wrapText="1"/>
    </xf>
    <xf numFmtId="0" fontId="28" fillId="0" borderId="30" xfId="0" applyFont="1" applyBorder="1" applyAlignment="1" applyProtection="1">
      <alignment horizontal="center" vertical="top" wrapText="1"/>
    </xf>
    <xf numFmtId="0" fontId="28" fillId="0" borderId="31" xfId="0" applyFont="1" applyBorder="1" applyAlignment="1" applyProtection="1">
      <alignment horizontal="center" vertical="top" wrapText="1"/>
    </xf>
    <xf numFmtId="0" fontId="0" fillId="0" borderId="30" xfId="0" applyBorder="1" applyProtection="1"/>
    <xf numFmtId="0" fontId="0" fillId="0" borderId="31" xfId="0" applyBorder="1" applyProtection="1"/>
    <xf numFmtId="0" fontId="19" fillId="24" borderId="18" xfId="0" applyFont="1" applyFill="1" applyBorder="1" applyAlignment="1" applyProtection="1">
      <alignment horizontal="center" vertical="center" wrapText="1"/>
    </xf>
    <xf numFmtId="0" fontId="19" fillId="24" borderId="33" xfId="0" applyFont="1" applyFill="1" applyBorder="1" applyAlignment="1" applyProtection="1">
      <alignment horizontal="center" vertical="center" wrapText="1"/>
    </xf>
    <xf numFmtId="0" fontId="19" fillId="24" borderId="11" xfId="0" applyFont="1" applyFill="1" applyBorder="1" applyAlignment="1" applyProtection="1">
      <alignment horizontal="center" vertical="center" wrapText="1"/>
    </xf>
    <xf numFmtId="0" fontId="19" fillId="24" borderId="34" xfId="0" applyFont="1" applyFill="1" applyBorder="1" applyAlignment="1" applyProtection="1">
      <alignment horizontal="center" vertical="center" wrapText="1"/>
    </xf>
    <xf numFmtId="0" fontId="19" fillId="24" borderId="10" xfId="0" applyFont="1" applyFill="1" applyBorder="1" applyAlignment="1" applyProtection="1">
      <alignment horizontal="center" vertical="center" wrapText="1"/>
    </xf>
    <xf numFmtId="0" fontId="22" fillId="24" borderId="15" xfId="0" applyFont="1" applyFill="1" applyBorder="1" applyAlignment="1" applyProtection="1">
      <alignment horizontal="center" vertical="center" wrapText="1"/>
    </xf>
    <xf numFmtId="0" fontId="19" fillId="24" borderId="25" xfId="0" applyFont="1" applyFill="1" applyBorder="1" applyAlignment="1" applyProtection="1">
      <alignment horizontal="center" vertical="center" wrapText="1"/>
    </xf>
    <xf numFmtId="0" fontId="19" fillId="24" borderId="35" xfId="0" applyFont="1" applyFill="1" applyBorder="1" applyAlignment="1" applyProtection="1">
      <alignment horizontal="center" vertical="center" wrapText="1"/>
    </xf>
    <xf numFmtId="0" fontId="19" fillId="24" borderId="32" xfId="0" applyFont="1" applyFill="1" applyBorder="1" applyAlignment="1" applyProtection="1">
      <alignment horizontal="center" vertical="center" wrapText="1"/>
    </xf>
    <xf numFmtId="0" fontId="19" fillId="24" borderId="19" xfId="0" applyFont="1" applyFill="1" applyBorder="1" applyAlignment="1" applyProtection="1">
      <alignment horizontal="center" vertical="center" wrapText="1"/>
    </xf>
    <xf numFmtId="0" fontId="19" fillId="24" borderId="15" xfId="0" applyFont="1" applyFill="1" applyBorder="1" applyAlignment="1" applyProtection="1">
      <alignment horizontal="center" vertical="center" wrapText="1"/>
    </xf>
    <xf numFmtId="0" fontId="19" fillId="24" borderId="36" xfId="0" applyFont="1" applyFill="1" applyBorder="1" applyAlignment="1" applyProtection="1">
      <alignment horizontal="center" vertical="center" wrapText="1"/>
    </xf>
    <xf numFmtId="0" fontId="19" fillId="24" borderId="13" xfId="0" applyFont="1" applyFill="1" applyBorder="1" applyAlignment="1" applyProtection="1">
      <alignment horizontal="center" vertical="center" wrapText="1"/>
    </xf>
    <xf numFmtId="0" fontId="19" fillId="24" borderId="14" xfId="0" applyFont="1" applyFill="1" applyBorder="1" applyAlignment="1" applyProtection="1">
      <alignment horizontal="center" vertical="center" wrapText="1"/>
    </xf>
    <xf numFmtId="0" fontId="1" fillId="0" borderId="10" xfId="0" applyFont="1" applyBorder="1" applyAlignment="1">
      <alignment vertical="top" wrapText="1"/>
    </xf>
    <xf numFmtId="0" fontId="1" fillId="0" borderId="10" xfId="0" applyFont="1" applyBorder="1" applyAlignment="1">
      <alignment horizontal="left" vertical="top" wrapText="1"/>
    </xf>
    <xf numFmtId="0" fontId="23" fillId="32" borderId="10" xfId="0" applyFont="1" applyFill="1" applyBorder="1" applyAlignment="1">
      <alignment horizontal="left" vertical="center"/>
    </xf>
    <xf numFmtId="0" fontId="24" fillId="0" borderId="10" xfId="0" applyFont="1" applyBorder="1"/>
    <xf numFmtId="0" fontId="36" fillId="0" borderId="46" xfId="0" applyFont="1" applyBorder="1" applyAlignment="1">
      <alignment horizontal="left" vertical="center" wrapText="1"/>
    </xf>
    <xf numFmtId="0" fontId="29" fillId="32" borderId="10" xfId="0" applyFont="1" applyFill="1" applyBorder="1" applyAlignment="1">
      <alignment horizontal="center" vertical="center"/>
    </xf>
    <xf numFmtId="0" fontId="39" fillId="29" borderId="37" xfId="0" applyFont="1" applyFill="1" applyBorder="1" applyAlignment="1">
      <alignment horizontal="center" vertical="center" wrapText="1"/>
    </xf>
    <xf numFmtId="0" fontId="39" fillId="29" borderId="39" xfId="0" applyFont="1" applyFill="1" applyBorder="1" applyAlignment="1">
      <alignment horizontal="center" vertical="center" wrapText="1"/>
    </xf>
    <xf numFmtId="0" fontId="39" fillId="30" borderId="37" xfId="0" applyFont="1" applyFill="1" applyBorder="1" applyAlignment="1">
      <alignment horizontal="center" vertical="center" wrapText="1"/>
    </xf>
    <xf numFmtId="0" fontId="39" fillId="30" borderId="39" xfId="0" applyFont="1" applyFill="1" applyBorder="1" applyAlignment="1">
      <alignment horizontal="center" vertical="center" wrapText="1"/>
    </xf>
    <xf numFmtId="0" fontId="40" fillId="31" borderId="37" xfId="0" applyFont="1" applyFill="1" applyBorder="1" applyAlignment="1">
      <alignment horizontal="center" vertical="center" wrapText="1"/>
    </xf>
    <xf numFmtId="0" fontId="40" fillId="31" borderId="39" xfId="0" applyFont="1" applyFill="1" applyBorder="1" applyAlignment="1">
      <alignment horizontal="center" vertical="center" wrapText="1"/>
    </xf>
    <xf numFmtId="0" fontId="39" fillId="31" borderId="37" xfId="0" applyFont="1" applyFill="1" applyBorder="1" applyAlignment="1">
      <alignment horizontal="center" vertical="center" wrapText="1"/>
    </xf>
    <xf numFmtId="0" fontId="39" fillId="31" borderId="39" xfId="0" applyFont="1" applyFill="1" applyBorder="1" applyAlignment="1">
      <alignment horizontal="center" vertical="center" wrapText="1"/>
    </xf>
    <xf numFmtId="0" fontId="41" fillId="0" borderId="45" xfId="0" applyFont="1" applyBorder="1" applyAlignment="1">
      <alignment horizontal="center" vertical="center" wrapText="1"/>
    </xf>
    <xf numFmtId="0" fontId="41" fillId="0" borderId="40" xfId="0" applyFont="1" applyBorder="1" applyAlignment="1">
      <alignment horizontal="center" vertical="center" wrapText="1"/>
    </xf>
    <xf numFmtId="0" fontId="41" fillId="0" borderId="43" xfId="0" applyFont="1" applyBorder="1" applyAlignment="1">
      <alignment horizontal="center" vertical="center" wrapText="1"/>
    </xf>
    <xf numFmtId="0" fontId="41" fillId="0" borderId="42" xfId="0" applyFont="1" applyBorder="1" applyAlignment="1">
      <alignment horizontal="center" vertical="center" wrapText="1"/>
    </xf>
    <xf numFmtId="0" fontId="41" fillId="0" borderId="44" xfId="0" applyFont="1" applyBorder="1" applyAlignment="1">
      <alignment horizontal="center" vertical="center" wrapText="1"/>
    </xf>
    <xf numFmtId="0" fontId="41" fillId="0" borderId="41" xfId="0" applyFont="1" applyBorder="1" applyAlignment="1">
      <alignment horizontal="center" vertical="center" wrapText="1"/>
    </xf>
    <xf numFmtId="0" fontId="43" fillId="0" borderId="26" xfId="0" applyFont="1" applyBorder="1" applyAlignment="1">
      <alignment horizontal="center" vertical="center" wrapText="1"/>
    </xf>
    <xf numFmtId="0" fontId="43" fillId="0" borderId="27" xfId="0" applyFont="1" applyBorder="1" applyAlignment="1">
      <alignment horizontal="center" vertical="center" wrapText="1"/>
    </xf>
    <xf numFmtId="0" fontId="43" fillId="0" borderId="28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left" vertical="top" wrapText="1"/>
    </xf>
    <xf numFmtId="0" fontId="37" fillId="0" borderId="37" xfId="0" applyFont="1" applyBorder="1" applyAlignment="1">
      <alignment horizontal="center" vertical="center" textRotation="90" wrapText="1"/>
    </xf>
    <xf numFmtId="0" fontId="37" fillId="0" borderId="38" xfId="0" applyFont="1" applyBorder="1" applyAlignment="1">
      <alignment horizontal="center" vertical="center" textRotation="90" wrapText="1"/>
    </xf>
    <xf numFmtId="0" fontId="37" fillId="0" borderId="39" xfId="0" applyFont="1" applyBorder="1" applyAlignment="1">
      <alignment horizontal="center" vertical="center" textRotation="90" wrapText="1"/>
    </xf>
    <xf numFmtId="0" fontId="46" fillId="0" borderId="0" xfId="0" applyFont="1" applyBorder="1" applyAlignment="1" applyProtection="1">
      <alignment horizontal="center" vertical="center" wrapText="1"/>
    </xf>
    <xf numFmtId="0" fontId="46" fillId="0" borderId="0" xfId="0" applyFont="1" applyBorder="1" applyAlignment="1" applyProtection="1">
      <alignment horizontal="left" vertical="center" wrapText="1"/>
      <protection locked="0"/>
    </xf>
    <xf numFmtId="0" fontId="46" fillId="0" borderId="0" xfId="0" applyFont="1" applyBorder="1" applyAlignment="1" applyProtection="1">
      <alignment horizontal="justify" vertical="center" wrapText="1"/>
      <protection locked="0"/>
    </xf>
    <xf numFmtId="0" fontId="46" fillId="0" borderId="0" xfId="0" applyFont="1" applyBorder="1" applyAlignment="1" applyProtection="1">
      <alignment horizontal="center" vertical="center" wrapText="1"/>
      <protection locked="0"/>
    </xf>
    <xf numFmtId="164" fontId="46" fillId="0" borderId="0" xfId="0" applyNumberFormat="1" applyFont="1" applyBorder="1" applyAlignment="1" applyProtection="1">
      <alignment horizontal="center" vertical="center" wrapText="1"/>
      <protection locked="0"/>
    </xf>
    <xf numFmtId="0" fontId="49" fillId="0" borderId="0" xfId="0" applyFont="1" applyFill="1" applyBorder="1" applyAlignment="1" applyProtection="1">
      <alignment horizontal="center" vertical="center"/>
    </xf>
    <xf numFmtId="0" fontId="46" fillId="0" borderId="0" xfId="0" applyFont="1" applyFill="1" applyBorder="1" applyAlignment="1" applyProtection="1">
      <alignment horizontal="center" vertical="center" wrapText="1"/>
      <protection locked="0"/>
    </xf>
    <xf numFmtId="0" fontId="46" fillId="0" borderId="0" xfId="0" applyFont="1" applyBorder="1" applyProtection="1"/>
    <xf numFmtId="0" fontId="46" fillId="0" borderId="0" xfId="0" applyFont="1" applyBorder="1" applyAlignment="1" applyProtection="1">
      <alignment horizontal="justify"/>
    </xf>
    <xf numFmtId="0" fontId="40" fillId="0" borderId="0" xfId="0" applyFont="1" applyBorder="1" applyAlignment="1" applyProtection="1">
      <alignment horizontal="left" vertical="center" wrapText="1"/>
      <protection locked="0"/>
    </xf>
    <xf numFmtId="0" fontId="40" fillId="0" borderId="0" xfId="0" applyFont="1" applyBorder="1" applyAlignment="1">
      <alignment horizontal="justify" wrapText="1"/>
    </xf>
    <xf numFmtId="0" fontId="40" fillId="0" borderId="0" xfId="0" applyFont="1" applyBorder="1" applyProtection="1"/>
    <xf numFmtId="0" fontId="46" fillId="0" borderId="0" xfId="0" applyFont="1" applyBorder="1" applyAlignment="1">
      <alignment horizontal="justify"/>
    </xf>
    <xf numFmtId="0" fontId="46" fillId="0" borderId="0" xfId="0" applyFont="1" applyBorder="1" applyAlignment="1" applyProtection="1">
      <alignment horizontal="justify" wrapText="1"/>
      <protection locked="0"/>
    </xf>
    <xf numFmtId="0" fontId="46" fillId="0" borderId="0" xfId="0" applyFont="1" applyBorder="1" applyAlignment="1" applyProtection="1">
      <alignment horizontal="center"/>
    </xf>
    <xf numFmtId="0" fontId="46" fillId="0" borderId="0" xfId="0" applyFont="1" applyBorder="1" applyAlignment="1" applyProtection="1">
      <alignment horizontal="center" vertical="center"/>
    </xf>
    <xf numFmtId="0" fontId="46" fillId="0" borderId="0" xfId="0" applyFont="1" applyFill="1" applyBorder="1" applyProtection="1"/>
    <xf numFmtId="0" fontId="51" fillId="0" borderId="10" xfId="0" applyFont="1" applyBorder="1" applyAlignment="1" applyProtection="1">
      <alignment horizontal="left" vertical="center" wrapText="1"/>
      <protection locked="0"/>
    </xf>
    <xf numFmtId="0" fontId="49" fillId="29" borderId="10" xfId="0" applyFont="1" applyFill="1" applyBorder="1" applyAlignment="1" applyProtection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6">
    <dxf>
      <font>
        <b/>
        <i val="0"/>
      </font>
      <fill>
        <patternFill>
          <bgColor indexed="10"/>
        </patternFill>
      </fill>
    </dxf>
    <dxf>
      <fill>
        <patternFill>
          <bgColor indexed="51"/>
        </patternFill>
      </fill>
    </dxf>
    <dxf>
      <fill>
        <patternFill>
          <bgColor indexed="50"/>
        </patternFill>
      </fill>
    </dxf>
    <dxf>
      <font>
        <b/>
        <i val="0"/>
      </font>
      <fill>
        <patternFill>
          <bgColor indexed="10"/>
        </patternFill>
      </fill>
    </dxf>
    <dxf>
      <fill>
        <patternFill>
          <bgColor indexed="51"/>
        </patternFill>
      </fill>
    </dxf>
    <dxf>
      <fill>
        <patternFill>
          <bgColor indexed="50"/>
        </patternFill>
      </fill>
    </dxf>
  </dxfs>
  <tableStyles count="0" defaultTableStyle="TableStyleMedium9" defaultPivotStyle="PivotStyleLight16"/>
  <colors>
    <mruColors>
      <color rgb="FF476D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99"/>
  <sheetViews>
    <sheetView tabSelected="1" topLeftCell="A7" zoomScale="78" zoomScaleNormal="96" zoomScaleSheetLayoutView="10" zoomScalePageLayoutView="75" workbookViewId="0">
      <selection activeCell="A11" sqref="A11:O11"/>
    </sheetView>
  </sheetViews>
  <sheetFormatPr defaultColWidth="2.5703125" defaultRowHeight="12.75" x14ac:dyDescent="0.2"/>
  <cols>
    <col min="1" max="1" width="10.42578125" style="175" customWidth="1"/>
    <col min="2" max="2" width="14.42578125" style="175" customWidth="1"/>
    <col min="3" max="3" width="35.7109375" style="176" customWidth="1"/>
    <col min="4" max="4" width="14.42578125" style="175" customWidth="1"/>
    <col min="5" max="5" width="14.5703125" style="182" customWidth="1"/>
    <col min="6" max="6" width="7" style="183" customWidth="1"/>
    <col min="7" max="7" width="7" style="183" bestFit="1" customWidth="1"/>
    <col min="8" max="8" width="35.7109375" style="176" customWidth="1"/>
    <col min="9" max="10" width="7" style="182" customWidth="1"/>
    <col min="11" max="11" width="35.7109375" style="176" customWidth="1"/>
    <col min="12" max="12" width="14.140625" style="182" customWidth="1"/>
    <col min="13" max="13" width="13.28515625" style="182" customWidth="1"/>
    <col min="14" max="14" width="15.85546875" style="182" customWidth="1"/>
    <col min="15" max="15" width="21.42578125" style="184" customWidth="1"/>
    <col min="16" max="16" width="3.42578125" style="46" hidden="1" customWidth="1"/>
    <col min="17" max="17" width="7.7109375" style="46" hidden="1" customWidth="1"/>
    <col min="18" max="18" width="4.85546875" style="46" customWidth="1"/>
    <col min="19" max="16384" width="2.5703125" style="46"/>
  </cols>
  <sheetData>
    <row r="1" spans="1:17" ht="21.75" thickBot="1" x14ac:dyDescent="0.25">
      <c r="A1" s="95" t="s">
        <v>114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7"/>
    </row>
    <row r="2" spans="1:17" ht="18" customHeight="1" x14ac:dyDescent="0.2">
      <c r="A2" s="98" t="s">
        <v>0</v>
      </c>
      <c r="B2" s="99"/>
      <c r="C2" s="99"/>
      <c r="D2" s="99"/>
      <c r="E2" s="100"/>
      <c r="F2" s="98" t="s">
        <v>1</v>
      </c>
      <c r="G2" s="102"/>
      <c r="H2" s="102"/>
      <c r="I2" s="102"/>
      <c r="J2" s="102"/>
      <c r="K2" s="103"/>
      <c r="L2" s="98" t="s">
        <v>33</v>
      </c>
      <c r="M2" s="99"/>
      <c r="N2" s="99"/>
      <c r="O2" s="100"/>
    </row>
    <row r="3" spans="1:17" s="47" customFormat="1" ht="15.75" customHeight="1" x14ac:dyDescent="0.25">
      <c r="A3" s="105" t="s">
        <v>2</v>
      </c>
      <c r="B3" s="91" t="s">
        <v>9</v>
      </c>
      <c r="C3" s="91" t="s">
        <v>3</v>
      </c>
      <c r="D3" s="93" t="s">
        <v>102</v>
      </c>
      <c r="E3" s="89" t="s">
        <v>34</v>
      </c>
      <c r="F3" s="106" t="s">
        <v>22</v>
      </c>
      <c r="G3" s="107"/>
      <c r="H3" s="91" t="s">
        <v>5</v>
      </c>
      <c r="I3" s="109" t="s">
        <v>23</v>
      </c>
      <c r="J3" s="107"/>
      <c r="K3" s="89" t="s">
        <v>7</v>
      </c>
      <c r="L3" s="104" t="s">
        <v>32</v>
      </c>
      <c r="M3" s="93" t="s">
        <v>6</v>
      </c>
      <c r="N3" s="93" t="s">
        <v>4</v>
      </c>
      <c r="O3" s="101" t="s">
        <v>26</v>
      </c>
    </row>
    <row r="4" spans="1:17" s="47" customFormat="1" ht="85.5" customHeight="1" x14ac:dyDescent="0.25">
      <c r="A4" s="108"/>
      <c r="B4" s="92"/>
      <c r="C4" s="92"/>
      <c r="D4" s="94"/>
      <c r="E4" s="90"/>
      <c r="F4" s="48" t="s">
        <v>103</v>
      </c>
      <c r="G4" s="49" t="s">
        <v>104</v>
      </c>
      <c r="H4" s="92"/>
      <c r="I4" s="49" t="s">
        <v>103</v>
      </c>
      <c r="J4" s="49" t="s">
        <v>104</v>
      </c>
      <c r="K4" s="90"/>
      <c r="L4" s="105"/>
      <c r="M4" s="91"/>
      <c r="N4" s="93"/>
      <c r="O4" s="101"/>
    </row>
    <row r="5" spans="1:17" ht="31.5" x14ac:dyDescent="0.25">
      <c r="A5" s="50">
        <v>1.1000000000000001</v>
      </c>
      <c r="B5" s="80" t="s">
        <v>106</v>
      </c>
      <c r="C5" s="87" t="s">
        <v>124</v>
      </c>
      <c r="D5" s="51" t="s">
        <v>115</v>
      </c>
      <c r="E5" s="53" t="s">
        <v>105</v>
      </c>
      <c r="F5" s="54">
        <v>2</v>
      </c>
      <c r="G5" s="55">
        <v>4</v>
      </c>
      <c r="H5" s="88" t="s">
        <v>116</v>
      </c>
      <c r="I5" s="55">
        <v>2</v>
      </c>
      <c r="J5" s="55">
        <v>3</v>
      </c>
      <c r="K5" s="88" t="s">
        <v>125</v>
      </c>
      <c r="L5" s="56">
        <v>43893</v>
      </c>
      <c r="M5" s="57">
        <v>43923</v>
      </c>
      <c r="N5" s="55" t="s">
        <v>14</v>
      </c>
      <c r="O5" s="85" t="str">
        <f>IF(N5=0,"",IF(N5="New","N",IF(N5="Unchanged","↔",IF(N5="Increasing","↑",IF(N5="Reducing","↓",IF(N5="Imminent","!",IF(N5="Closed","X")))))))&amp;Q5</f>
        <v>↓Green</v>
      </c>
      <c r="P5" s="46">
        <f>I5*J5</f>
        <v>6</v>
      </c>
      <c r="Q5" s="46" t="str">
        <f>IF(ISNA(VLOOKUP(I5&amp;J5,Risk_Lookup!$C$2:$D$26,2,FALSE))=TRUE,"", VLOOKUP(I5&amp;J5,Risk_Lookup!$C$2:$D$26,2,FALSE))</f>
        <v>Green</v>
      </c>
    </row>
    <row r="6" spans="1:17" ht="31.5" x14ac:dyDescent="0.2">
      <c r="A6" s="68">
        <v>1.2</v>
      </c>
      <c r="B6" s="69" t="s">
        <v>107</v>
      </c>
      <c r="C6" s="70" t="s">
        <v>133</v>
      </c>
      <c r="D6" s="69" t="s">
        <v>115</v>
      </c>
      <c r="E6" s="71" t="s">
        <v>105</v>
      </c>
      <c r="F6" s="72">
        <v>3</v>
      </c>
      <c r="G6" s="73">
        <v>5</v>
      </c>
      <c r="H6" s="70" t="s">
        <v>117</v>
      </c>
      <c r="I6" s="73">
        <v>3</v>
      </c>
      <c r="J6" s="73">
        <v>4</v>
      </c>
      <c r="K6" s="74" t="s">
        <v>131</v>
      </c>
      <c r="L6" s="75">
        <v>43893</v>
      </c>
      <c r="M6" s="76">
        <v>43923</v>
      </c>
      <c r="N6" s="55" t="s">
        <v>14</v>
      </c>
      <c r="O6" s="84" t="str">
        <f>IF(N5=0,"",IF(N5="New","N",IF(N5="Unchanged","↔",IF(N5="Increasing","↑",IF(N5="Reducing","↓",IF(N5="Imminent","!",IF(N5="Closed","X")))))))&amp;Q5</f>
        <v>↓Green</v>
      </c>
    </row>
    <row r="7" spans="1:17" ht="46.5" customHeight="1" x14ac:dyDescent="0.2">
      <c r="A7" s="50">
        <v>2.1</v>
      </c>
      <c r="B7" s="51" t="s">
        <v>108</v>
      </c>
      <c r="C7" s="52" t="s">
        <v>110</v>
      </c>
      <c r="D7" s="51" t="s">
        <v>115</v>
      </c>
      <c r="E7" s="53" t="s">
        <v>105</v>
      </c>
      <c r="F7" s="54">
        <v>4</v>
      </c>
      <c r="G7" s="55">
        <v>5</v>
      </c>
      <c r="H7" s="52" t="s">
        <v>118</v>
      </c>
      <c r="I7" s="55">
        <v>3</v>
      </c>
      <c r="J7" s="55">
        <v>3</v>
      </c>
      <c r="K7" s="79" t="s">
        <v>130</v>
      </c>
      <c r="L7" s="56">
        <v>43893</v>
      </c>
      <c r="M7" s="57">
        <v>43923</v>
      </c>
      <c r="N7" s="55" t="s">
        <v>14</v>
      </c>
      <c r="O7" s="84" t="str">
        <f>IF(N7=0,"",IF(N7="New","N",IF(N7="Unchanged","↔",IF(N7="Increasing","↑",IF(N7="Reducing","↓",IF(N7="Imminent","!",IF(N7="Closed","X")))))))&amp;Q7</f>
        <v>↓Green</v>
      </c>
      <c r="P7" s="46">
        <f>I7*J7</f>
        <v>9</v>
      </c>
      <c r="Q7" s="46" t="str">
        <f>IF(ISNA(VLOOKUP(I7&amp;J7,Risk_Lookup!$C$2:$D$26,2,FALSE))=TRUE,"", VLOOKUP(I7&amp;J7,Risk_Lookup!$C$2:$D$26,2,FALSE))</f>
        <v>Green</v>
      </c>
    </row>
    <row r="8" spans="1:17" s="78" customFormat="1" ht="86.45" customHeight="1" x14ac:dyDescent="0.25">
      <c r="A8" s="68">
        <v>2.2000000000000002</v>
      </c>
      <c r="B8" s="80" t="s">
        <v>108</v>
      </c>
      <c r="C8" s="70" t="s">
        <v>126</v>
      </c>
      <c r="D8" s="69" t="s">
        <v>115</v>
      </c>
      <c r="E8" s="71" t="s">
        <v>105</v>
      </c>
      <c r="F8" s="72">
        <v>3</v>
      </c>
      <c r="G8" s="73">
        <v>5</v>
      </c>
      <c r="H8" s="83" t="s">
        <v>119</v>
      </c>
      <c r="I8" s="73">
        <v>2</v>
      </c>
      <c r="J8" s="73">
        <v>5</v>
      </c>
      <c r="K8" s="74" t="s">
        <v>120</v>
      </c>
      <c r="L8" s="75">
        <v>43893</v>
      </c>
      <c r="M8" s="76">
        <v>43923</v>
      </c>
      <c r="N8" s="73" t="s">
        <v>16</v>
      </c>
      <c r="O8" s="77" t="str">
        <f>IF(N8=0,"",IF(N8="New","N",IF(N8="Unchanged","↔",IF(N8="Increasing","↑",IF(N8="Reducing","↓",IF(N8="Imminent","!",IF(N8="Closed","X")))))))&amp;Q8</f>
        <v>!Amber</v>
      </c>
      <c r="P8" s="78">
        <f>I8*J8</f>
        <v>10</v>
      </c>
      <c r="Q8" s="78" t="str">
        <f>IF(ISNA(VLOOKUP(I8&amp;J8,Risk_Lookup!$C$2:$D$26,2,FALSE))=TRUE,"", VLOOKUP(I8&amp;J8,Risk_Lookup!$C$2:$D$26,2,FALSE))</f>
        <v>Amber</v>
      </c>
    </row>
    <row r="9" spans="1:17" s="78" customFormat="1" ht="81" customHeight="1" x14ac:dyDescent="0.25">
      <c r="A9" s="68">
        <v>2.2999999999999998</v>
      </c>
      <c r="B9" s="80" t="s">
        <v>106</v>
      </c>
      <c r="C9" s="70" t="s">
        <v>127</v>
      </c>
      <c r="D9" s="81" t="s">
        <v>115</v>
      </c>
      <c r="E9" s="71" t="s">
        <v>105</v>
      </c>
      <c r="F9" s="72">
        <v>3</v>
      </c>
      <c r="G9" s="73">
        <v>5</v>
      </c>
      <c r="H9" s="82" t="s">
        <v>109</v>
      </c>
      <c r="I9" s="73">
        <v>3</v>
      </c>
      <c r="J9" s="73">
        <v>4</v>
      </c>
      <c r="K9" s="74" t="s">
        <v>132</v>
      </c>
      <c r="L9" s="75">
        <v>43893</v>
      </c>
      <c r="M9" s="76">
        <v>43923</v>
      </c>
      <c r="N9" s="73" t="s">
        <v>16</v>
      </c>
      <c r="O9" s="84" t="s">
        <v>123</v>
      </c>
      <c r="P9" s="78">
        <f>I9*J9</f>
        <v>12</v>
      </c>
      <c r="Q9" s="78" t="str">
        <f>IF(ISNA(VLOOKUP(I9&amp;J9,Risk_Lookup!$C$2:$D$26,2,FALSE))=TRUE,"", VLOOKUP(I9&amp;J9,Risk_Lookup!$C$2:$D$26,2,FALSE))</f>
        <v>Amber</v>
      </c>
    </row>
    <row r="10" spans="1:17" s="78" customFormat="1" ht="31.5" x14ac:dyDescent="0.25">
      <c r="A10" s="68">
        <v>3.1</v>
      </c>
      <c r="B10" s="51" t="s">
        <v>113</v>
      </c>
      <c r="C10" s="52" t="s">
        <v>128</v>
      </c>
      <c r="D10" s="81" t="s">
        <v>115</v>
      </c>
      <c r="E10" s="71" t="s">
        <v>105</v>
      </c>
      <c r="F10" s="72">
        <v>1</v>
      </c>
      <c r="G10" s="73">
        <v>3</v>
      </c>
      <c r="H10" s="52" t="s">
        <v>111</v>
      </c>
      <c r="I10" s="73">
        <v>1</v>
      </c>
      <c r="J10" s="73">
        <v>3</v>
      </c>
      <c r="K10" s="79" t="s">
        <v>112</v>
      </c>
      <c r="L10" s="75">
        <v>43893</v>
      </c>
      <c r="M10" s="76">
        <v>43923</v>
      </c>
      <c r="N10" s="73" t="s">
        <v>10</v>
      </c>
      <c r="O10" s="86" t="str">
        <f>IF(N10=0,"",IF(N10="New","N",IF(N10="Unchanged","↔",IF(N10="Increasing","↑",IF(N10="Reducing","↓",IF(N10="Imminent","!",IF(N10="Closed","X")))))))&amp;Q10</f>
        <v>↔Green</v>
      </c>
      <c r="P10" s="78">
        <f>I10*J10</f>
        <v>3</v>
      </c>
      <c r="Q10" s="78" t="str">
        <f>IF(ISNA(VLOOKUP(I10&amp;J10,Risk_Lookup!$C$2:$D$26,2,FALSE))=TRUE,"", VLOOKUP(I10&amp;J10,Risk_Lookup!$C$2:$D$26,2,FALSE))</f>
        <v>Green</v>
      </c>
    </row>
    <row r="11" spans="1:17" ht="31.5" x14ac:dyDescent="0.25">
      <c r="A11" s="61">
        <v>3.2</v>
      </c>
      <c r="B11" s="69" t="s">
        <v>108</v>
      </c>
      <c r="C11" s="70" t="s">
        <v>129</v>
      </c>
      <c r="D11" s="185" t="s">
        <v>115</v>
      </c>
      <c r="E11" s="58" t="s">
        <v>105</v>
      </c>
      <c r="F11" s="58">
        <v>3</v>
      </c>
      <c r="G11" s="73">
        <v>5</v>
      </c>
      <c r="H11" s="70" t="s">
        <v>121</v>
      </c>
      <c r="I11" s="58">
        <v>3</v>
      </c>
      <c r="J11" s="58">
        <v>3</v>
      </c>
      <c r="K11" s="70" t="s">
        <v>122</v>
      </c>
      <c r="L11" s="59">
        <v>43893</v>
      </c>
      <c r="M11" s="59">
        <v>43923</v>
      </c>
      <c r="N11" s="73" t="s">
        <v>14</v>
      </c>
      <c r="O11" s="186" t="str">
        <f>IF(N11=0,"",IF(N11="New","N",IF(N11="Unchanged","↔",IF(N11="Increasing","↑",IF(N11="Reducing","↓",IF(N11="Imminent","!",IF(N11="Closed","X")))))))&amp;Q5</f>
        <v>↓Green</v>
      </c>
      <c r="P11" s="78">
        <f>I11*J11</f>
        <v>9</v>
      </c>
      <c r="Q11" s="78" t="str">
        <f>IF(ISNA(VLOOKUP(I11&amp;J11,Risk_Lookup!$C$2:$D$26,2,FALSE))=TRUE,"", VLOOKUP(I11&amp;J11,Risk_Lookup!$C$2:$D$26,2,FALSE))</f>
        <v>Green</v>
      </c>
    </row>
    <row r="12" spans="1:17" s="60" customFormat="1" ht="23.25" x14ac:dyDescent="0.2">
      <c r="A12" s="168"/>
      <c r="B12" s="169"/>
      <c r="C12" s="170"/>
      <c r="D12" s="169"/>
      <c r="E12" s="171"/>
      <c r="F12" s="171"/>
      <c r="G12" s="171"/>
      <c r="H12" s="170"/>
      <c r="I12" s="171"/>
      <c r="J12" s="171"/>
      <c r="K12" s="170"/>
      <c r="L12" s="172"/>
      <c r="M12" s="172"/>
      <c r="N12" s="171"/>
      <c r="O12" s="173" t="str">
        <f t="shared" ref="O12:O43" si="0">IF(N12=0,"",IF(N12="New","N",IF(N12="Unchanged","↔",IF(N12="Increasing","↑",IF(N12="Reducing","↓",IF(N12="Imminent","!",IF(N12="Closed","X")))))))&amp;Q12</f>
        <v/>
      </c>
      <c r="P12" s="46">
        <f t="shared" ref="P12:P43" si="1">I12*J12</f>
        <v>0</v>
      </c>
      <c r="Q12" s="46" t="str">
        <f>IF(ISNA(VLOOKUP(I12&amp;J12,Risk_Lookup!$C$2:$D$26,2,FALSE))=TRUE,"", VLOOKUP(I12&amp;J12,Risk_Lookup!$C$2:$D$26,2,FALSE))</f>
        <v/>
      </c>
    </row>
    <row r="13" spans="1:17" ht="23.25" x14ac:dyDescent="0.2">
      <c r="A13" s="168"/>
      <c r="B13" s="169"/>
      <c r="C13" s="170"/>
      <c r="D13" s="169"/>
      <c r="E13" s="171"/>
      <c r="F13" s="171"/>
      <c r="G13" s="171"/>
      <c r="H13" s="170"/>
      <c r="I13" s="174"/>
      <c r="J13" s="174"/>
      <c r="K13" s="170"/>
      <c r="L13" s="172"/>
      <c r="M13" s="172"/>
      <c r="N13" s="171"/>
      <c r="O13" s="173" t="str">
        <f t="shared" si="0"/>
        <v/>
      </c>
      <c r="P13" s="46">
        <f t="shared" si="1"/>
        <v>0</v>
      </c>
      <c r="Q13" s="46" t="str">
        <f>IF(ISNA(VLOOKUP(I13&amp;J13,Risk_Lookup!$C$2:$D$26,2,FALSE))=TRUE,"", VLOOKUP(I13&amp;J13,Risk_Lookup!$C$2:$D$26,2,FALSE))</f>
        <v/>
      </c>
    </row>
    <row r="14" spans="1:17" ht="23.25" x14ac:dyDescent="0.2">
      <c r="A14" s="168"/>
      <c r="D14" s="169"/>
      <c r="E14" s="171"/>
      <c r="F14" s="171"/>
      <c r="G14" s="171"/>
      <c r="I14" s="171"/>
      <c r="J14" s="171"/>
      <c r="L14" s="172"/>
      <c r="M14" s="172"/>
      <c r="N14" s="171"/>
      <c r="O14" s="173" t="str">
        <f t="shared" si="0"/>
        <v/>
      </c>
      <c r="P14" s="46">
        <f t="shared" si="1"/>
        <v>0</v>
      </c>
      <c r="Q14" s="46" t="str">
        <f>IF(ISNA(VLOOKUP(I14&amp;J14,Risk_Lookup!$C$2:$D$26,2,FALSE))=TRUE,"", VLOOKUP(I14&amp;J14,Risk_Lookup!$C$2:$D$26,2,FALSE))</f>
        <v/>
      </c>
    </row>
    <row r="15" spans="1:17" ht="23.25" x14ac:dyDescent="0.2">
      <c r="A15" s="168"/>
      <c r="B15" s="169"/>
      <c r="C15" s="170"/>
      <c r="D15" s="169"/>
      <c r="E15" s="171"/>
      <c r="F15" s="171"/>
      <c r="G15" s="171"/>
      <c r="H15" s="170"/>
      <c r="I15" s="171"/>
      <c r="J15" s="171"/>
      <c r="K15" s="170"/>
      <c r="L15" s="172"/>
      <c r="M15" s="172"/>
      <c r="N15" s="171"/>
      <c r="O15" s="173" t="str">
        <f t="shared" si="0"/>
        <v/>
      </c>
      <c r="P15" s="46">
        <f t="shared" si="1"/>
        <v>0</v>
      </c>
      <c r="Q15" s="46" t="str">
        <f>IF(ISNA(VLOOKUP(I15&amp;J15,Risk_Lookup!$C$2:$D$26,2,FALSE))=TRUE,"", VLOOKUP(I15&amp;J15,Risk_Lookup!$C$2:$D$26,2,FALSE))</f>
        <v/>
      </c>
    </row>
    <row r="16" spans="1:17" ht="23.25" x14ac:dyDescent="0.25">
      <c r="A16" s="168"/>
      <c r="B16" s="177"/>
      <c r="C16" s="83"/>
      <c r="D16" s="169"/>
      <c r="E16" s="171"/>
      <c r="F16" s="171"/>
      <c r="G16" s="171"/>
      <c r="H16" s="178"/>
      <c r="I16" s="171"/>
      <c r="J16" s="171"/>
      <c r="K16" s="83"/>
      <c r="L16" s="172"/>
      <c r="M16" s="172"/>
      <c r="N16" s="171"/>
      <c r="O16" s="173" t="str">
        <f t="shared" si="0"/>
        <v/>
      </c>
      <c r="P16" s="46">
        <f t="shared" si="1"/>
        <v>0</v>
      </c>
      <c r="Q16" s="46" t="str">
        <f>IF(ISNA(VLOOKUP(I16&amp;J16,Risk_Lookup!$C$2:$D$26,2,FALSE))=TRUE,"", VLOOKUP(I16&amp;J16,Risk_Lookup!$C$2:$D$26,2,FALSE))</f>
        <v/>
      </c>
    </row>
    <row r="17" spans="1:17" ht="23.25" x14ac:dyDescent="0.2">
      <c r="A17" s="168"/>
      <c r="B17" s="169"/>
      <c r="C17" s="170"/>
      <c r="D17" s="169"/>
      <c r="E17" s="171"/>
      <c r="F17" s="171"/>
      <c r="G17" s="171"/>
      <c r="H17" s="170"/>
      <c r="I17" s="171"/>
      <c r="J17" s="171"/>
      <c r="K17" s="170"/>
      <c r="L17" s="172"/>
      <c r="M17" s="172"/>
      <c r="N17" s="171"/>
      <c r="O17" s="173" t="str">
        <f t="shared" si="0"/>
        <v/>
      </c>
      <c r="P17" s="46">
        <f t="shared" si="1"/>
        <v>0</v>
      </c>
      <c r="Q17" s="46" t="str">
        <f>IF(ISNA(VLOOKUP(I17&amp;J17,Risk_Lookup!$C$2:$D$26,2,FALSE))=TRUE,"", VLOOKUP(I17&amp;J17,Risk_Lookup!$C$2:$D$26,2,FALSE))</f>
        <v/>
      </c>
    </row>
    <row r="18" spans="1:17" ht="23.25" x14ac:dyDescent="0.25">
      <c r="A18" s="168"/>
      <c r="B18" s="169"/>
      <c r="C18" s="179"/>
      <c r="D18" s="169"/>
      <c r="E18" s="171"/>
      <c r="F18" s="171"/>
      <c r="G18" s="171"/>
      <c r="H18" s="170"/>
      <c r="I18" s="171"/>
      <c r="J18" s="171"/>
      <c r="K18" s="170"/>
      <c r="L18" s="172"/>
      <c r="M18" s="172"/>
      <c r="N18" s="171"/>
      <c r="O18" s="173" t="str">
        <f t="shared" si="0"/>
        <v/>
      </c>
      <c r="P18" s="46">
        <f t="shared" si="1"/>
        <v>0</v>
      </c>
      <c r="Q18" s="46" t="str">
        <f>IF(ISNA(VLOOKUP(I18&amp;J18,Risk_Lookup!$C$2:$D$26,2,FALSE))=TRUE,"", VLOOKUP(I18&amp;J18,Risk_Lookup!$C$2:$D$26,2,FALSE))</f>
        <v/>
      </c>
    </row>
    <row r="19" spans="1:17" ht="23.25" x14ac:dyDescent="0.2">
      <c r="A19" s="168"/>
      <c r="B19" s="169"/>
      <c r="C19" s="170"/>
      <c r="D19" s="169"/>
      <c r="E19" s="171"/>
      <c r="F19" s="171"/>
      <c r="G19" s="171"/>
      <c r="H19" s="170"/>
      <c r="I19" s="171"/>
      <c r="J19" s="171"/>
      <c r="K19" s="170"/>
      <c r="L19" s="172"/>
      <c r="M19" s="172"/>
      <c r="N19" s="171"/>
      <c r="O19" s="173" t="str">
        <f t="shared" si="0"/>
        <v/>
      </c>
      <c r="P19" s="46">
        <f t="shared" si="1"/>
        <v>0</v>
      </c>
      <c r="Q19" s="46" t="str">
        <f>IF(ISNA(VLOOKUP(I19&amp;J19,Risk_Lookup!$C$2:$D$26,2,FALSE))=TRUE,"", VLOOKUP(I19&amp;J19,Risk_Lookup!$C$2:$D$26,2,FALSE))</f>
        <v/>
      </c>
    </row>
    <row r="20" spans="1:17" ht="23.25" x14ac:dyDescent="0.2">
      <c r="A20" s="168"/>
      <c r="B20" s="169"/>
      <c r="C20" s="180"/>
      <c r="D20" s="169"/>
      <c r="E20" s="171"/>
      <c r="F20" s="171"/>
      <c r="G20" s="171"/>
      <c r="H20" s="170"/>
      <c r="I20" s="171"/>
      <c r="J20" s="171"/>
      <c r="K20" s="170"/>
      <c r="L20" s="172"/>
      <c r="M20" s="172"/>
      <c r="N20" s="171"/>
      <c r="O20" s="173" t="str">
        <f t="shared" si="0"/>
        <v/>
      </c>
      <c r="P20" s="46">
        <f t="shared" si="1"/>
        <v>0</v>
      </c>
      <c r="Q20" s="46" t="str">
        <f>IF(ISNA(VLOOKUP(I20&amp;J20,Risk_Lookup!$C$2:$D$26,2,FALSE))=TRUE,"", VLOOKUP(I20&amp;J20,Risk_Lookup!$C$2:$D$26,2,FALSE))</f>
        <v/>
      </c>
    </row>
    <row r="21" spans="1:17" ht="23.25" x14ac:dyDescent="0.2">
      <c r="A21" s="168"/>
      <c r="B21" s="169"/>
      <c r="C21" s="170"/>
      <c r="D21" s="169"/>
      <c r="E21" s="171"/>
      <c r="F21" s="171"/>
      <c r="G21" s="171"/>
      <c r="H21" s="170"/>
      <c r="I21" s="171"/>
      <c r="J21" s="171"/>
      <c r="K21" s="170"/>
      <c r="L21" s="172"/>
      <c r="M21" s="172"/>
      <c r="N21" s="171"/>
      <c r="O21" s="173" t="str">
        <f t="shared" si="0"/>
        <v/>
      </c>
      <c r="P21" s="46">
        <f t="shared" si="1"/>
        <v>0</v>
      </c>
      <c r="Q21" s="46" t="str">
        <f>IF(ISNA(VLOOKUP(I21&amp;J21,Risk_Lookup!$C$2:$D$26,2,FALSE))=TRUE,"", VLOOKUP(I21&amp;J21,Risk_Lookup!$C$2:$D$26,2,FALSE))</f>
        <v/>
      </c>
    </row>
    <row r="22" spans="1:17" ht="23.25" x14ac:dyDescent="0.2">
      <c r="A22" s="168"/>
      <c r="B22" s="169"/>
      <c r="C22" s="170"/>
      <c r="D22" s="169"/>
      <c r="E22" s="171"/>
      <c r="F22" s="171"/>
      <c r="G22" s="171"/>
      <c r="H22" s="170"/>
      <c r="I22" s="171"/>
      <c r="J22" s="171"/>
      <c r="K22" s="170"/>
      <c r="L22" s="172"/>
      <c r="M22" s="172"/>
      <c r="N22" s="171"/>
      <c r="O22" s="173" t="str">
        <f t="shared" si="0"/>
        <v/>
      </c>
      <c r="P22" s="46">
        <f t="shared" si="1"/>
        <v>0</v>
      </c>
      <c r="Q22" s="46" t="str">
        <f>IF(ISNA(VLOOKUP(I22&amp;J22,Risk_Lookup!$C$2:$D$26,2,FALSE))=TRUE,"", VLOOKUP(I22&amp;J22,Risk_Lookup!$C$2:$D$26,2,FALSE))</f>
        <v/>
      </c>
    </row>
    <row r="23" spans="1:17" ht="23.25" x14ac:dyDescent="0.2">
      <c r="A23" s="168"/>
      <c r="B23" s="169"/>
      <c r="C23" s="170"/>
      <c r="D23" s="169"/>
      <c r="E23" s="171"/>
      <c r="F23" s="171"/>
      <c r="G23" s="171"/>
      <c r="H23" s="170"/>
      <c r="I23" s="171"/>
      <c r="J23" s="171"/>
      <c r="K23" s="170"/>
      <c r="L23" s="172"/>
      <c r="M23" s="172"/>
      <c r="N23" s="171"/>
      <c r="O23" s="173" t="str">
        <f t="shared" si="0"/>
        <v/>
      </c>
      <c r="P23" s="46">
        <f t="shared" si="1"/>
        <v>0</v>
      </c>
      <c r="Q23" s="46" t="str">
        <f>IF(ISNA(VLOOKUP(I23&amp;J23,Risk_Lookup!$C$2:$D$26,2,FALSE))=TRUE,"", VLOOKUP(I23&amp;J23,Risk_Lookup!$C$2:$D$26,2,FALSE))</f>
        <v/>
      </c>
    </row>
    <row r="24" spans="1:17" ht="23.25" x14ac:dyDescent="0.2">
      <c r="A24" s="168"/>
      <c r="B24" s="169"/>
      <c r="C24" s="170"/>
      <c r="D24" s="169"/>
      <c r="E24" s="171"/>
      <c r="F24" s="171"/>
      <c r="G24" s="171"/>
      <c r="H24" s="170"/>
      <c r="I24" s="171"/>
      <c r="J24" s="171"/>
      <c r="K24" s="170"/>
      <c r="L24" s="172"/>
      <c r="M24" s="172"/>
      <c r="N24" s="171"/>
      <c r="O24" s="173" t="str">
        <f t="shared" si="0"/>
        <v/>
      </c>
      <c r="P24" s="46">
        <f t="shared" si="1"/>
        <v>0</v>
      </c>
      <c r="Q24" s="46" t="str">
        <f>IF(ISNA(VLOOKUP(I24&amp;J24,Risk_Lookup!$C$2:$D$26,2,FALSE))=TRUE,"", VLOOKUP(I24&amp;J24,Risk_Lookup!$C$2:$D$26,2,FALSE))</f>
        <v/>
      </c>
    </row>
    <row r="25" spans="1:17" ht="23.25" x14ac:dyDescent="0.2">
      <c r="A25" s="168"/>
      <c r="B25" s="169"/>
      <c r="C25" s="181"/>
      <c r="D25" s="169"/>
      <c r="E25" s="171"/>
      <c r="F25" s="171"/>
      <c r="G25" s="171"/>
      <c r="H25" s="170"/>
      <c r="I25" s="171"/>
      <c r="J25" s="171"/>
      <c r="K25" s="170"/>
      <c r="L25" s="172"/>
      <c r="M25" s="172"/>
      <c r="N25" s="171"/>
      <c r="O25" s="173" t="str">
        <f t="shared" si="0"/>
        <v/>
      </c>
      <c r="P25" s="46">
        <f t="shared" si="1"/>
        <v>0</v>
      </c>
      <c r="Q25" s="46" t="str">
        <f>IF(ISNA(VLOOKUP(I25&amp;J25,Risk_Lookup!$C$2:$D$26,2,FALSE))=TRUE,"", VLOOKUP(I25&amp;J25,Risk_Lookup!$C$2:$D$26,2,FALSE))</f>
        <v/>
      </c>
    </row>
    <row r="26" spans="1:17" s="60" customFormat="1" ht="23.25" x14ac:dyDescent="0.2">
      <c r="A26" s="168"/>
      <c r="B26" s="169"/>
      <c r="C26" s="170"/>
      <c r="D26" s="169"/>
      <c r="E26" s="171"/>
      <c r="F26" s="171"/>
      <c r="G26" s="171"/>
      <c r="H26" s="170"/>
      <c r="I26" s="171"/>
      <c r="J26" s="171"/>
      <c r="K26" s="170"/>
      <c r="L26" s="172"/>
      <c r="M26" s="172"/>
      <c r="N26" s="171"/>
      <c r="O26" s="173" t="str">
        <f t="shared" si="0"/>
        <v/>
      </c>
      <c r="P26" s="46">
        <f t="shared" si="1"/>
        <v>0</v>
      </c>
      <c r="Q26" s="46" t="str">
        <f>IF(ISNA(VLOOKUP(I26&amp;J26,Risk_Lookup!$C$2:$D$26,2,FALSE))=TRUE,"", VLOOKUP(I26&amp;J26,Risk_Lookup!$C$2:$D$26,2,FALSE))</f>
        <v/>
      </c>
    </row>
    <row r="27" spans="1:17" ht="23.25" x14ac:dyDescent="0.2">
      <c r="A27" s="168"/>
      <c r="B27" s="169"/>
      <c r="C27" s="170"/>
      <c r="D27" s="169"/>
      <c r="E27" s="171"/>
      <c r="F27" s="171"/>
      <c r="G27" s="171"/>
      <c r="H27" s="170"/>
      <c r="I27" s="171"/>
      <c r="J27" s="171"/>
      <c r="K27" s="170"/>
      <c r="L27" s="172"/>
      <c r="M27" s="172"/>
      <c r="N27" s="171"/>
      <c r="O27" s="173" t="str">
        <f t="shared" si="0"/>
        <v/>
      </c>
      <c r="P27" s="46">
        <f t="shared" si="1"/>
        <v>0</v>
      </c>
      <c r="Q27" s="46" t="str">
        <f>IF(ISNA(VLOOKUP(I27&amp;J27,Risk_Lookup!$C$2:$D$26,2,FALSE))=TRUE,"", VLOOKUP(I27&amp;J27,Risk_Lookup!$C$2:$D$26,2,FALSE))</f>
        <v/>
      </c>
    </row>
    <row r="28" spans="1:17" ht="23.25" x14ac:dyDescent="0.2">
      <c r="A28" s="168"/>
      <c r="B28" s="169"/>
      <c r="C28" s="170"/>
      <c r="D28" s="169"/>
      <c r="E28" s="171"/>
      <c r="F28" s="171"/>
      <c r="G28" s="171"/>
      <c r="H28" s="170"/>
      <c r="I28" s="171"/>
      <c r="J28" s="171"/>
      <c r="K28" s="170"/>
      <c r="L28" s="172"/>
      <c r="M28" s="172"/>
      <c r="N28" s="171"/>
      <c r="O28" s="173" t="str">
        <f t="shared" si="0"/>
        <v/>
      </c>
      <c r="P28" s="46">
        <f t="shared" si="1"/>
        <v>0</v>
      </c>
      <c r="Q28" s="46" t="str">
        <f>IF(ISNA(VLOOKUP(I28&amp;J28,Risk_Lookup!$C$2:$D$26,2,FALSE))=TRUE,"", VLOOKUP(I28&amp;J28,Risk_Lookup!$C$2:$D$26,2,FALSE))</f>
        <v/>
      </c>
    </row>
    <row r="29" spans="1:17" ht="23.25" x14ac:dyDescent="0.2">
      <c r="A29" s="168"/>
      <c r="B29" s="169"/>
      <c r="C29" s="170"/>
      <c r="D29" s="169"/>
      <c r="E29" s="171"/>
      <c r="F29" s="171"/>
      <c r="G29" s="171"/>
      <c r="H29" s="170"/>
      <c r="I29" s="171"/>
      <c r="J29" s="171"/>
      <c r="K29" s="170"/>
      <c r="L29" s="172"/>
      <c r="M29" s="172"/>
      <c r="N29" s="171"/>
      <c r="O29" s="173" t="str">
        <f t="shared" si="0"/>
        <v/>
      </c>
      <c r="P29" s="46">
        <f t="shared" si="1"/>
        <v>0</v>
      </c>
      <c r="Q29" s="46" t="str">
        <f>IF(ISNA(VLOOKUP(I29&amp;J29,Risk_Lookup!$C$2:$D$26,2,FALSE))=TRUE,"", VLOOKUP(I29&amp;J29,Risk_Lookup!$C$2:$D$26,2,FALSE))</f>
        <v/>
      </c>
    </row>
    <row r="30" spans="1:17" ht="23.25" x14ac:dyDescent="0.2">
      <c r="A30" s="168"/>
      <c r="B30" s="169"/>
      <c r="C30" s="170"/>
      <c r="D30" s="169"/>
      <c r="E30" s="171"/>
      <c r="F30" s="171"/>
      <c r="G30" s="171"/>
      <c r="H30" s="170"/>
      <c r="I30" s="171"/>
      <c r="J30" s="171"/>
      <c r="K30" s="170"/>
      <c r="L30" s="172"/>
      <c r="M30" s="172"/>
      <c r="N30" s="171"/>
      <c r="O30" s="173" t="str">
        <f t="shared" si="0"/>
        <v/>
      </c>
      <c r="P30" s="46">
        <f t="shared" si="1"/>
        <v>0</v>
      </c>
      <c r="Q30" s="46" t="str">
        <f>IF(ISNA(VLOOKUP(I30&amp;J30,Risk_Lookup!$C$2:$D$26,2,FALSE))=TRUE,"", VLOOKUP(I30&amp;J30,Risk_Lookup!$C$2:$D$26,2,FALSE))</f>
        <v/>
      </c>
    </row>
    <row r="31" spans="1:17" ht="23.25" x14ac:dyDescent="0.2">
      <c r="A31" s="168"/>
      <c r="B31" s="169"/>
      <c r="C31" s="170"/>
      <c r="D31" s="169"/>
      <c r="E31" s="171"/>
      <c r="F31" s="171"/>
      <c r="G31" s="171"/>
      <c r="H31" s="170"/>
      <c r="I31" s="171"/>
      <c r="J31" s="171"/>
      <c r="K31" s="170"/>
      <c r="L31" s="172"/>
      <c r="M31" s="172"/>
      <c r="N31" s="171"/>
      <c r="O31" s="173" t="str">
        <f t="shared" si="0"/>
        <v/>
      </c>
      <c r="P31" s="46">
        <f t="shared" si="1"/>
        <v>0</v>
      </c>
      <c r="Q31" s="46" t="str">
        <f>IF(ISNA(VLOOKUP(I31&amp;J31,Risk_Lookup!$C$2:$D$26,2,FALSE))=TRUE,"", VLOOKUP(I31&amp;J31,Risk_Lookup!$C$2:$D$26,2,FALSE))</f>
        <v/>
      </c>
    </row>
    <row r="32" spans="1:17" ht="23.25" x14ac:dyDescent="0.2">
      <c r="A32" s="168"/>
      <c r="B32" s="169"/>
      <c r="C32" s="170"/>
      <c r="D32" s="169"/>
      <c r="E32" s="171"/>
      <c r="F32" s="171"/>
      <c r="G32" s="171"/>
      <c r="H32" s="170"/>
      <c r="I32" s="171"/>
      <c r="J32" s="171"/>
      <c r="K32" s="170"/>
      <c r="L32" s="172"/>
      <c r="M32" s="172"/>
      <c r="N32" s="171"/>
      <c r="O32" s="173" t="str">
        <f t="shared" si="0"/>
        <v/>
      </c>
      <c r="P32" s="46">
        <f t="shared" si="1"/>
        <v>0</v>
      </c>
      <c r="Q32" s="46" t="str">
        <f>IF(ISNA(VLOOKUP(I32&amp;J32,Risk_Lookup!$C$2:$D$26,2,FALSE))=TRUE,"", VLOOKUP(I32&amp;J32,Risk_Lookup!$C$2:$D$26,2,FALSE))</f>
        <v/>
      </c>
    </row>
    <row r="33" spans="1:17" ht="23.25" x14ac:dyDescent="0.2">
      <c r="A33" s="168"/>
      <c r="B33" s="169"/>
      <c r="C33" s="170"/>
      <c r="D33" s="169"/>
      <c r="E33" s="171"/>
      <c r="F33" s="171"/>
      <c r="G33" s="171"/>
      <c r="H33" s="170"/>
      <c r="I33" s="171"/>
      <c r="J33" s="171"/>
      <c r="K33" s="170"/>
      <c r="L33" s="172"/>
      <c r="M33" s="172"/>
      <c r="N33" s="171"/>
      <c r="O33" s="173" t="str">
        <f t="shared" si="0"/>
        <v/>
      </c>
      <c r="P33" s="46">
        <f t="shared" si="1"/>
        <v>0</v>
      </c>
      <c r="Q33" s="46" t="str">
        <f>IF(ISNA(VLOOKUP(I33&amp;J33,Risk_Lookup!$C$2:$D$26,2,FALSE))=TRUE,"", VLOOKUP(I33&amp;J33,Risk_Lookup!$C$2:$D$26,2,FALSE))</f>
        <v/>
      </c>
    </row>
    <row r="34" spans="1:17" ht="23.25" x14ac:dyDescent="0.2">
      <c r="A34" s="168"/>
      <c r="B34" s="169"/>
      <c r="C34" s="170"/>
      <c r="D34" s="169"/>
      <c r="E34" s="171"/>
      <c r="F34" s="171"/>
      <c r="G34" s="171"/>
      <c r="H34" s="170"/>
      <c r="I34" s="171"/>
      <c r="J34" s="171"/>
      <c r="K34" s="170"/>
      <c r="L34" s="172"/>
      <c r="M34" s="172"/>
      <c r="N34" s="171"/>
      <c r="O34" s="173" t="str">
        <f t="shared" si="0"/>
        <v/>
      </c>
      <c r="P34" s="46">
        <f t="shared" si="1"/>
        <v>0</v>
      </c>
      <c r="Q34" s="46" t="str">
        <f>IF(ISNA(VLOOKUP(I34&amp;J34,Risk_Lookup!$C$2:$D$26,2,FALSE))=TRUE,"", VLOOKUP(I34&amp;J34,Risk_Lookup!$C$2:$D$26,2,FALSE))</f>
        <v/>
      </c>
    </row>
    <row r="35" spans="1:17" ht="23.25" x14ac:dyDescent="0.2">
      <c r="A35" s="168"/>
      <c r="B35" s="169"/>
      <c r="C35" s="170"/>
      <c r="D35" s="169"/>
      <c r="E35" s="171"/>
      <c r="F35" s="171"/>
      <c r="G35" s="171"/>
      <c r="H35" s="170"/>
      <c r="I35" s="171"/>
      <c r="J35" s="171"/>
      <c r="K35" s="170"/>
      <c r="L35" s="172"/>
      <c r="M35" s="172"/>
      <c r="N35" s="171"/>
      <c r="O35" s="173" t="str">
        <f t="shared" si="0"/>
        <v/>
      </c>
      <c r="P35" s="46">
        <f t="shared" si="1"/>
        <v>0</v>
      </c>
      <c r="Q35" s="46" t="str">
        <f>IF(ISNA(VLOOKUP(I35&amp;J35,Risk_Lookup!$C$2:$D$26,2,FALSE))=TRUE,"", VLOOKUP(I35&amp;J35,Risk_Lookup!$C$2:$D$26,2,FALSE))</f>
        <v/>
      </c>
    </row>
    <row r="36" spans="1:17" ht="23.25" x14ac:dyDescent="0.2">
      <c r="A36" s="168"/>
      <c r="B36" s="169"/>
      <c r="C36" s="170"/>
      <c r="D36" s="169"/>
      <c r="E36" s="171"/>
      <c r="F36" s="171"/>
      <c r="G36" s="171"/>
      <c r="H36" s="170"/>
      <c r="I36" s="171"/>
      <c r="J36" s="171"/>
      <c r="K36" s="170"/>
      <c r="L36" s="172"/>
      <c r="M36" s="172"/>
      <c r="N36" s="171"/>
      <c r="O36" s="173" t="str">
        <f t="shared" si="0"/>
        <v/>
      </c>
      <c r="P36" s="46">
        <f t="shared" si="1"/>
        <v>0</v>
      </c>
      <c r="Q36" s="46" t="str">
        <f>IF(ISNA(VLOOKUP(I36&amp;J36,Risk_Lookup!$C$2:$D$26,2,FALSE))=TRUE,"", VLOOKUP(I36&amp;J36,Risk_Lookup!$C$2:$D$26,2,FALSE))</f>
        <v/>
      </c>
    </row>
    <row r="37" spans="1:17" ht="23.25" x14ac:dyDescent="0.2">
      <c r="A37" s="168"/>
      <c r="B37" s="169"/>
      <c r="C37" s="170"/>
      <c r="D37" s="169"/>
      <c r="E37" s="171"/>
      <c r="F37" s="171"/>
      <c r="G37" s="171"/>
      <c r="H37" s="170"/>
      <c r="I37" s="171"/>
      <c r="J37" s="171"/>
      <c r="K37" s="170"/>
      <c r="L37" s="172"/>
      <c r="M37" s="172"/>
      <c r="N37" s="171"/>
      <c r="O37" s="173" t="str">
        <f t="shared" si="0"/>
        <v/>
      </c>
      <c r="P37" s="46">
        <f t="shared" si="1"/>
        <v>0</v>
      </c>
      <c r="Q37" s="46" t="str">
        <f>IF(ISNA(VLOOKUP(I37&amp;J37,Risk_Lookup!$C$2:$D$26,2,FALSE))=TRUE,"", VLOOKUP(I37&amp;J37,Risk_Lookup!$C$2:$D$26,2,FALSE))</f>
        <v/>
      </c>
    </row>
    <row r="38" spans="1:17" ht="23.25" x14ac:dyDescent="0.2">
      <c r="A38" s="168"/>
      <c r="B38" s="169"/>
      <c r="C38" s="170"/>
      <c r="D38" s="169"/>
      <c r="E38" s="171"/>
      <c r="F38" s="171"/>
      <c r="G38" s="171"/>
      <c r="H38" s="170"/>
      <c r="I38" s="171"/>
      <c r="J38" s="171"/>
      <c r="K38" s="170"/>
      <c r="L38" s="172"/>
      <c r="M38" s="172"/>
      <c r="N38" s="171"/>
      <c r="O38" s="173" t="str">
        <f t="shared" si="0"/>
        <v/>
      </c>
      <c r="P38" s="46">
        <f t="shared" si="1"/>
        <v>0</v>
      </c>
      <c r="Q38" s="46" t="str">
        <f>IF(ISNA(VLOOKUP(I38&amp;J38,Risk_Lookup!$C$2:$D$26,2,FALSE))=TRUE,"", VLOOKUP(I38&amp;J38,Risk_Lookup!$C$2:$D$26,2,FALSE))</f>
        <v/>
      </c>
    </row>
    <row r="39" spans="1:17" ht="23.25" x14ac:dyDescent="0.2">
      <c r="A39" s="168"/>
      <c r="B39" s="169"/>
      <c r="C39" s="181"/>
      <c r="D39" s="169"/>
      <c r="E39" s="171"/>
      <c r="F39" s="171"/>
      <c r="G39" s="171"/>
      <c r="H39" s="170"/>
      <c r="I39" s="171"/>
      <c r="J39" s="171"/>
      <c r="K39" s="170"/>
      <c r="L39" s="172"/>
      <c r="M39" s="172"/>
      <c r="N39" s="171"/>
      <c r="O39" s="173" t="str">
        <f t="shared" si="0"/>
        <v/>
      </c>
      <c r="P39" s="46">
        <f t="shared" si="1"/>
        <v>0</v>
      </c>
      <c r="Q39" s="46" t="str">
        <f>IF(ISNA(VLOOKUP(I39&amp;J39,Risk_Lookup!$C$2:$D$26,2,FALSE))=TRUE,"", VLOOKUP(I39&amp;J39,Risk_Lookup!$C$2:$D$26,2,FALSE))</f>
        <v/>
      </c>
    </row>
    <row r="40" spans="1:17" s="60" customFormat="1" ht="23.25" x14ac:dyDescent="0.2">
      <c r="A40" s="168"/>
      <c r="B40" s="169"/>
      <c r="C40" s="170"/>
      <c r="D40" s="169"/>
      <c r="E40" s="171"/>
      <c r="F40" s="171"/>
      <c r="G40" s="171"/>
      <c r="H40" s="170"/>
      <c r="I40" s="171"/>
      <c r="J40" s="171"/>
      <c r="K40" s="170"/>
      <c r="L40" s="172"/>
      <c r="M40" s="172"/>
      <c r="N40" s="171"/>
      <c r="O40" s="173" t="str">
        <f t="shared" si="0"/>
        <v/>
      </c>
      <c r="P40" s="46">
        <f t="shared" si="1"/>
        <v>0</v>
      </c>
      <c r="Q40" s="46" t="str">
        <f>IF(ISNA(VLOOKUP(I40&amp;J40,Risk_Lookup!$C$2:$D$26,2,FALSE))=TRUE,"", VLOOKUP(I40&amp;J40,Risk_Lookup!$C$2:$D$26,2,FALSE))</f>
        <v/>
      </c>
    </row>
    <row r="41" spans="1:17" ht="23.25" x14ac:dyDescent="0.2">
      <c r="A41" s="168"/>
      <c r="B41" s="169"/>
      <c r="C41" s="170"/>
      <c r="D41" s="169"/>
      <c r="E41" s="171"/>
      <c r="F41" s="171"/>
      <c r="G41" s="171"/>
      <c r="H41" s="170"/>
      <c r="I41" s="171"/>
      <c r="J41" s="171"/>
      <c r="K41" s="170"/>
      <c r="L41" s="172"/>
      <c r="M41" s="172"/>
      <c r="N41" s="171"/>
      <c r="O41" s="173" t="str">
        <f t="shared" si="0"/>
        <v/>
      </c>
      <c r="P41" s="46">
        <f t="shared" si="1"/>
        <v>0</v>
      </c>
      <c r="Q41" s="46" t="str">
        <f>IF(ISNA(VLOOKUP(I41&amp;J41,Risk_Lookup!$C$2:$D$26,2,FALSE))=TRUE,"", VLOOKUP(I41&amp;J41,Risk_Lookup!$C$2:$D$26,2,FALSE))</f>
        <v/>
      </c>
    </row>
    <row r="42" spans="1:17" ht="23.25" x14ac:dyDescent="0.2">
      <c r="A42" s="168"/>
      <c r="B42" s="169"/>
      <c r="C42" s="170"/>
      <c r="D42" s="169"/>
      <c r="E42" s="171"/>
      <c r="F42" s="171"/>
      <c r="G42" s="171"/>
      <c r="H42" s="170"/>
      <c r="I42" s="171"/>
      <c r="J42" s="171"/>
      <c r="K42" s="170"/>
      <c r="L42" s="172"/>
      <c r="M42" s="172"/>
      <c r="N42" s="171"/>
      <c r="O42" s="173" t="str">
        <f t="shared" si="0"/>
        <v/>
      </c>
      <c r="P42" s="46">
        <f t="shared" si="1"/>
        <v>0</v>
      </c>
      <c r="Q42" s="46" t="str">
        <f>IF(ISNA(VLOOKUP(I42&amp;J42,Risk_Lookup!$C$2:$D$26,2,FALSE))=TRUE,"", VLOOKUP(I42&amp;J42,Risk_Lookup!$C$2:$D$26,2,FALSE))</f>
        <v/>
      </c>
    </row>
    <row r="43" spans="1:17" ht="23.25" x14ac:dyDescent="0.2">
      <c r="A43" s="168"/>
      <c r="B43" s="169"/>
      <c r="C43" s="170"/>
      <c r="D43" s="169"/>
      <c r="E43" s="171"/>
      <c r="F43" s="171"/>
      <c r="G43" s="171"/>
      <c r="H43" s="170"/>
      <c r="I43" s="171"/>
      <c r="J43" s="171"/>
      <c r="K43" s="170"/>
      <c r="L43" s="172"/>
      <c r="M43" s="172"/>
      <c r="N43" s="171"/>
      <c r="O43" s="173" t="str">
        <f t="shared" si="0"/>
        <v/>
      </c>
      <c r="P43" s="46">
        <f t="shared" si="1"/>
        <v>0</v>
      </c>
      <c r="Q43" s="46" t="str">
        <f>IF(ISNA(VLOOKUP(I43&amp;J43,Risk_Lookup!$C$2:$D$26,2,FALSE))=TRUE,"", VLOOKUP(I43&amp;J43,Risk_Lookup!$C$2:$D$26,2,FALSE))</f>
        <v/>
      </c>
    </row>
    <row r="44" spans="1:17" ht="23.25" x14ac:dyDescent="0.2">
      <c r="A44" s="168"/>
      <c r="B44" s="169"/>
      <c r="C44" s="170"/>
      <c r="D44" s="169"/>
      <c r="E44" s="171"/>
      <c r="F44" s="171"/>
      <c r="G44" s="171"/>
      <c r="H44" s="170"/>
      <c r="I44" s="171"/>
      <c r="J44" s="171"/>
      <c r="K44" s="170"/>
      <c r="L44" s="172"/>
      <c r="M44" s="172"/>
      <c r="N44" s="171"/>
      <c r="O44" s="173" t="str">
        <f t="shared" ref="O44:O75" si="2">IF(N44=0,"",IF(N44="New","N",IF(N44="Unchanged","↔",IF(N44="Increasing","↑",IF(N44="Reducing","↓",IF(N44="Imminent","!",IF(N44="Closed","X")))))))&amp;Q44</f>
        <v/>
      </c>
      <c r="P44" s="46">
        <f t="shared" ref="P44:P74" si="3">I44*J44</f>
        <v>0</v>
      </c>
      <c r="Q44" s="46" t="str">
        <f>IF(ISNA(VLOOKUP(I44&amp;J44,Risk_Lookup!$C$2:$D$26,2,FALSE))=TRUE,"", VLOOKUP(I44&amp;J44,Risk_Lookup!$C$2:$D$26,2,FALSE))</f>
        <v/>
      </c>
    </row>
    <row r="45" spans="1:17" ht="23.25" x14ac:dyDescent="0.2">
      <c r="A45" s="168"/>
      <c r="B45" s="169"/>
      <c r="C45" s="170"/>
      <c r="D45" s="169"/>
      <c r="E45" s="171"/>
      <c r="F45" s="171"/>
      <c r="G45" s="171"/>
      <c r="H45" s="170"/>
      <c r="I45" s="171"/>
      <c r="J45" s="171"/>
      <c r="K45" s="170"/>
      <c r="L45" s="172"/>
      <c r="M45" s="172"/>
      <c r="N45" s="171"/>
      <c r="O45" s="173" t="str">
        <f t="shared" si="2"/>
        <v/>
      </c>
      <c r="P45" s="46">
        <f t="shared" si="3"/>
        <v>0</v>
      </c>
      <c r="Q45" s="46" t="str">
        <f>IF(ISNA(VLOOKUP(I45&amp;J45,Risk_Lookup!$C$2:$D$26,2,FALSE))=TRUE,"", VLOOKUP(I45&amp;J45,Risk_Lookup!$C$2:$D$26,2,FALSE))</f>
        <v/>
      </c>
    </row>
    <row r="46" spans="1:17" ht="23.25" x14ac:dyDescent="0.2">
      <c r="A46" s="168"/>
      <c r="B46" s="169"/>
      <c r="C46" s="170"/>
      <c r="D46" s="169"/>
      <c r="E46" s="171"/>
      <c r="F46" s="171"/>
      <c r="G46" s="171"/>
      <c r="H46" s="170"/>
      <c r="I46" s="171"/>
      <c r="J46" s="171"/>
      <c r="K46" s="170"/>
      <c r="L46" s="172"/>
      <c r="M46" s="172"/>
      <c r="N46" s="171"/>
      <c r="O46" s="173" t="str">
        <f t="shared" si="2"/>
        <v/>
      </c>
      <c r="P46" s="46">
        <f t="shared" si="3"/>
        <v>0</v>
      </c>
      <c r="Q46" s="46" t="str">
        <f>IF(ISNA(VLOOKUP(I46&amp;J46,Risk_Lookup!$C$2:$D$26,2,FALSE))=TRUE,"", VLOOKUP(I46&amp;J46,Risk_Lookup!$C$2:$D$26,2,FALSE))</f>
        <v/>
      </c>
    </row>
    <row r="47" spans="1:17" ht="23.25" x14ac:dyDescent="0.2">
      <c r="A47" s="168"/>
      <c r="B47" s="169"/>
      <c r="C47" s="170"/>
      <c r="D47" s="169"/>
      <c r="E47" s="171"/>
      <c r="F47" s="171"/>
      <c r="G47" s="171"/>
      <c r="H47" s="170"/>
      <c r="I47" s="171"/>
      <c r="J47" s="171"/>
      <c r="K47" s="170"/>
      <c r="L47" s="172"/>
      <c r="M47" s="172"/>
      <c r="N47" s="171"/>
      <c r="O47" s="173" t="str">
        <f t="shared" si="2"/>
        <v/>
      </c>
      <c r="P47" s="46">
        <f t="shared" si="3"/>
        <v>0</v>
      </c>
      <c r="Q47" s="46" t="str">
        <f>IF(ISNA(VLOOKUP(I47&amp;J47,Risk_Lookup!$C$2:$D$26,2,FALSE))=TRUE,"", VLOOKUP(I47&amp;J47,Risk_Lookup!$C$2:$D$26,2,FALSE))</f>
        <v/>
      </c>
    </row>
    <row r="48" spans="1:17" ht="23.25" x14ac:dyDescent="0.2">
      <c r="A48" s="168"/>
      <c r="B48" s="169"/>
      <c r="C48" s="170"/>
      <c r="D48" s="169"/>
      <c r="E48" s="171"/>
      <c r="F48" s="171"/>
      <c r="G48" s="171"/>
      <c r="H48" s="170"/>
      <c r="I48" s="171"/>
      <c r="J48" s="171"/>
      <c r="K48" s="170"/>
      <c r="L48" s="172"/>
      <c r="M48" s="172"/>
      <c r="N48" s="171"/>
      <c r="O48" s="173" t="str">
        <f t="shared" si="2"/>
        <v/>
      </c>
      <c r="P48" s="46">
        <f t="shared" si="3"/>
        <v>0</v>
      </c>
      <c r="Q48" s="46" t="str">
        <f>IF(ISNA(VLOOKUP(I48&amp;J48,Risk_Lookup!$C$2:$D$26,2,FALSE))=TRUE,"", VLOOKUP(I48&amp;J48,Risk_Lookup!$C$2:$D$26,2,FALSE))</f>
        <v/>
      </c>
    </row>
    <row r="49" spans="1:17" ht="23.25" x14ac:dyDescent="0.2">
      <c r="A49" s="168"/>
      <c r="B49" s="169"/>
      <c r="C49" s="170"/>
      <c r="D49" s="169"/>
      <c r="E49" s="171"/>
      <c r="F49" s="171"/>
      <c r="G49" s="171"/>
      <c r="H49" s="170"/>
      <c r="I49" s="171"/>
      <c r="J49" s="171"/>
      <c r="K49" s="170"/>
      <c r="L49" s="172"/>
      <c r="M49" s="172"/>
      <c r="N49" s="171"/>
      <c r="O49" s="173" t="str">
        <f t="shared" si="2"/>
        <v/>
      </c>
      <c r="P49" s="46">
        <f t="shared" si="3"/>
        <v>0</v>
      </c>
      <c r="Q49" s="46" t="str">
        <f>IF(ISNA(VLOOKUP(I49&amp;J49,Risk_Lookup!$C$2:$D$26,2,FALSE))=TRUE,"", VLOOKUP(I49&amp;J49,Risk_Lookup!$C$2:$D$26,2,FALSE))</f>
        <v/>
      </c>
    </row>
    <row r="50" spans="1:17" ht="23.25" x14ac:dyDescent="0.2">
      <c r="A50" s="168"/>
      <c r="B50" s="169"/>
      <c r="C50" s="170"/>
      <c r="D50" s="169"/>
      <c r="E50" s="171"/>
      <c r="F50" s="171"/>
      <c r="G50" s="171"/>
      <c r="H50" s="170"/>
      <c r="I50" s="171"/>
      <c r="J50" s="171"/>
      <c r="K50" s="170"/>
      <c r="L50" s="172"/>
      <c r="M50" s="172"/>
      <c r="N50" s="171"/>
      <c r="O50" s="173" t="str">
        <f t="shared" si="2"/>
        <v/>
      </c>
      <c r="P50" s="46">
        <f t="shared" si="3"/>
        <v>0</v>
      </c>
      <c r="Q50" s="46" t="str">
        <f>IF(ISNA(VLOOKUP(I50&amp;J50,Risk_Lookup!$C$2:$D$26,2,FALSE))=TRUE,"", VLOOKUP(I50&amp;J50,Risk_Lookup!$C$2:$D$26,2,FALSE))</f>
        <v/>
      </c>
    </row>
    <row r="51" spans="1:17" ht="23.25" x14ac:dyDescent="0.2">
      <c r="A51" s="168"/>
      <c r="B51" s="169"/>
      <c r="C51" s="170"/>
      <c r="D51" s="169"/>
      <c r="E51" s="171"/>
      <c r="F51" s="171"/>
      <c r="G51" s="171"/>
      <c r="H51" s="170"/>
      <c r="I51" s="171"/>
      <c r="J51" s="171"/>
      <c r="K51" s="170"/>
      <c r="L51" s="172"/>
      <c r="M51" s="172"/>
      <c r="N51" s="171"/>
      <c r="O51" s="173" t="str">
        <f t="shared" si="2"/>
        <v/>
      </c>
      <c r="P51" s="46">
        <f t="shared" si="3"/>
        <v>0</v>
      </c>
      <c r="Q51" s="46" t="str">
        <f>IF(ISNA(VLOOKUP(I51&amp;J51,Risk_Lookup!$C$2:$D$26,2,FALSE))=TRUE,"", VLOOKUP(I51&amp;J51,Risk_Lookup!$C$2:$D$26,2,FALSE))</f>
        <v/>
      </c>
    </row>
    <row r="52" spans="1:17" ht="23.25" x14ac:dyDescent="0.2">
      <c r="A52" s="168"/>
      <c r="B52" s="169"/>
      <c r="C52" s="170"/>
      <c r="D52" s="169"/>
      <c r="E52" s="171"/>
      <c r="F52" s="171"/>
      <c r="G52" s="171"/>
      <c r="H52" s="170"/>
      <c r="I52" s="171"/>
      <c r="J52" s="171"/>
      <c r="K52" s="170"/>
      <c r="L52" s="172"/>
      <c r="M52" s="172"/>
      <c r="N52" s="171"/>
      <c r="O52" s="173" t="str">
        <f t="shared" si="2"/>
        <v/>
      </c>
      <c r="P52" s="46">
        <f t="shared" si="3"/>
        <v>0</v>
      </c>
      <c r="Q52" s="46" t="str">
        <f>IF(ISNA(VLOOKUP(I52&amp;J52,Risk_Lookup!$C$2:$D$26,2,FALSE))=TRUE,"", VLOOKUP(I52&amp;J52,Risk_Lookup!$C$2:$D$26,2,FALSE))</f>
        <v/>
      </c>
    </row>
    <row r="53" spans="1:17" ht="23.25" x14ac:dyDescent="0.2">
      <c r="A53" s="168"/>
      <c r="B53" s="169"/>
      <c r="C53" s="181"/>
      <c r="D53" s="169"/>
      <c r="E53" s="171"/>
      <c r="F53" s="171"/>
      <c r="G53" s="171"/>
      <c r="H53" s="170"/>
      <c r="I53" s="171"/>
      <c r="J53" s="171"/>
      <c r="K53" s="170"/>
      <c r="L53" s="172"/>
      <c r="M53" s="172"/>
      <c r="N53" s="171"/>
      <c r="O53" s="173" t="str">
        <f t="shared" si="2"/>
        <v/>
      </c>
      <c r="P53" s="46">
        <f t="shared" si="3"/>
        <v>0</v>
      </c>
      <c r="Q53" s="46" t="str">
        <f>IF(ISNA(VLOOKUP(I53&amp;J53,Risk_Lookup!$C$2:$D$26,2,FALSE))=TRUE,"", VLOOKUP(I53&amp;J53,Risk_Lookup!$C$2:$D$26,2,FALSE))</f>
        <v/>
      </c>
    </row>
    <row r="54" spans="1:17" s="60" customFormat="1" ht="23.25" x14ac:dyDescent="0.2">
      <c r="A54" s="168"/>
      <c r="B54" s="169"/>
      <c r="C54" s="170"/>
      <c r="D54" s="169"/>
      <c r="E54" s="171"/>
      <c r="F54" s="171"/>
      <c r="G54" s="171"/>
      <c r="H54" s="170"/>
      <c r="I54" s="171"/>
      <c r="J54" s="171"/>
      <c r="K54" s="170"/>
      <c r="L54" s="172"/>
      <c r="M54" s="172"/>
      <c r="N54" s="171"/>
      <c r="O54" s="173" t="str">
        <f t="shared" si="2"/>
        <v/>
      </c>
      <c r="P54" s="46">
        <f t="shared" si="3"/>
        <v>0</v>
      </c>
      <c r="Q54" s="46" t="str">
        <f>IF(ISNA(VLOOKUP(I54&amp;J54,Risk_Lookup!$C$2:$D$26,2,FALSE))=TRUE,"", VLOOKUP(I54&amp;J54,Risk_Lookup!$C$2:$D$26,2,FALSE))</f>
        <v/>
      </c>
    </row>
    <row r="55" spans="1:17" ht="23.25" x14ac:dyDescent="0.2">
      <c r="A55" s="168"/>
      <c r="B55" s="169"/>
      <c r="C55" s="170"/>
      <c r="D55" s="169"/>
      <c r="E55" s="171"/>
      <c r="F55" s="171"/>
      <c r="G55" s="171"/>
      <c r="H55" s="170"/>
      <c r="I55" s="171"/>
      <c r="J55" s="171"/>
      <c r="K55" s="170"/>
      <c r="L55" s="172"/>
      <c r="M55" s="172"/>
      <c r="N55" s="171"/>
      <c r="O55" s="173" t="str">
        <f t="shared" si="2"/>
        <v/>
      </c>
      <c r="P55" s="46">
        <f t="shared" si="3"/>
        <v>0</v>
      </c>
      <c r="Q55" s="46" t="str">
        <f>IF(ISNA(VLOOKUP(I55&amp;J55,Risk_Lookup!$C$2:$D$26,2,FALSE))=TRUE,"", VLOOKUP(I55&amp;J55,Risk_Lookup!$C$2:$D$26,2,FALSE))</f>
        <v/>
      </c>
    </row>
    <row r="56" spans="1:17" ht="23.25" x14ac:dyDescent="0.2">
      <c r="A56" s="168"/>
      <c r="B56" s="169"/>
      <c r="C56" s="170"/>
      <c r="D56" s="169"/>
      <c r="E56" s="171"/>
      <c r="F56" s="171"/>
      <c r="G56" s="171"/>
      <c r="H56" s="170"/>
      <c r="I56" s="171"/>
      <c r="J56" s="171"/>
      <c r="K56" s="170"/>
      <c r="L56" s="172"/>
      <c r="M56" s="172"/>
      <c r="N56" s="171"/>
      <c r="O56" s="173" t="str">
        <f t="shared" si="2"/>
        <v/>
      </c>
      <c r="P56" s="46">
        <f t="shared" si="3"/>
        <v>0</v>
      </c>
      <c r="Q56" s="46" t="str">
        <f>IF(ISNA(VLOOKUP(I56&amp;J56,Risk_Lookup!$C$2:$D$26,2,FALSE))=TRUE,"", VLOOKUP(I56&amp;J56,Risk_Lookup!$C$2:$D$26,2,FALSE))</f>
        <v/>
      </c>
    </row>
    <row r="57" spans="1:17" ht="23.25" x14ac:dyDescent="0.2">
      <c r="A57" s="168"/>
      <c r="B57" s="169"/>
      <c r="C57" s="170"/>
      <c r="D57" s="169"/>
      <c r="E57" s="171"/>
      <c r="F57" s="171"/>
      <c r="G57" s="171"/>
      <c r="H57" s="170"/>
      <c r="I57" s="171"/>
      <c r="J57" s="171"/>
      <c r="K57" s="170"/>
      <c r="L57" s="172"/>
      <c r="M57" s="172"/>
      <c r="N57" s="171"/>
      <c r="O57" s="173" t="str">
        <f t="shared" si="2"/>
        <v/>
      </c>
      <c r="P57" s="46">
        <f t="shared" si="3"/>
        <v>0</v>
      </c>
      <c r="Q57" s="46" t="str">
        <f>IF(ISNA(VLOOKUP(I57&amp;J57,Risk_Lookup!$C$2:$D$26,2,FALSE))=TRUE,"", VLOOKUP(I57&amp;J57,Risk_Lookup!$C$2:$D$26,2,FALSE))</f>
        <v/>
      </c>
    </row>
    <row r="58" spans="1:17" ht="23.25" x14ac:dyDescent="0.2">
      <c r="A58" s="168"/>
      <c r="B58" s="169"/>
      <c r="C58" s="170"/>
      <c r="D58" s="169"/>
      <c r="E58" s="171"/>
      <c r="F58" s="171"/>
      <c r="G58" s="171"/>
      <c r="H58" s="170"/>
      <c r="I58" s="171"/>
      <c r="J58" s="171"/>
      <c r="K58" s="170"/>
      <c r="L58" s="172"/>
      <c r="M58" s="172"/>
      <c r="N58" s="171"/>
      <c r="O58" s="173" t="str">
        <f t="shared" si="2"/>
        <v/>
      </c>
      <c r="P58" s="46">
        <f t="shared" si="3"/>
        <v>0</v>
      </c>
      <c r="Q58" s="46" t="str">
        <f>IF(ISNA(VLOOKUP(I58&amp;J58,Risk_Lookup!$C$2:$D$26,2,FALSE))=TRUE,"", VLOOKUP(I58&amp;J58,Risk_Lookup!$C$2:$D$26,2,FALSE))</f>
        <v/>
      </c>
    </row>
    <row r="59" spans="1:17" ht="23.25" x14ac:dyDescent="0.2">
      <c r="A59" s="168"/>
      <c r="B59" s="169"/>
      <c r="C59" s="170"/>
      <c r="D59" s="169"/>
      <c r="E59" s="171"/>
      <c r="F59" s="171"/>
      <c r="G59" s="171"/>
      <c r="H59" s="170"/>
      <c r="I59" s="171"/>
      <c r="J59" s="171"/>
      <c r="K59" s="170"/>
      <c r="L59" s="172"/>
      <c r="M59" s="172"/>
      <c r="N59" s="171"/>
      <c r="O59" s="173" t="str">
        <f t="shared" si="2"/>
        <v/>
      </c>
      <c r="P59" s="46">
        <f t="shared" si="3"/>
        <v>0</v>
      </c>
      <c r="Q59" s="46" t="str">
        <f>IF(ISNA(VLOOKUP(I59&amp;J59,Risk_Lookup!$C$2:$D$26,2,FALSE))=TRUE,"", VLOOKUP(I59&amp;J59,Risk_Lookup!$C$2:$D$26,2,FALSE))</f>
        <v/>
      </c>
    </row>
    <row r="60" spans="1:17" ht="23.25" x14ac:dyDescent="0.2">
      <c r="A60" s="168"/>
      <c r="B60" s="169"/>
      <c r="C60" s="170"/>
      <c r="D60" s="169"/>
      <c r="E60" s="171"/>
      <c r="F60" s="171"/>
      <c r="G60" s="171"/>
      <c r="H60" s="170"/>
      <c r="I60" s="171"/>
      <c r="J60" s="171"/>
      <c r="K60" s="170"/>
      <c r="L60" s="172"/>
      <c r="M60" s="172"/>
      <c r="N60" s="171"/>
      <c r="O60" s="173" t="str">
        <f t="shared" si="2"/>
        <v/>
      </c>
      <c r="P60" s="46">
        <f t="shared" si="3"/>
        <v>0</v>
      </c>
      <c r="Q60" s="46" t="str">
        <f>IF(ISNA(VLOOKUP(I60&amp;J60,Risk_Lookup!$C$2:$D$26,2,FALSE))=TRUE,"", VLOOKUP(I60&amp;J60,Risk_Lookup!$C$2:$D$26,2,FALSE))</f>
        <v/>
      </c>
    </row>
    <row r="61" spans="1:17" ht="23.25" x14ac:dyDescent="0.2">
      <c r="A61" s="168"/>
      <c r="B61" s="169"/>
      <c r="C61" s="170"/>
      <c r="D61" s="169"/>
      <c r="E61" s="171"/>
      <c r="F61" s="171"/>
      <c r="G61" s="171"/>
      <c r="H61" s="170"/>
      <c r="I61" s="171"/>
      <c r="J61" s="171"/>
      <c r="K61" s="170"/>
      <c r="L61" s="172"/>
      <c r="M61" s="172"/>
      <c r="N61" s="171"/>
      <c r="O61" s="173" t="str">
        <f t="shared" si="2"/>
        <v/>
      </c>
      <c r="P61" s="46">
        <f t="shared" si="3"/>
        <v>0</v>
      </c>
      <c r="Q61" s="46" t="str">
        <f>IF(ISNA(VLOOKUP(I61&amp;J61,Risk_Lookup!$C$2:$D$26,2,FALSE))=TRUE,"", VLOOKUP(I61&amp;J61,Risk_Lookup!$C$2:$D$26,2,FALSE))</f>
        <v/>
      </c>
    </row>
    <row r="62" spans="1:17" ht="23.25" x14ac:dyDescent="0.2">
      <c r="A62" s="168"/>
      <c r="B62" s="169"/>
      <c r="C62" s="170"/>
      <c r="D62" s="169"/>
      <c r="E62" s="171"/>
      <c r="F62" s="171"/>
      <c r="G62" s="171"/>
      <c r="H62" s="170"/>
      <c r="I62" s="171"/>
      <c r="J62" s="171"/>
      <c r="K62" s="170"/>
      <c r="L62" s="172"/>
      <c r="M62" s="172"/>
      <c r="N62" s="171"/>
      <c r="O62" s="173" t="str">
        <f t="shared" si="2"/>
        <v/>
      </c>
      <c r="P62" s="46">
        <f t="shared" si="3"/>
        <v>0</v>
      </c>
      <c r="Q62" s="46" t="str">
        <f>IF(ISNA(VLOOKUP(I62&amp;J62,Risk_Lookup!$C$2:$D$26,2,FALSE))=TRUE,"", VLOOKUP(I62&amp;J62,Risk_Lookup!$C$2:$D$26,2,FALSE))</f>
        <v/>
      </c>
    </row>
    <row r="63" spans="1:17" ht="23.25" x14ac:dyDescent="0.2">
      <c r="A63" s="168"/>
      <c r="B63" s="169"/>
      <c r="C63" s="170"/>
      <c r="D63" s="169"/>
      <c r="E63" s="171"/>
      <c r="F63" s="171"/>
      <c r="G63" s="171"/>
      <c r="H63" s="170"/>
      <c r="I63" s="171"/>
      <c r="J63" s="171"/>
      <c r="K63" s="170"/>
      <c r="L63" s="172"/>
      <c r="M63" s="172"/>
      <c r="N63" s="171"/>
      <c r="O63" s="173" t="str">
        <f t="shared" si="2"/>
        <v/>
      </c>
      <c r="P63" s="46">
        <f t="shared" si="3"/>
        <v>0</v>
      </c>
      <c r="Q63" s="46" t="str">
        <f>IF(ISNA(VLOOKUP(I63&amp;J63,Risk_Lookup!$C$2:$D$26,2,FALSE))=TRUE,"", VLOOKUP(I63&amp;J63,Risk_Lookup!$C$2:$D$26,2,FALSE))</f>
        <v/>
      </c>
    </row>
    <row r="64" spans="1:17" ht="23.25" x14ac:dyDescent="0.2">
      <c r="A64" s="168"/>
      <c r="B64" s="169"/>
      <c r="C64" s="170"/>
      <c r="D64" s="169"/>
      <c r="E64" s="171"/>
      <c r="F64" s="171"/>
      <c r="G64" s="171"/>
      <c r="H64" s="170"/>
      <c r="I64" s="171"/>
      <c r="J64" s="171"/>
      <c r="K64" s="170"/>
      <c r="L64" s="172"/>
      <c r="M64" s="172"/>
      <c r="N64" s="171"/>
      <c r="O64" s="173" t="str">
        <f t="shared" si="2"/>
        <v/>
      </c>
      <c r="P64" s="46">
        <f t="shared" si="3"/>
        <v>0</v>
      </c>
      <c r="Q64" s="46" t="str">
        <f>IF(ISNA(VLOOKUP(I64&amp;J64,Risk_Lookup!$C$2:$D$26,2,FALSE))=TRUE,"", VLOOKUP(I64&amp;J64,Risk_Lookup!$C$2:$D$26,2,FALSE))</f>
        <v/>
      </c>
    </row>
    <row r="65" spans="1:17" ht="23.25" x14ac:dyDescent="0.2">
      <c r="A65" s="168"/>
      <c r="B65" s="169"/>
      <c r="C65" s="170"/>
      <c r="D65" s="169"/>
      <c r="E65" s="171"/>
      <c r="F65" s="171"/>
      <c r="G65" s="171"/>
      <c r="H65" s="170"/>
      <c r="I65" s="171"/>
      <c r="J65" s="171"/>
      <c r="K65" s="170"/>
      <c r="L65" s="172"/>
      <c r="M65" s="172"/>
      <c r="N65" s="171"/>
      <c r="O65" s="173" t="str">
        <f t="shared" si="2"/>
        <v/>
      </c>
      <c r="P65" s="46">
        <f t="shared" si="3"/>
        <v>0</v>
      </c>
      <c r="Q65" s="46" t="str">
        <f>IF(ISNA(VLOOKUP(I65&amp;J65,Risk_Lookup!$C$2:$D$26,2,FALSE))=TRUE,"", VLOOKUP(I65&amp;J65,Risk_Lookup!$C$2:$D$26,2,FALSE))</f>
        <v/>
      </c>
    </row>
    <row r="66" spans="1:17" ht="23.25" x14ac:dyDescent="0.2">
      <c r="A66" s="168"/>
      <c r="B66" s="169"/>
      <c r="C66" s="170"/>
      <c r="D66" s="169"/>
      <c r="E66" s="171"/>
      <c r="F66" s="171"/>
      <c r="G66" s="171"/>
      <c r="H66" s="170"/>
      <c r="I66" s="171"/>
      <c r="J66" s="171"/>
      <c r="K66" s="170"/>
      <c r="L66" s="172"/>
      <c r="M66" s="172"/>
      <c r="N66" s="171"/>
      <c r="O66" s="173" t="str">
        <f t="shared" si="2"/>
        <v/>
      </c>
      <c r="P66" s="46">
        <f t="shared" si="3"/>
        <v>0</v>
      </c>
      <c r="Q66" s="46" t="str">
        <f>IF(ISNA(VLOOKUP(I66&amp;J66,Risk_Lookup!$C$2:$D$26,2,FALSE))=TRUE,"", VLOOKUP(I66&amp;J66,Risk_Lookup!$C$2:$D$26,2,FALSE))</f>
        <v/>
      </c>
    </row>
    <row r="67" spans="1:17" ht="23.25" x14ac:dyDescent="0.2">
      <c r="A67" s="168"/>
      <c r="B67" s="169"/>
      <c r="C67" s="181"/>
      <c r="D67" s="169"/>
      <c r="E67" s="171"/>
      <c r="F67" s="171"/>
      <c r="G67" s="171"/>
      <c r="H67" s="170"/>
      <c r="I67" s="171"/>
      <c r="J67" s="171"/>
      <c r="K67" s="170"/>
      <c r="L67" s="172"/>
      <c r="M67" s="172"/>
      <c r="N67" s="171"/>
      <c r="O67" s="173" t="str">
        <f t="shared" si="2"/>
        <v/>
      </c>
      <c r="P67" s="46">
        <f t="shared" si="3"/>
        <v>0</v>
      </c>
      <c r="Q67" s="46" t="str">
        <f>IF(ISNA(VLOOKUP(I67&amp;J67,Risk_Lookup!$C$2:$D$26,2,FALSE))=TRUE,"", VLOOKUP(I67&amp;J67,Risk_Lookup!$C$2:$D$26,2,FALSE))</f>
        <v/>
      </c>
    </row>
    <row r="68" spans="1:17" s="60" customFormat="1" ht="23.25" x14ac:dyDescent="0.2">
      <c r="A68" s="168"/>
      <c r="B68" s="169"/>
      <c r="C68" s="170"/>
      <c r="D68" s="169"/>
      <c r="E68" s="171"/>
      <c r="F68" s="171"/>
      <c r="G68" s="171"/>
      <c r="H68" s="170"/>
      <c r="I68" s="171"/>
      <c r="J68" s="171"/>
      <c r="K68" s="170"/>
      <c r="L68" s="172"/>
      <c r="M68" s="172"/>
      <c r="N68" s="171"/>
      <c r="O68" s="173" t="str">
        <f t="shared" si="2"/>
        <v/>
      </c>
      <c r="P68" s="46">
        <f t="shared" si="3"/>
        <v>0</v>
      </c>
      <c r="Q68" s="46" t="str">
        <f>IF(ISNA(VLOOKUP(I68&amp;J68,Risk_Lookup!$C$2:$D$26,2,FALSE))=TRUE,"", VLOOKUP(I68&amp;J68,Risk_Lookup!$C$2:$D$26,2,FALSE))</f>
        <v/>
      </c>
    </row>
    <row r="69" spans="1:17" ht="23.25" x14ac:dyDescent="0.2">
      <c r="A69" s="168"/>
      <c r="B69" s="169"/>
      <c r="C69" s="170"/>
      <c r="D69" s="169"/>
      <c r="E69" s="171"/>
      <c r="F69" s="171"/>
      <c r="G69" s="171"/>
      <c r="H69" s="170"/>
      <c r="I69" s="171"/>
      <c r="J69" s="171"/>
      <c r="K69" s="170"/>
      <c r="L69" s="172"/>
      <c r="M69" s="172"/>
      <c r="N69" s="171"/>
      <c r="O69" s="173" t="str">
        <f t="shared" si="2"/>
        <v/>
      </c>
      <c r="P69" s="46">
        <f t="shared" si="3"/>
        <v>0</v>
      </c>
      <c r="Q69" s="46" t="str">
        <f>IF(ISNA(VLOOKUP(I69&amp;J69,Risk_Lookup!$C$2:$D$26,2,FALSE))=TRUE,"", VLOOKUP(I69&amp;J69,Risk_Lookup!$C$2:$D$26,2,FALSE))</f>
        <v/>
      </c>
    </row>
    <row r="70" spans="1:17" ht="23.25" x14ac:dyDescent="0.2">
      <c r="A70" s="168"/>
      <c r="B70" s="169"/>
      <c r="C70" s="170"/>
      <c r="D70" s="169"/>
      <c r="E70" s="171"/>
      <c r="F70" s="171"/>
      <c r="G70" s="171"/>
      <c r="H70" s="170"/>
      <c r="I70" s="171"/>
      <c r="J70" s="171"/>
      <c r="K70" s="170"/>
      <c r="L70" s="172"/>
      <c r="M70" s="172"/>
      <c r="N70" s="171"/>
      <c r="O70" s="173" t="str">
        <f t="shared" si="2"/>
        <v/>
      </c>
      <c r="P70" s="46">
        <f t="shared" si="3"/>
        <v>0</v>
      </c>
      <c r="Q70" s="46" t="str">
        <f>IF(ISNA(VLOOKUP(I70&amp;J70,Risk_Lookup!$C$2:$D$26,2,FALSE))=TRUE,"", VLOOKUP(I70&amp;J70,Risk_Lookup!$C$2:$D$26,2,FALSE))</f>
        <v/>
      </c>
    </row>
    <row r="71" spans="1:17" ht="23.25" x14ac:dyDescent="0.2">
      <c r="A71" s="168"/>
      <c r="B71" s="169"/>
      <c r="C71" s="170"/>
      <c r="D71" s="169"/>
      <c r="E71" s="171"/>
      <c r="F71" s="171"/>
      <c r="G71" s="171"/>
      <c r="H71" s="170"/>
      <c r="I71" s="171"/>
      <c r="J71" s="171"/>
      <c r="K71" s="170"/>
      <c r="L71" s="172"/>
      <c r="M71" s="172"/>
      <c r="N71" s="171"/>
      <c r="O71" s="173" t="str">
        <f t="shared" si="2"/>
        <v/>
      </c>
      <c r="P71" s="46">
        <f t="shared" si="3"/>
        <v>0</v>
      </c>
      <c r="Q71" s="46" t="str">
        <f>IF(ISNA(VLOOKUP(I71&amp;J71,Risk_Lookup!$C$2:$D$26,2,FALSE))=TRUE,"", VLOOKUP(I71&amp;J71,Risk_Lookup!$C$2:$D$26,2,FALSE))</f>
        <v/>
      </c>
    </row>
    <row r="72" spans="1:17" ht="23.25" x14ac:dyDescent="0.2">
      <c r="A72" s="168"/>
      <c r="B72" s="169"/>
      <c r="C72" s="170"/>
      <c r="D72" s="169"/>
      <c r="E72" s="171"/>
      <c r="F72" s="171"/>
      <c r="G72" s="171"/>
      <c r="H72" s="170"/>
      <c r="I72" s="171"/>
      <c r="J72" s="171"/>
      <c r="K72" s="170"/>
      <c r="L72" s="172"/>
      <c r="M72" s="172"/>
      <c r="N72" s="171"/>
      <c r="O72" s="173" t="str">
        <f t="shared" si="2"/>
        <v/>
      </c>
      <c r="P72" s="46">
        <f t="shared" si="3"/>
        <v>0</v>
      </c>
      <c r="Q72" s="46" t="str">
        <f>IF(ISNA(VLOOKUP(I72&amp;J72,Risk_Lookup!$C$2:$D$26,2,FALSE))=TRUE,"", VLOOKUP(I72&amp;J72,Risk_Lookup!$C$2:$D$26,2,FALSE))</f>
        <v/>
      </c>
    </row>
    <row r="73" spans="1:17" ht="23.25" x14ac:dyDescent="0.2">
      <c r="A73" s="168"/>
      <c r="B73" s="169"/>
      <c r="C73" s="170"/>
      <c r="D73" s="169"/>
      <c r="E73" s="171"/>
      <c r="F73" s="171"/>
      <c r="G73" s="171"/>
      <c r="H73" s="170"/>
      <c r="I73" s="171"/>
      <c r="J73" s="171"/>
      <c r="K73" s="170"/>
      <c r="L73" s="172"/>
      <c r="M73" s="172"/>
      <c r="N73" s="171"/>
      <c r="O73" s="173" t="str">
        <f t="shared" si="2"/>
        <v/>
      </c>
      <c r="P73" s="46">
        <f t="shared" si="3"/>
        <v>0</v>
      </c>
      <c r="Q73" s="46" t="str">
        <f>IF(ISNA(VLOOKUP(I73&amp;J73,Risk_Lookup!$C$2:$D$26,2,FALSE))=TRUE,"", VLOOKUP(I73&amp;J73,Risk_Lookup!$C$2:$D$26,2,FALSE))</f>
        <v/>
      </c>
    </row>
    <row r="74" spans="1:17" ht="23.25" x14ac:dyDescent="0.2">
      <c r="A74" s="168"/>
      <c r="B74" s="169"/>
      <c r="C74" s="170"/>
      <c r="D74" s="169"/>
      <c r="E74" s="171"/>
      <c r="F74" s="171"/>
      <c r="G74" s="171"/>
      <c r="H74" s="170"/>
      <c r="I74" s="171"/>
      <c r="J74" s="171"/>
      <c r="K74" s="170"/>
      <c r="L74" s="172"/>
      <c r="M74" s="172"/>
      <c r="N74" s="171"/>
      <c r="O74" s="173" t="str">
        <f t="shared" si="2"/>
        <v/>
      </c>
      <c r="P74" s="46">
        <f t="shared" si="3"/>
        <v>0</v>
      </c>
      <c r="Q74" s="46" t="str">
        <f>IF(ISNA(VLOOKUP(I74&amp;J74,Risk_Lookup!$C$2:$D$26,2,FALSE))=TRUE,"", VLOOKUP(I74&amp;J74,Risk_Lookup!$C$2:$D$26,2,FALSE))</f>
        <v/>
      </c>
    </row>
    <row r="75" spans="1:17" ht="23.25" x14ac:dyDescent="0.2">
      <c r="A75" s="168"/>
      <c r="B75" s="169"/>
      <c r="C75" s="170"/>
      <c r="D75" s="169"/>
      <c r="E75" s="171"/>
      <c r="F75" s="171"/>
      <c r="G75" s="171"/>
      <c r="H75" s="170"/>
      <c r="I75" s="171"/>
      <c r="J75" s="171"/>
      <c r="K75" s="170"/>
      <c r="L75" s="172"/>
      <c r="M75" s="172"/>
      <c r="N75" s="171"/>
      <c r="O75" s="173" t="str">
        <f t="shared" si="2"/>
        <v/>
      </c>
      <c r="P75" s="46">
        <f t="shared" ref="P75:P99" si="4">I75*J75</f>
        <v>0</v>
      </c>
      <c r="Q75" s="46" t="str">
        <f>IF(ISNA(VLOOKUP(I75&amp;J75,Risk_Lookup!$C$2:$D$26,2,FALSE))=TRUE,"", VLOOKUP(I75&amp;J75,Risk_Lookup!$C$2:$D$26,2,FALSE))</f>
        <v/>
      </c>
    </row>
    <row r="76" spans="1:17" ht="23.25" x14ac:dyDescent="0.2">
      <c r="A76" s="168"/>
      <c r="B76" s="169"/>
      <c r="C76" s="170"/>
      <c r="D76" s="169"/>
      <c r="E76" s="171"/>
      <c r="F76" s="171"/>
      <c r="G76" s="171"/>
      <c r="H76" s="170"/>
      <c r="I76" s="171"/>
      <c r="J76" s="171"/>
      <c r="K76" s="170"/>
      <c r="L76" s="172"/>
      <c r="M76" s="172"/>
      <c r="N76" s="171"/>
      <c r="O76" s="173" t="str">
        <f t="shared" ref="O76:O99" si="5">IF(N76=0,"",IF(N76="New","N",IF(N76="Unchanged","↔",IF(N76="Increasing","↑",IF(N76="Reducing","↓",IF(N76="Imminent","!",IF(N76="Closed","X")))))))&amp;Q76</f>
        <v/>
      </c>
      <c r="P76" s="46">
        <f t="shared" si="4"/>
        <v>0</v>
      </c>
      <c r="Q76" s="46" t="str">
        <f>IF(ISNA(VLOOKUP(I76&amp;J76,Risk_Lookup!$C$2:$D$26,2,FALSE))=TRUE,"", VLOOKUP(I76&amp;J76,Risk_Lookup!$C$2:$D$26,2,FALSE))</f>
        <v/>
      </c>
    </row>
    <row r="77" spans="1:17" ht="23.25" x14ac:dyDescent="0.2">
      <c r="A77" s="168"/>
      <c r="B77" s="169"/>
      <c r="C77" s="170"/>
      <c r="D77" s="169"/>
      <c r="E77" s="171"/>
      <c r="F77" s="171"/>
      <c r="G77" s="171"/>
      <c r="H77" s="170"/>
      <c r="I77" s="171"/>
      <c r="J77" s="171"/>
      <c r="K77" s="170"/>
      <c r="L77" s="172"/>
      <c r="M77" s="172"/>
      <c r="N77" s="171"/>
      <c r="O77" s="173" t="str">
        <f t="shared" si="5"/>
        <v/>
      </c>
      <c r="P77" s="46">
        <f t="shared" si="4"/>
        <v>0</v>
      </c>
      <c r="Q77" s="46" t="str">
        <f>IF(ISNA(VLOOKUP(I77&amp;J77,Risk_Lookup!$C$2:$D$26,2,FALSE))=TRUE,"", VLOOKUP(I77&amp;J77,Risk_Lookup!$C$2:$D$26,2,FALSE))</f>
        <v/>
      </c>
    </row>
    <row r="78" spans="1:17" ht="23.25" x14ac:dyDescent="0.2">
      <c r="A78" s="168"/>
      <c r="B78" s="169"/>
      <c r="C78" s="170"/>
      <c r="D78" s="169"/>
      <c r="E78" s="171"/>
      <c r="F78" s="171"/>
      <c r="G78" s="171"/>
      <c r="H78" s="170"/>
      <c r="I78" s="171"/>
      <c r="J78" s="171"/>
      <c r="K78" s="170"/>
      <c r="L78" s="172"/>
      <c r="M78" s="172"/>
      <c r="N78" s="171"/>
      <c r="O78" s="173" t="str">
        <f t="shared" si="5"/>
        <v/>
      </c>
      <c r="P78" s="46">
        <f t="shared" si="4"/>
        <v>0</v>
      </c>
      <c r="Q78" s="46" t="str">
        <f>IF(ISNA(VLOOKUP(I78&amp;J78,Risk_Lookup!$C$2:$D$26,2,FALSE))=TRUE,"", VLOOKUP(I78&amp;J78,Risk_Lookup!$C$2:$D$26,2,FALSE))</f>
        <v/>
      </c>
    </row>
    <row r="79" spans="1:17" ht="23.25" x14ac:dyDescent="0.2">
      <c r="A79" s="168"/>
      <c r="B79" s="169"/>
      <c r="C79" s="170"/>
      <c r="D79" s="169"/>
      <c r="E79" s="171"/>
      <c r="F79" s="171"/>
      <c r="G79" s="171"/>
      <c r="H79" s="170"/>
      <c r="I79" s="171"/>
      <c r="J79" s="171"/>
      <c r="K79" s="170"/>
      <c r="L79" s="172"/>
      <c r="M79" s="172"/>
      <c r="N79" s="171"/>
      <c r="O79" s="173" t="str">
        <f t="shared" si="5"/>
        <v/>
      </c>
      <c r="P79" s="46">
        <f t="shared" si="4"/>
        <v>0</v>
      </c>
      <c r="Q79" s="46" t="str">
        <f>IF(ISNA(VLOOKUP(I79&amp;J79,Risk_Lookup!$C$2:$D$26,2,FALSE))=TRUE,"", VLOOKUP(I79&amp;J79,Risk_Lookup!$C$2:$D$26,2,FALSE))</f>
        <v/>
      </c>
    </row>
    <row r="80" spans="1:17" ht="23.25" x14ac:dyDescent="0.2">
      <c r="A80" s="168"/>
      <c r="B80" s="169"/>
      <c r="C80" s="170"/>
      <c r="D80" s="169"/>
      <c r="E80" s="171"/>
      <c r="F80" s="171"/>
      <c r="G80" s="171"/>
      <c r="H80" s="170"/>
      <c r="I80" s="171"/>
      <c r="J80" s="171"/>
      <c r="K80" s="170"/>
      <c r="L80" s="172"/>
      <c r="M80" s="172"/>
      <c r="N80" s="171"/>
      <c r="O80" s="173" t="str">
        <f t="shared" si="5"/>
        <v/>
      </c>
      <c r="P80" s="46">
        <f t="shared" si="4"/>
        <v>0</v>
      </c>
      <c r="Q80" s="46" t="str">
        <f>IF(ISNA(VLOOKUP(I80&amp;J80,Risk_Lookup!$C$2:$D$26,2,FALSE))=TRUE,"", VLOOKUP(I80&amp;J80,Risk_Lookup!$C$2:$D$26,2,FALSE))</f>
        <v/>
      </c>
    </row>
    <row r="81" spans="1:17" ht="23.25" x14ac:dyDescent="0.2">
      <c r="A81" s="168"/>
      <c r="B81" s="169"/>
      <c r="C81" s="181"/>
      <c r="D81" s="169"/>
      <c r="E81" s="171"/>
      <c r="F81" s="171"/>
      <c r="G81" s="171"/>
      <c r="H81" s="170"/>
      <c r="I81" s="171"/>
      <c r="J81" s="171"/>
      <c r="K81" s="170"/>
      <c r="L81" s="172"/>
      <c r="M81" s="172"/>
      <c r="N81" s="171"/>
      <c r="O81" s="173" t="str">
        <f t="shared" si="5"/>
        <v/>
      </c>
      <c r="P81" s="46">
        <f t="shared" si="4"/>
        <v>0</v>
      </c>
      <c r="Q81" s="46" t="str">
        <f>IF(ISNA(VLOOKUP(I81&amp;J81,Risk_Lookup!$C$2:$D$26,2,FALSE))=TRUE,"", VLOOKUP(I81&amp;J81,Risk_Lookup!$C$2:$D$26,2,FALSE))</f>
        <v/>
      </c>
    </row>
    <row r="82" spans="1:17" s="60" customFormat="1" ht="23.25" x14ac:dyDescent="0.2">
      <c r="A82" s="168"/>
      <c r="B82" s="169"/>
      <c r="C82" s="170"/>
      <c r="D82" s="169"/>
      <c r="E82" s="171"/>
      <c r="F82" s="171"/>
      <c r="G82" s="171"/>
      <c r="H82" s="170"/>
      <c r="I82" s="171"/>
      <c r="J82" s="171"/>
      <c r="K82" s="170"/>
      <c r="L82" s="172"/>
      <c r="M82" s="172"/>
      <c r="N82" s="171"/>
      <c r="O82" s="173" t="str">
        <f t="shared" si="5"/>
        <v/>
      </c>
      <c r="P82" s="46">
        <f t="shared" si="4"/>
        <v>0</v>
      </c>
      <c r="Q82" s="46" t="str">
        <f>IF(ISNA(VLOOKUP(I82&amp;J82,Risk_Lookup!$C$2:$D$26,2,FALSE))=TRUE,"", VLOOKUP(I82&amp;J82,Risk_Lookup!$C$2:$D$26,2,FALSE))</f>
        <v/>
      </c>
    </row>
    <row r="83" spans="1:17" ht="23.25" x14ac:dyDescent="0.2">
      <c r="A83" s="168"/>
      <c r="B83" s="169"/>
      <c r="C83" s="170"/>
      <c r="D83" s="169"/>
      <c r="E83" s="171"/>
      <c r="F83" s="171"/>
      <c r="G83" s="171"/>
      <c r="H83" s="170"/>
      <c r="I83" s="171"/>
      <c r="J83" s="171"/>
      <c r="K83" s="170"/>
      <c r="L83" s="172"/>
      <c r="M83" s="172"/>
      <c r="N83" s="171"/>
      <c r="O83" s="173" t="str">
        <f t="shared" si="5"/>
        <v/>
      </c>
      <c r="P83" s="46">
        <f t="shared" si="4"/>
        <v>0</v>
      </c>
      <c r="Q83" s="46" t="str">
        <f>IF(ISNA(VLOOKUP(I83&amp;J83,Risk_Lookup!$C$2:$D$26,2,FALSE))=TRUE,"", VLOOKUP(I83&amp;J83,Risk_Lookup!$C$2:$D$26,2,FALSE))</f>
        <v/>
      </c>
    </row>
    <row r="84" spans="1:17" ht="23.25" x14ac:dyDescent="0.2">
      <c r="A84" s="168"/>
      <c r="B84" s="169"/>
      <c r="C84" s="170"/>
      <c r="D84" s="169"/>
      <c r="E84" s="171"/>
      <c r="F84" s="171"/>
      <c r="G84" s="171"/>
      <c r="H84" s="170"/>
      <c r="I84" s="171"/>
      <c r="J84" s="171"/>
      <c r="K84" s="170"/>
      <c r="L84" s="172"/>
      <c r="M84" s="172"/>
      <c r="N84" s="171"/>
      <c r="O84" s="173" t="str">
        <f t="shared" si="5"/>
        <v/>
      </c>
      <c r="P84" s="46">
        <f t="shared" si="4"/>
        <v>0</v>
      </c>
      <c r="Q84" s="46" t="str">
        <f>IF(ISNA(VLOOKUP(I84&amp;J84,Risk_Lookup!$C$2:$D$26,2,FALSE))=TRUE,"", VLOOKUP(I84&amp;J84,Risk_Lookup!$C$2:$D$26,2,FALSE))</f>
        <v/>
      </c>
    </row>
    <row r="85" spans="1:17" ht="23.25" x14ac:dyDescent="0.2">
      <c r="A85" s="168"/>
      <c r="B85" s="169"/>
      <c r="C85" s="170"/>
      <c r="D85" s="169"/>
      <c r="E85" s="171"/>
      <c r="F85" s="171"/>
      <c r="G85" s="171"/>
      <c r="H85" s="170"/>
      <c r="I85" s="171"/>
      <c r="J85" s="171"/>
      <c r="K85" s="170"/>
      <c r="L85" s="172"/>
      <c r="M85" s="172"/>
      <c r="N85" s="171"/>
      <c r="O85" s="173" t="str">
        <f t="shared" si="5"/>
        <v/>
      </c>
      <c r="P85" s="46">
        <f t="shared" si="4"/>
        <v>0</v>
      </c>
      <c r="Q85" s="46" t="str">
        <f>IF(ISNA(VLOOKUP(I85&amp;J85,Risk_Lookup!$C$2:$D$26,2,FALSE))=TRUE,"", VLOOKUP(I85&amp;J85,Risk_Lookup!$C$2:$D$26,2,FALSE))</f>
        <v/>
      </c>
    </row>
    <row r="86" spans="1:17" ht="23.25" x14ac:dyDescent="0.2">
      <c r="A86" s="168"/>
      <c r="B86" s="169"/>
      <c r="C86" s="170"/>
      <c r="D86" s="169"/>
      <c r="E86" s="171"/>
      <c r="F86" s="171"/>
      <c r="G86" s="171"/>
      <c r="H86" s="170"/>
      <c r="I86" s="171"/>
      <c r="J86" s="171"/>
      <c r="K86" s="170"/>
      <c r="L86" s="172"/>
      <c r="M86" s="172"/>
      <c r="N86" s="171"/>
      <c r="O86" s="173" t="str">
        <f t="shared" si="5"/>
        <v/>
      </c>
      <c r="P86" s="46">
        <f t="shared" si="4"/>
        <v>0</v>
      </c>
      <c r="Q86" s="46" t="str">
        <f>IF(ISNA(VLOOKUP(I86&amp;J86,Risk_Lookup!$C$2:$D$26,2,FALSE))=TRUE,"", VLOOKUP(I86&amp;J86,Risk_Lookup!$C$2:$D$26,2,FALSE))</f>
        <v/>
      </c>
    </row>
    <row r="87" spans="1:17" ht="23.25" x14ac:dyDescent="0.2">
      <c r="A87" s="168"/>
      <c r="B87" s="169"/>
      <c r="C87" s="170"/>
      <c r="D87" s="169"/>
      <c r="E87" s="171"/>
      <c r="F87" s="171"/>
      <c r="G87" s="171"/>
      <c r="H87" s="170"/>
      <c r="I87" s="171"/>
      <c r="J87" s="171"/>
      <c r="K87" s="170"/>
      <c r="L87" s="172"/>
      <c r="M87" s="172"/>
      <c r="N87" s="171"/>
      <c r="O87" s="173" t="str">
        <f t="shared" si="5"/>
        <v/>
      </c>
      <c r="P87" s="46">
        <f t="shared" si="4"/>
        <v>0</v>
      </c>
      <c r="Q87" s="46" t="str">
        <f>IF(ISNA(VLOOKUP(I87&amp;J87,Risk_Lookup!$C$2:$D$26,2,FALSE))=TRUE,"", VLOOKUP(I87&amp;J87,Risk_Lookup!$C$2:$D$26,2,FALSE))</f>
        <v/>
      </c>
    </row>
    <row r="88" spans="1:17" ht="23.25" x14ac:dyDescent="0.2">
      <c r="A88" s="168"/>
      <c r="B88" s="169"/>
      <c r="C88" s="170"/>
      <c r="D88" s="169"/>
      <c r="E88" s="171"/>
      <c r="F88" s="171"/>
      <c r="G88" s="171"/>
      <c r="H88" s="170"/>
      <c r="I88" s="171"/>
      <c r="J88" s="171"/>
      <c r="K88" s="170"/>
      <c r="L88" s="172"/>
      <c r="M88" s="172"/>
      <c r="N88" s="171"/>
      <c r="O88" s="173" t="str">
        <f t="shared" si="5"/>
        <v/>
      </c>
      <c r="P88" s="46">
        <f t="shared" si="4"/>
        <v>0</v>
      </c>
      <c r="Q88" s="46" t="str">
        <f>IF(ISNA(VLOOKUP(I88&amp;J88,Risk_Lookup!$C$2:$D$26,2,FALSE))=TRUE,"", VLOOKUP(I88&amp;J88,Risk_Lookup!$C$2:$D$26,2,FALSE))</f>
        <v/>
      </c>
    </row>
    <row r="89" spans="1:17" ht="23.25" x14ac:dyDescent="0.2">
      <c r="A89" s="168"/>
      <c r="B89" s="169"/>
      <c r="C89" s="170"/>
      <c r="D89" s="169"/>
      <c r="E89" s="171"/>
      <c r="F89" s="171"/>
      <c r="G89" s="171"/>
      <c r="H89" s="170"/>
      <c r="I89" s="171"/>
      <c r="J89" s="171"/>
      <c r="K89" s="170"/>
      <c r="L89" s="172"/>
      <c r="M89" s="172"/>
      <c r="N89" s="171"/>
      <c r="O89" s="173" t="str">
        <f t="shared" si="5"/>
        <v/>
      </c>
      <c r="P89" s="46">
        <f t="shared" si="4"/>
        <v>0</v>
      </c>
      <c r="Q89" s="46" t="str">
        <f>IF(ISNA(VLOOKUP(I89&amp;J89,Risk_Lookup!$C$2:$D$26,2,FALSE))=TRUE,"", VLOOKUP(I89&amp;J89,Risk_Lookup!$C$2:$D$26,2,FALSE))</f>
        <v/>
      </c>
    </row>
    <row r="90" spans="1:17" ht="23.25" x14ac:dyDescent="0.2">
      <c r="A90" s="168"/>
      <c r="B90" s="169"/>
      <c r="C90" s="170"/>
      <c r="D90" s="169"/>
      <c r="E90" s="171"/>
      <c r="F90" s="171"/>
      <c r="G90" s="171"/>
      <c r="H90" s="170"/>
      <c r="I90" s="171"/>
      <c r="J90" s="171"/>
      <c r="K90" s="170"/>
      <c r="L90" s="172"/>
      <c r="M90" s="172"/>
      <c r="N90" s="171"/>
      <c r="O90" s="173" t="str">
        <f t="shared" si="5"/>
        <v/>
      </c>
      <c r="P90" s="46">
        <f t="shared" si="4"/>
        <v>0</v>
      </c>
      <c r="Q90" s="46" t="str">
        <f>IF(ISNA(VLOOKUP(I90&amp;J90,Risk_Lookup!$C$2:$D$26,2,FALSE))=TRUE,"", VLOOKUP(I90&amp;J90,Risk_Lookup!$C$2:$D$26,2,FALSE))</f>
        <v/>
      </c>
    </row>
    <row r="91" spans="1:17" ht="23.25" x14ac:dyDescent="0.2">
      <c r="A91" s="168"/>
      <c r="B91" s="169"/>
      <c r="C91" s="170"/>
      <c r="D91" s="169"/>
      <c r="E91" s="171"/>
      <c r="F91" s="171"/>
      <c r="G91" s="171"/>
      <c r="H91" s="170"/>
      <c r="I91" s="171"/>
      <c r="J91" s="171"/>
      <c r="K91" s="170"/>
      <c r="L91" s="172"/>
      <c r="M91" s="172"/>
      <c r="N91" s="171"/>
      <c r="O91" s="173" t="str">
        <f t="shared" si="5"/>
        <v/>
      </c>
      <c r="P91" s="46">
        <f t="shared" si="4"/>
        <v>0</v>
      </c>
      <c r="Q91" s="46" t="str">
        <f>IF(ISNA(VLOOKUP(I91&amp;J91,Risk_Lookup!$C$2:$D$26,2,FALSE))=TRUE,"", VLOOKUP(I91&amp;J91,Risk_Lookup!$C$2:$D$26,2,FALSE))</f>
        <v/>
      </c>
    </row>
    <row r="92" spans="1:17" ht="23.25" x14ac:dyDescent="0.2">
      <c r="A92" s="168"/>
      <c r="B92" s="169"/>
      <c r="C92" s="170"/>
      <c r="D92" s="169"/>
      <c r="E92" s="171"/>
      <c r="F92" s="171"/>
      <c r="G92" s="171"/>
      <c r="H92" s="170"/>
      <c r="I92" s="171"/>
      <c r="J92" s="171"/>
      <c r="K92" s="170"/>
      <c r="L92" s="172"/>
      <c r="M92" s="172"/>
      <c r="N92" s="171"/>
      <c r="O92" s="173" t="str">
        <f t="shared" si="5"/>
        <v/>
      </c>
      <c r="P92" s="46">
        <f t="shared" si="4"/>
        <v>0</v>
      </c>
      <c r="Q92" s="46" t="str">
        <f>IF(ISNA(VLOOKUP(I92&amp;J92,Risk_Lookup!$C$2:$D$26,2,FALSE))=TRUE,"", VLOOKUP(I92&amp;J92,Risk_Lookup!$C$2:$D$26,2,FALSE))</f>
        <v/>
      </c>
    </row>
    <row r="93" spans="1:17" ht="23.25" x14ac:dyDescent="0.2">
      <c r="A93" s="168"/>
      <c r="B93" s="169"/>
      <c r="C93" s="170"/>
      <c r="D93" s="169"/>
      <c r="E93" s="171"/>
      <c r="F93" s="171"/>
      <c r="G93" s="171"/>
      <c r="H93" s="170"/>
      <c r="I93" s="171"/>
      <c r="J93" s="171"/>
      <c r="K93" s="170"/>
      <c r="L93" s="172"/>
      <c r="M93" s="172"/>
      <c r="N93" s="171"/>
      <c r="O93" s="173" t="str">
        <f t="shared" si="5"/>
        <v/>
      </c>
      <c r="P93" s="46">
        <f t="shared" si="4"/>
        <v>0</v>
      </c>
      <c r="Q93" s="46" t="str">
        <f>IF(ISNA(VLOOKUP(I93&amp;J93,Risk_Lookup!$C$2:$D$26,2,FALSE))=TRUE,"", VLOOKUP(I93&amp;J93,Risk_Lookup!$C$2:$D$26,2,FALSE))</f>
        <v/>
      </c>
    </row>
    <row r="94" spans="1:17" ht="23.25" x14ac:dyDescent="0.2">
      <c r="A94" s="168"/>
      <c r="B94" s="169"/>
      <c r="C94" s="170"/>
      <c r="D94" s="169"/>
      <c r="E94" s="171"/>
      <c r="F94" s="171"/>
      <c r="G94" s="171"/>
      <c r="H94" s="170"/>
      <c r="I94" s="171"/>
      <c r="J94" s="171"/>
      <c r="K94" s="170"/>
      <c r="L94" s="172"/>
      <c r="M94" s="172"/>
      <c r="N94" s="171"/>
      <c r="O94" s="173" t="str">
        <f t="shared" si="5"/>
        <v/>
      </c>
      <c r="P94" s="46">
        <f t="shared" si="4"/>
        <v>0</v>
      </c>
      <c r="Q94" s="46" t="str">
        <f>IF(ISNA(VLOOKUP(I94&amp;J94,Risk_Lookup!$C$2:$D$26,2,FALSE))=TRUE,"", VLOOKUP(I94&amp;J94,Risk_Lookup!$C$2:$D$26,2,FALSE))</f>
        <v/>
      </c>
    </row>
    <row r="95" spans="1:17" ht="23.25" x14ac:dyDescent="0.2">
      <c r="A95" s="168"/>
      <c r="B95" s="169"/>
      <c r="C95" s="181"/>
      <c r="D95" s="169"/>
      <c r="E95" s="171"/>
      <c r="F95" s="171"/>
      <c r="G95" s="171"/>
      <c r="H95" s="170"/>
      <c r="I95" s="171"/>
      <c r="J95" s="171"/>
      <c r="K95" s="170"/>
      <c r="L95" s="172"/>
      <c r="M95" s="172"/>
      <c r="N95" s="171"/>
      <c r="O95" s="173" t="str">
        <f t="shared" si="5"/>
        <v/>
      </c>
      <c r="P95" s="46">
        <f t="shared" si="4"/>
        <v>0</v>
      </c>
      <c r="Q95" s="46" t="str">
        <f>IF(ISNA(VLOOKUP(I95&amp;J95,Risk_Lookup!$C$2:$D$26,2,FALSE))=TRUE,"", VLOOKUP(I95&amp;J95,Risk_Lookup!$C$2:$D$26,2,FALSE))</f>
        <v/>
      </c>
    </row>
    <row r="96" spans="1:17" s="60" customFormat="1" ht="23.25" x14ac:dyDescent="0.2">
      <c r="A96" s="168"/>
      <c r="B96" s="169"/>
      <c r="C96" s="170"/>
      <c r="D96" s="169"/>
      <c r="E96" s="171"/>
      <c r="F96" s="171"/>
      <c r="G96" s="171"/>
      <c r="H96" s="170"/>
      <c r="I96" s="171"/>
      <c r="J96" s="171"/>
      <c r="K96" s="170"/>
      <c r="L96" s="172"/>
      <c r="M96" s="172"/>
      <c r="N96" s="171"/>
      <c r="O96" s="173" t="str">
        <f t="shared" si="5"/>
        <v/>
      </c>
      <c r="P96" s="46">
        <f t="shared" si="4"/>
        <v>0</v>
      </c>
      <c r="Q96" s="46" t="str">
        <f>IF(ISNA(VLOOKUP(I96&amp;J96,Risk_Lookup!$C$2:$D$26,2,FALSE))=TRUE,"", VLOOKUP(I96&amp;J96,Risk_Lookup!$C$2:$D$26,2,FALSE))</f>
        <v/>
      </c>
    </row>
    <row r="97" spans="1:17" ht="23.25" x14ac:dyDescent="0.2">
      <c r="A97" s="168"/>
      <c r="B97" s="169"/>
      <c r="C97" s="170"/>
      <c r="D97" s="169"/>
      <c r="E97" s="171"/>
      <c r="F97" s="171"/>
      <c r="G97" s="171"/>
      <c r="H97" s="170"/>
      <c r="I97" s="171"/>
      <c r="J97" s="171"/>
      <c r="K97" s="170"/>
      <c r="L97" s="172"/>
      <c r="M97" s="172"/>
      <c r="N97" s="171"/>
      <c r="O97" s="173" t="str">
        <f t="shared" si="5"/>
        <v/>
      </c>
      <c r="P97" s="46">
        <f t="shared" si="4"/>
        <v>0</v>
      </c>
      <c r="Q97" s="46" t="str">
        <f>IF(ISNA(VLOOKUP(I97&amp;J97,Risk_Lookup!$C$2:$D$26,2,FALSE))=TRUE,"", VLOOKUP(I97&amp;J97,Risk_Lookup!$C$2:$D$26,2,FALSE))</f>
        <v/>
      </c>
    </row>
    <row r="98" spans="1:17" ht="23.25" x14ac:dyDescent="0.2">
      <c r="A98" s="168"/>
      <c r="B98" s="169"/>
      <c r="C98" s="170"/>
      <c r="D98" s="169"/>
      <c r="E98" s="171"/>
      <c r="F98" s="171"/>
      <c r="G98" s="171"/>
      <c r="H98" s="170"/>
      <c r="I98" s="171"/>
      <c r="J98" s="171"/>
      <c r="K98" s="170"/>
      <c r="L98" s="172"/>
      <c r="M98" s="172"/>
      <c r="N98" s="171"/>
      <c r="O98" s="173" t="str">
        <f t="shared" si="5"/>
        <v/>
      </c>
      <c r="P98" s="46">
        <f t="shared" si="4"/>
        <v>0</v>
      </c>
      <c r="Q98" s="46" t="str">
        <f>IF(ISNA(VLOOKUP(I98&amp;J98,Risk_Lookup!$C$2:$D$26,2,FALSE))=TRUE,"", VLOOKUP(I98&amp;J98,Risk_Lookup!$C$2:$D$26,2,FALSE))</f>
        <v/>
      </c>
    </row>
    <row r="99" spans="1:17" ht="23.25" x14ac:dyDescent="0.2">
      <c r="A99" s="168"/>
      <c r="B99" s="169"/>
      <c r="C99" s="170"/>
      <c r="D99" s="169"/>
      <c r="E99" s="171"/>
      <c r="F99" s="171"/>
      <c r="G99" s="171"/>
      <c r="H99" s="170"/>
      <c r="I99" s="171"/>
      <c r="J99" s="171"/>
      <c r="K99" s="170"/>
      <c r="L99" s="172"/>
      <c r="M99" s="172"/>
      <c r="N99" s="171"/>
      <c r="O99" s="173" t="str">
        <f t="shared" si="5"/>
        <v/>
      </c>
      <c r="P99" s="46">
        <f t="shared" si="4"/>
        <v>0</v>
      </c>
      <c r="Q99" s="46" t="str">
        <f>IF(ISNA(VLOOKUP(I99&amp;J99,Risk_Lookup!$C$2:$D$26,2,FALSE))=TRUE,"", VLOOKUP(I99&amp;J99,Risk_Lookup!$C$2:$D$26,2,FALSE))</f>
        <v/>
      </c>
    </row>
  </sheetData>
  <autoFilter ref="A4:Q99" xr:uid="{00000000-0009-0000-0000-000000000000}"/>
  <mergeCells count="17">
    <mergeCell ref="I3:J3"/>
    <mergeCell ref="E3:E4"/>
    <mergeCell ref="C3:C4"/>
    <mergeCell ref="D3:D4"/>
    <mergeCell ref="A1:O1"/>
    <mergeCell ref="L2:O2"/>
    <mergeCell ref="N3:N4"/>
    <mergeCell ref="O3:O4"/>
    <mergeCell ref="F2:K2"/>
    <mergeCell ref="L3:L4"/>
    <mergeCell ref="K3:K4"/>
    <mergeCell ref="H3:H4"/>
    <mergeCell ref="F3:G3"/>
    <mergeCell ref="A2:E2"/>
    <mergeCell ref="M3:M4"/>
    <mergeCell ref="A3:A4"/>
    <mergeCell ref="B3:B4"/>
  </mergeCells>
  <phoneticPr fontId="20" type="noConversion"/>
  <conditionalFormatting sqref="O5:O9 O11:O99">
    <cfRule type="expression" dxfId="5" priority="1" stopIfTrue="1">
      <formula>Q5="GREEN"</formula>
    </cfRule>
    <cfRule type="expression" dxfId="4" priority="2" stopIfTrue="1">
      <formula xml:space="preserve"> Q5="AMBER"</formula>
    </cfRule>
    <cfRule type="expression" dxfId="3" priority="3" stopIfTrue="1">
      <formula>Q5="RED"</formula>
    </cfRule>
  </conditionalFormatting>
  <conditionalFormatting sqref="O10">
    <cfRule type="expression" dxfId="2" priority="7" stopIfTrue="1">
      <formula>Q10="GREEN"</formula>
    </cfRule>
    <cfRule type="expression" dxfId="1" priority="8" stopIfTrue="1">
      <formula xml:space="preserve"> Q10="AMBER"</formula>
    </cfRule>
    <cfRule type="expression" dxfId="0" priority="9" stopIfTrue="1">
      <formula>Q10="RED"</formula>
    </cfRule>
  </conditionalFormatting>
  <dataValidations count="4">
    <dataValidation type="whole" errorStyle="information" allowBlank="1" showInputMessage="1" showErrorMessage="1" errorTitle="Net risk exceeds gross risk" error="The net risk score should not exceed the gross risk score." sqref="I5:I99" xr:uid="{00000000-0002-0000-0000-000000000000}">
      <formula1>1</formula1>
      <formula2>F5</formula2>
    </dataValidation>
    <dataValidation type="decimal" errorStyle="information" allowBlank="1" showInputMessage="1" showErrorMessage="1" errorTitle="Net risk exceeds gross risk" error="The net risk score should not exceed the gross risk score." sqref="J5:J99" xr:uid="{00000000-0002-0000-0000-000001000000}">
      <formula1>1</formula1>
      <formula2>G5</formula2>
    </dataValidation>
    <dataValidation type="list" allowBlank="1" showInputMessage="1" showErrorMessage="1" sqref="N5:N99" xr:uid="{00000000-0002-0000-0000-000002000000}">
      <formula1>Riskprofile</formula1>
    </dataValidation>
    <dataValidation type="date" allowBlank="1" showInputMessage="1" showErrorMessage="1" errorTitle="Date format" error="Please enter a date between 01/01/2000 and 31/12/2099 in the format dd/mm/yyyy." sqref="L5:M99" xr:uid="{00000000-0002-0000-0000-000003000000}">
      <formula1>36526</formula1>
      <formula2>73050</formula2>
    </dataValidation>
  </dataValidations>
  <pageMargins left="0.19685039370078741" right="0.19685039370078741" top="0.78740157480314965" bottom="0.51181102362204722" header="0.27559055118110237" footer="0.31496062992125984"/>
  <pageSetup paperSize="9" scale="57" fitToHeight="4" orientation="landscape" r:id="rId1"/>
  <headerFooter scaleWithDoc="0" alignWithMargins="0">
    <oddHeader>&amp;L&amp;8&amp;F&amp;CRISK REGISTER</oddHeader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14"/>
  <sheetViews>
    <sheetView zoomScaleNormal="100" workbookViewId="0">
      <selection activeCell="E4" sqref="E4"/>
    </sheetView>
  </sheetViews>
  <sheetFormatPr defaultColWidth="9.140625" defaultRowHeight="12.75" x14ac:dyDescent="0.2"/>
  <cols>
    <col min="1" max="3" width="11.7109375" style="4" customWidth="1"/>
    <col min="4" max="16384" width="9.140625" style="4"/>
  </cols>
  <sheetData>
    <row r="1" spans="1:21" x14ac:dyDescent="0.2">
      <c r="A1" s="36" t="str">
        <f>'RISK REGISTER'!A1</f>
        <v>[SURYA SHRESTHA] RISK REGISTER</v>
      </c>
      <c r="B1" s="5"/>
      <c r="C1" s="5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</row>
    <row r="2" spans="1:21" ht="13.5" thickBot="1" x14ac:dyDescent="0.25">
      <c r="A2" s="5"/>
      <c r="B2" s="5"/>
      <c r="C2" s="5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</row>
    <row r="3" spans="1:21" ht="30" customHeight="1" thickBot="1" x14ac:dyDescent="0.25">
      <c r="A3" s="112" t="s">
        <v>30</v>
      </c>
      <c r="B3" s="113"/>
      <c r="C3" s="65" t="s">
        <v>94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</row>
    <row r="4" spans="1:21" ht="30" customHeight="1" x14ac:dyDescent="0.2">
      <c r="A4" s="62" t="s">
        <v>20</v>
      </c>
      <c r="B4" s="63" t="s">
        <v>21</v>
      </c>
      <c r="C4" s="64">
        <f>COUNTIF('RISK REGISTER'!N5:N99,"New")</f>
        <v>0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</row>
    <row r="5" spans="1:21" ht="30" customHeight="1" x14ac:dyDescent="0.2">
      <c r="A5" s="7" t="s">
        <v>10</v>
      </c>
      <c r="B5" s="8" t="s">
        <v>11</v>
      </c>
      <c r="C5" s="6">
        <f>COUNTIF('RISK REGISTER'!N5:N99,"Unchanged")</f>
        <v>1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</row>
    <row r="6" spans="1:21" ht="30" customHeight="1" x14ac:dyDescent="0.2">
      <c r="A6" s="7" t="s">
        <v>12</v>
      </c>
      <c r="B6" s="8" t="s">
        <v>13</v>
      </c>
      <c r="C6" s="6">
        <f>COUNTIF('RISK REGISTER'!N5:N99,"Increasing")</f>
        <v>0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</row>
    <row r="7" spans="1:21" ht="30" customHeight="1" x14ac:dyDescent="0.2">
      <c r="A7" s="7" t="s">
        <v>14</v>
      </c>
      <c r="B7" s="8" t="s">
        <v>15</v>
      </c>
      <c r="C7" s="6">
        <f>COUNTIF('RISK REGISTER'!N5:N99,"Reducing")</f>
        <v>4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</row>
    <row r="8" spans="1:21" ht="30" customHeight="1" x14ac:dyDescent="0.2">
      <c r="A8" s="7" t="s">
        <v>16</v>
      </c>
      <c r="B8" s="9" t="s">
        <v>17</v>
      </c>
      <c r="C8" s="6">
        <f>COUNTIF('RISK REGISTER'!N5:N99,"Imminent")</f>
        <v>2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</row>
    <row r="9" spans="1:21" ht="30" customHeight="1" thickBot="1" x14ac:dyDescent="0.25">
      <c r="A9" s="10" t="s">
        <v>18</v>
      </c>
      <c r="B9" s="11" t="s">
        <v>19</v>
      </c>
      <c r="C9" s="12">
        <f>COUNTIF('RISK REGISTER'!N5:N99,"Closed")</f>
        <v>0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</row>
    <row r="10" spans="1:21" ht="30" customHeight="1" thickBot="1" x14ac:dyDescent="0.25"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</row>
    <row r="11" spans="1:21" ht="30" customHeight="1" thickBot="1" x14ac:dyDescent="0.25">
      <c r="A11" s="114" t="s">
        <v>31</v>
      </c>
      <c r="B11" s="115"/>
      <c r="C11" s="65" t="s">
        <v>95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</row>
    <row r="12" spans="1:21" ht="30" customHeight="1" x14ac:dyDescent="0.2">
      <c r="A12" s="116" t="s">
        <v>27</v>
      </c>
      <c r="B12" s="117"/>
      <c r="C12" s="66">
        <f>COUNTIFS('RISK REGISTER'!Q5:Q99,"RED")</f>
        <v>0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</row>
    <row r="13" spans="1:21" ht="30" customHeight="1" x14ac:dyDescent="0.2">
      <c r="A13" s="118" t="s">
        <v>28</v>
      </c>
      <c r="B13" s="119"/>
      <c r="C13" s="34">
        <f>COUNTIFS('RISK REGISTER'!Q5:Q99,"AMBER")</f>
        <v>2</v>
      </c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</row>
    <row r="14" spans="1:21" ht="30" customHeight="1" thickBot="1" x14ac:dyDescent="0.25">
      <c r="A14" s="110" t="s">
        <v>29</v>
      </c>
      <c r="B14" s="111"/>
      <c r="C14" s="35">
        <f>COUNTIFS('RISK REGISTER'!Q5:Q99,"GREEN")</f>
        <v>4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</row>
  </sheetData>
  <sheetProtection sheet="1" objects="1" scenarios="1" formatCells="0" insertColumns="0" selectLockedCells="1"/>
  <mergeCells count="5">
    <mergeCell ref="A14:B14"/>
    <mergeCell ref="A3:B3"/>
    <mergeCell ref="A11:B11"/>
    <mergeCell ref="A12:B12"/>
    <mergeCell ref="A13:B13"/>
  </mergeCells>
  <phoneticPr fontId="0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&amp;L&amp;F&amp;C
&amp;A</oddHeader>
    <oddFooter>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  <pageSetUpPr fitToPage="1"/>
  </sheetPr>
  <dimension ref="A1:Q22"/>
  <sheetViews>
    <sheetView zoomScale="70" zoomScaleNormal="70" workbookViewId="0">
      <selection activeCell="V13" sqref="V13"/>
    </sheetView>
  </sheetViews>
  <sheetFormatPr defaultRowHeight="12.75" x14ac:dyDescent="0.2"/>
  <cols>
    <col min="1" max="1" width="10.28515625" customWidth="1"/>
    <col min="2" max="2" width="15.85546875" customWidth="1"/>
    <col min="3" max="3" width="35.7109375" customWidth="1"/>
    <col min="4" max="4" width="14.42578125" customWidth="1"/>
    <col min="5" max="5" width="12" customWidth="1"/>
    <col min="6" max="6" width="7" customWidth="1"/>
    <col min="7" max="7" width="7" bestFit="1" customWidth="1"/>
    <col min="8" max="8" width="38.7109375" customWidth="1"/>
    <col min="9" max="10" width="7" customWidth="1"/>
    <col min="11" max="11" width="35.7109375" customWidth="1"/>
    <col min="12" max="13" width="12.7109375" customWidth="1"/>
    <col min="14" max="14" width="11.7109375" customWidth="1"/>
    <col min="15" max="15" width="21.42578125" customWidth="1"/>
    <col min="16" max="17" width="0" hidden="1" customWidth="1"/>
  </cols>
  <sheetData>
    <row r="1" spans="1:17" ht="18" x14ac:dyDescent="0.2">
      <c r="A1" s="122" t="s">
        <v>0</v>
      </c>
      <c r="B1" s="123"/>
      <c r="C1" s="123"/>
      <c r="D1" s="123"/>
      <c r="E1" s="124"/>
      <c r="F1" s="122" t="s">
        <v>1</v>
      </c>
      <c r="G1" s="125"/>
      <c r="H1" s="125"/>
      <c r="I1" s="125"/>
      <c r="J1" s="125"/>
      <c r="K1" s="126"/>
      <c r="L1" s="122" t="s">
        <v>33</v>
      </c>
      <c r="M1" s="123"/>
      <c r="N1" s="123"/>
      <c r="O1" s="124"/>
    </row>
    <row r="2" spans="1:17" ht="15.75" x14ac:dyDescent="0.2">
      <c r="A2" s="127" t="s">
        <v>2</v>
      </c>
      <c r="B2" s="129" t="s">
        <v>9</v>
      </c>
      <c r="C2" s="129" t="s">
        <v>3</v>
      </c>
      <c r="D2" s="131" t="s">
        <v>8</v>
      </c>
      <c r="E2" s="133" t="s">
        <v>34</v>
      </c>
      <c r="F2" s="135" t="s">
        <v>22</v>
      </c>
      <c r="G2" s="136"/>
      <c r="H2" s="129" t="s">
        <v>5</v>
      </c>
      <c r="I2" s="138" t="s">
        <v>23</v>
      </c>
      <c r="J2" s="136"/>
      <c r="K2" s="133" t="s">
        <v>7</v>
      </c>
      <c r="L2" s="139" t="s">
        <v>32</v>
      </c>
      <c r="M2" s="131" t="s">
        <v>6</v>
      </c>
      <c r="N2" s="131" t="s">
        <v>4</v>
      </c>
      <c r="O2" s="120" t="s">
        <v>26</v>
      </c>
    </row>
    <row r="3" spans="1:17" ht="69" thickBot="1" x14ac:dyDescent="0.25">
      <c r="A3" s="128"/>
      <c r="B3" s="130"/>
      <c r="C3" s="130"/>
      <c r="D3" s="132"/>
      <c r="E3" s="134"/>
      <c r="F3" s="20" t="s">
        <v>24</v>
      </c>
      <c r="G3" s="21" t="s">
        <v>25</v>
      </c>
      <c r="H3" s="130"/>
      <c r="I3" s="22" t="s">
        <v>24</v>
      </c>
      <c r="J3" s="21" t="s">
        <v>25</v>
      </c>
      <c r="K3" s="134"/>
      <c r="L3" s="140"/>
      <c r="M3" s="137"/>
      <c r="N3" s="137"/>
      <c r="O3" s="121"/>
    </row>
    <row r="4" spans="1:17" ht="25.5" x14ac:dyDescent="0.2">
      <c r="A4" s="17"/>
      <c r="B4" s="2"/>
      <c r="C4" s="2"/>
      <c r="D4" s="2"/>
      <c r="E4" s="16"/>
      <c r="F4" s="23"/>
      <c r="G4" s="1"/>
      <c r="H4" s="2"/>
      <c r="I4" s="19"/>
      <c r="J4" s="19"/>
      <c r="K4" s="14"/>
      <c r="L4" s="15"/>
      <c r="M4" s="24"/>
      <c r="N4" s="1" t="s">
        <v>18</v>
      </c>
      <c r="O4" s="18" t="str">
        <f>IF(N4=0,"",IF(N4="New","N",IF(N4="Unchanged","↔",IF(N4="Increasing","↑",IF(N4="Reducing","↓",IF(N4="Imminent","!",IF(N4="Closed","X")))))))&amp;Q4</f>
        <v>X</v>
      </c>
      <c r="Q4" s="4" t="str">
        <f>IF(ISNA(VLOOKUP(I4&amp;J4,Risk_Lookup!$C$2:$D$26,2,FALSE))=TRUE,"", VLOOKUP(I4&amp;J4,Risk_Lookup!$C$2:$D$26,2,FALSE))</f>
        <v/>
      </c>
    </row>
    <row r="5" spans="1:17" ht="25.5" x14ac:dyDescent="0.2">
      <c r="A5" s="17"/>
      <c r="B5" s="2"/>
      <c r="C5" s="2"/>
      <c r="D5" s="2"/>
      <c r="E5" s="16"/>
      <c r="F5" s="23"/>
      <c r="G5" s="1"/>
      <c r="H5" s="2"/>
      <c r="I5" s="19"/>
      <c r="J5" s="19"/>
      <c r="K5" s="14"/>
      <c r="L5" s="15"/>
      <c r="M5" s="24"/>
      <c r="N5" s="1"/>
      <c r="O5" s="18" t="str">
        <f t="shared" ref="O5:O22" si="0">IF(N5=0,"",IF(N5="New","N",IF(N5="Unchanged","↔",IF(N5="Increasing","↑",IF(N5="Reducing","↓",IF(N5="Imminent","!",IF(N5="Closed","X")))))))&amp;Q5</f>
        <v/>
      </c>
      <c r="Q5" s="4" t="str">
        <f>IF(ISNA(VLOOKUP(I5&amp;J5,Risk_Lookup!$C$2:$D$26,2,FALSE))=TRUE,"", VLOOKUP(I5&amp;J5,Risk_Lookup!$C$2:$D$26,2,FALSE))</f>
        <v/>
      </c>
    </row>
    <row r="6" spans="1:17" ht="25.5" x14ac:dyDescent="0.2">
      <c r="A6" s="17"/>
      <c r="B6" s="2"/>
      <c r="C6" s="2"/>
      <c r="D6" s="2"/>
      <c r="E6" s="16"/>
      <c r="F6" s="23"/>
      <c r="G6" s="1"/>
      <c r="H6" s="2"/>
      <c r="I6" s="3"/>
      <c r="J6" s="3"/>
      <c r="K6" s="14"/>
      <c r="L6" s="15"/>
      <c r="M6" s="24"/>
      <c r="N6" s="1"/>
      <c r="O6" s="18" t="str">
        <f t="shared" si="0"/>
        <v/>
      </c>
      <c r="Q6" s="4" t="str">
        <f>IF(ISNA(VLOOKUP(I6&amp;J6,Risk_Lookup!$C$2:$D$26,2,FALSE))=TRUE,"", VLOOKUP(I6&amp;J6,Risk_Lookup!$C$2:$D$26,2,FALSE))</f>
        <v/>
      </c>
    </row>
    <row r="7" spans="1:17" ht="25.5" x14ac:dyDescent="0.2">
      <c r="A7" s="17"/>
      <c r="B7" s="2"/>
      <c r="C7" s="2"/>
      <c r="D7" s="2"/>
      <c r="E7" s="16"/>
      <c r="F7" s="23"/>
      <c r="G7" s="1"/>
      <c r="H7" s="2"/>
      <c r="I7" s="3"/>
      <c r="J7" s="3"/>
      <c r="K7" s="14"/>
      <c r="L7" s="15"/>
      <c r="M7" s="24"/>
      <c r="N7" s="1"/>
      <c r="O7" s="18" t="str">
        <f t="shared" si="0"/>
        <v/>
      </c>
      <c r="Q7" s="4" t="str">
        <f>IF(ISNA(VLOOKUP(I7&amp;J7,Risk_Lookup!$C$2:$D$26,2,FALSE))=TRUE,"", VLOOKUP(I7&amp;J7,Risk_Lookup!$C$2:$D$26,2,FALSE))</f>
        <v/>
      </c>
    </row>
    <row r="8" spans="1:17" ht="25.5" x14ac:dyDescent="0.2">
      <c r="A8" s="17"/>
      <c r="B8" s="2"/>
      <c r="C8" s="2"/>
      <c r="D8" s="2"/>
      <c r="E8" s="16"/>
      <c r="F8" s="23"/>
      <c r="G8" s="1"/>
      <c r="H8" s="2"/>
      <c r="I8" s="1"/>
      <c r="J8" s="1"/>
      <c r="K8" s="14"/>
      <c r="L8" s="15"/>
      <c r="M8" s="24"/>
      <c r="N8" s="1"/>
      <c r="O8" s="18" t="str">
        <f t="shared" si="0"/>
        <v/>
      </c>
      <c r="Q8" s="4" t="str">
        <f>IF(ISNA(VLOOKUP(I8&amp;J8,Risk_Lookup!$C$2:$D$26,2,FALSE))=TRUE,"", VLOOKUP(I8&amp;J8,Risk_Lookup!$C$2:$D$26,2,FALSE))</f>
        <v/>
      </c>
    </row>
    <row r="9" spans="1:17" ht="25.5" x14ac:dyDescent="0.2">
      <c r="A9" s="17"/>
      <c r="B9" s="2"/>
      <c r="C9" s="2"/>
      <c r="D9" s="2"/>
      <c r="E9" s="16"/>
      <c r="F9" s="23"/>
      <c r="G9" s="1"/>
      <c r="H9" s="2"/>
      <c r="I9" s="3"/>
      <c r="J9" s="3"/>
      <c r="K9" s="14"/>
      <c r="L9" s="15"/>
      <c r="M9" s="24"/>
      <c r="N9" s="1"/>
      <c r="O9" s="18" t="str">
        <f t="shared" si="0"/>
        <v/>
      </c>
      <c r="Q9" s="4" t="str">
        <f>IF(ISNA(VLOOKUP(I9&amp;J9,Risk_Lookup!$C$2:$D$26,2,FALSE))=TRUE,"", VLOOKUP(I9&amp;J9,Risk_Lookup!$C$2:$D$26,2,FALSE))</f>
        <v/>
      </c>
    </row>
    <row r="10" spans="1:17" ht="25.5" x14ac:dyDescent="0.2">
      <c r="A10" s="17"/>
      <c r="B10" s="2"/>
      <c r="C10" s="2"/>
      <c r="D10" s="2"/>
      <c r="E10" s="16"/>
      <c r="F10" s="23"/>
      <c r="G10" s="1"/>
      <c r="H10" s="2"/>
      <c r="I10" s="3"/>
      <c r="J10" s="3"/>
      <c r="K10" s="14"/>
      <c r="L10" s="15"/>
      <c r="M10" s="24"/>
      <c r="N10" s="1"/>
      <c r="O10" s="18" t="str">
        <f t="shared" si="0"/>
        <v/>
      </c>
      <c r="Q10" s="4" t="str">
        <f>IF(ISNA(VLOOKUP(I10&amp;J10,Risk_Lookup!$C$2:$D$26,2,FALSE))=TRUE,"", VLOOKUP(I10&amp;J10,Risk_Lookup!$C$2:$D$26,2,FALSE))</f>
        <v/>
      </c>
    </row>
    <row r="11" spans="1:17" ht="25.5" x14ac:dyDescent="0.2">
      <c r="A11" s="17"/>
      <c r="B11" s="2"/>
      <c r="C11" s="2"/>
      <c r="D11" s="2"/>
      <c r="E11" s="16"/>
      <c r="F11" s="23"/>
      <c r="G11" s="1"/>
      <c r="H11" s="2"/>
      <c r="I11" s="3"/>
      <c r="J11" s="3"/>
      <c r="K11" s="14"/>
      <c r="L11" s="15"/>
      <c r="M11" s="24"/>
      <c r="N11" s="1"/>
      <c r="O11" s="18" t="str">
        <f t="shared" si="0"/>
        <v/>
      </c>
      <c r="Q11" s="4" t="str">
        <f>IF(ISNA(VLOOKUP(I11&amp;J11,Risk_Lookup!$C$2:$D$26,2,FALSE))=TRUE,"", VLOOKUP(I11&amp;J11,Risk_Lookup!$C$2:$D$26,2,FALSE))</f>
        <v/>
      </c>
    </row>
    <row r="12" spans="1:17" ht="25.5" x14ac:dyDescent="0.2">
      <c r="A12" s="17"/>
      <c r="B12" s="2"/>
      <c r="C12" s="2"/>
      <c r="D12" s="2"/>
      <c r="E12" s="16"/>
      <c r="F12" s="23"/>
      <c r="G12" s="1"/>
      <c r="H12" s="2"/>
      <c r="I12" s="3"/>
      <c r="J12" s="3"/>
      <c r="K12" s="14"/>
      <c r="L12" s="15"/>
      <c r="M12" s="24"/>
      <c r="N12" s="1"/>
      <c r="O12" s="18" t="str">
        <f t="shared" si="0"/>
        <v/>
      </c>
      <c r="Q12" s="4" t="str">
        <f>IF(ISNA(VLOOKUP(I12&amp;J12,Risk_Lookup!$C$2:$D$26,2,FALSE))=TRUE,"", VLOOKUP(I12&amp;J12,Risk_Lookup!$C$2:$D$26,2,FALSE))</f>
        <v/>
      </c>
    </row>
    <row r="13" spans="1:17" ht="25.5" x14ac:dyDescent="0.2">
      <c r="A13" s="17"/>
      <c r="B13" s="2"/>
      <c r="C13" s="2"/>
      <c r="D13" s="2"/>
      <c r="E13" s="16"/>
      <c r="F13" s="23"/>
      <c r="G13" s="1"/>
      <c r="H13" s="2"/>
      <c r="I13" s="25"/>
      <c r="J13" s="25"/>
      <c r="K13" s="14"/>
      <c r="L13" s="15"/>
      <c r="M13" s="24"/>
      <c r="N13" s="1"/>
      <c r="O13" s="18" t="str">
        <f t="shared" si="0"/>
        <v/>
      </c>
      <c r="Q13" s="4" t="str">
        <f>IF(ISNA(VLOOKUP(I13&amp;J13,Risk_Lookup!$C$2:$D$26,2,FALSE))=TRUE,"", VLOOKUP(I13&amp;J13,Risk_Lookup!$C$2:$D$26,2,FALSE))</f>
        <v/>
      </c>
    </row>
    <row r="14" spans="1:17" ht="25.5" x14ac:dyDescent="0.2">
      <c r="A14" s="17"/>
      <c r="B14" s="2"/>
      <c r="C14" s="2"/>
      <c r="D14" s="2"/>
      <c r="E14" s="16"/>
      <c r="F14" s="23"/>
      <c r="G14" s="1"/>
      <c r="H14" s="2"/>
      <c r="I14" s="3"/>
      <c r="J14" s="3"/>
      <c r="K14" s="14"/>
      <c r="L14" s="15"/>
      <c r="M14" s="24"/>
      <c r="N14" s="1"/>
      <c r="O14" s="18" t="str">
        <f t="shared" si="0"/>
        <v/>
      </c>
      <c r="Q14" s="4" t="str">
        <f>IF(ISNA(VLOOKUP(I14&amp;J14,Risk_Lookup!$C$2:$D$26,2,FALSE))=TRUE,"", VLOOKUP(I14&amp;J14,Risk_Lookup!$C$2:$D$26,2,FALSE))</f>
        <v/>
      </c>
    </row>
    <row r="15" spans="1:17" ht="25.5" x14ac:dyDescent="0.2">
      <c r="A15" s="17"/>
      <c r="B15" s="2"/>
      <c r="C15" s="2"/>
      <c r="D15" s="2"/>
      <c r="E15" s="16"/>
      <c r="F15" s="23"/>
      <c r="G15" s="1"/>
      <c r="H15" s="2"/>
      <c r="I15" s="13"/>
      <c r="J15" s="13"/>
      <c r="K15" s="14"/>
      <c r="L15" s="15"/>
      <c r="M15" s="24"/>
      <c r="N15" s="1"/>
      <c r="O15" s="18" t="str">
        <f t="shared" si="0"/>
        <v/>
      </c>
      <c r="Q15" s="4" t="str">
        <f>IF(ISNA(VLOOKUP(I15&amp;J15,Risk_Lookup!$C$2:$D$26,2,FALSE))=TRUE,"", VLOOKUP(I15&amp;J15,Risk_Lookup!$C$2:$D$26,2,FALSE))</f>
        <v/>
      </c>
    </row>
    <row r="16" spans="1:17" ht="25.5" x14ac:dyDescent="0.2">
      <c r="A16" s="17"/>
      <c r="B16" s="2"/>
      <c r="C16" s="2"/>
      <c r="D16" s="2"/>
      <c r="E16" s="16"/>
      <c r="F16" s="23"/>
      <c r="G16" s="1"/>
      <c r="H16" s="2"/>
      <c r="I16" s="3"/>
      <c r="J16" s="3"/>
      <c r="K16" s="14"/>
      <c r="L16" s="15"/>
      <c r="M16" s="24"/>
      <c r="N16" s="1"/>
      <c r="O16" s="18" t="str">
        <f t="shared" si="0"/>
        <v/>
      </c>
      <c r="Q16" s="4" t="str">
        <f>IF(ISNA(VLOOKUP(I16&amp;J16,Risk_Lookup!$C$2:$D$26,2,FALSE))=TRUE,"", VLOOKUP(I16&amp;J16,Risk_Lookup!$C$2:$D$26,2,FALSE))</f>
        <v/>
      </c>
    </row>
    <row r="17" spans="1:17" ht="25.5" x14ac:dyDescent="0.2">
      <c r="A17" s="17"/>
      <c r="B17" s="2"/>
      <c r="C17" s="2"/>
      <c r="D17" s="2"/>
      <c r="E17" s="16"/>
      <c r="F17" s="23"/>
      <c r="G17" s="1"/>
      <c r="H17" s="2"/>
      <c r="I17" s="3"/>
      <c r="J17" s="3"/>
      <c r="K17" s="14"/>
      <c r="L17" s="15"/>
      <c r="M17" s="24"/>
      <c r="N17" s="1"/>
      <c r="O17" s="18" t="str">
        <f t="shared" si="0"/>
        <v/>
      </c>
      <c r="Q17" s="4" t="str">
        <f>IF(ISNA(VLOOKUP(I17&amp;J17,Risk_Lookup!$C$2:$D$26,2,FALSE))=TRUE,"", VLOOKUP(I17&amp;J17,Risk_Lookup!$C$2:$D$26,2,FALSE))</f>
        <v/>
      </c>
    </row>
    <row r="18" spans="1:17" ht="25.5" x14ac:dyDescent="0.2">
      <c r="A18" s="17"/>
      <c r="B18" s="2"/>
      <c r="C18" s="2"/>
      <c r="D18" s="2"/>
      <c r="E18" s="16"/>
      <c r="F18" s="23"/>
      <c r="G18" s="1"/>
      <c r="H18" s="2"/>
      <c r="I18" s="3"/>
      <c r="J18" s="3"/>
      <c r="K18" s="14"/>
      <c r="L18" s="15"/>
      <c r="M18" s="24"/>
      <c r="N18" s="1"/>
      <c r="O18" s="18" t="str">
        <f t="shared" si="0"/>
        <v/>
      </c>
      <c r="Q18" s="4" t="str">
        <f>IF(ISNA(VLOOKUP(I18&amp;J18,Risk_Lookup!$C$2:$D$26,2,FALSE))=TRUE,"", VLOOKUP(I18&amp;J18,Risk_Lookup!$C$2:$D$26,2,FALSE))</f>
        <v/>
      </c>
    </row>
    <row r="19" spans="1:17" ht="25.5" x14ac:dyDescent="0.2">
      <c r="A19" s="17"/>
      <c r="B19" s="2"/>
      <c r="C19" s="2"/>
      <c r="D19" s="2"/>
      <c r="E19" s="16"/>
      <c r="F19" s="23"/>
      <c r="G19" s="1"/>
      <c r="H19" s="2"/>
      <c r="I19" s="3"/>
      <c r="J19" s="3"/>
      <c r="K19" s="14"/>
      <c r="L19" s="15"/>
      <c r="M19" s="24"/>
      <c r="N19" s="1"/>
      <c r="O19" s="18" t="str">
        <f t="shared" si="0"/>
        <v/>
      </c>
      <c r="Q19" s="4" t="str">
        <f>IF(ISNA(VLOOKUP(I19&amp;J19,Risk_Lookup!$C$2:$D$26,2,FALSE))=TRUE,"", VLOOKUP(I19&amp;J19,Risk_Lookup!$C$2:$D$26,2,FALSE))</f>
        <v/>
      </c>
    </row>
    <row r="20" spans="1:17" ht="25.5" x14ac:dyDescent="0.2">
      <c r="A20" s="17"/>
      <c r="B20" s="2"/>
      <c r="C20" s="2"/>
      <c r="D20" s="2"/>
      <c r="E20" s="16"/>
      <c r="F20" s="23"/>
      <c r="G20" s="1"/>
      <c r="H20" s="2"/>
      <c r="I20" s="3"/>
      <c r="J20" s="3"/>
      <c r="K20" s="14"/>
      <c r="L20" s="15"/>
      <c r="M20" s="24"/>
      <c r="N20" s="1"/>
      <c r="O20" s="18" t="str">
        <f>IF(N20=0,"",IF(N20="New","N",IF(N20="Unchanged","↔",IF(N20="Increasing","↑",IF(N20="Reducing","↓",IF(N20="Imminent","!",IF(N20="Closed","X")))))))&amp;Q20</f>
        <v/>
      </c>
      <c r="Q20" s="4" t="str">
        <f>IF(ISNA(VLOOKUP(I20&amp;J20,Risk_Lookup!$C$2:$D$26,2,FALSE))=TRUE,"", VLOOKUP(I20&amp;J20,Risk_Lookup!$C$2:$D$26,2,FALSE))</f>
        <v/>
      </c>
    </row>
    <row r="21" spans="1:17" ht="25.5" x14ac:dyDescent="0.2">
      <c r="A21" s="17"/>
      <c r="B21" s="2"/>
      <c r="C21" s="2"/>
      <c r="D21" s="2"/>
      <c r="E21" s="16"/>
      <c r="F21" s="23"/>
      <c r="G21" s="1"/>
      <c r="H21" s="2"/>
      <c r="I21" s="3"/>
      <c r="J21" s="3"/>
      <c r="K21" s="14"/>
      <c r="L21" s="15"/>
      <c r="M21" s="24"/>
      <c r="N21" s="1"/>
      <c r="O21" s="18" t="str">
        <f t="shared" si="0"/>
        <v/>
      </c>
      <c r="Q21" s="4" t="str">
        <f>IF(ISNA(VLOOKUP(I21&amp;J21,Risk_Lookup!$C$2:$D$26,2,FALSE))=TRUE,"", VLOOKUP(I21&amp;J21,Risk_Lookup!$C$2:$D$26,2,FALSE))</f>
        <v/>
      </c>
    </row>
    <row r="22" spans="1:17" ht="25.5" x14ac:dyDescent="0.2">
      <c r="A22" s="17"/>
      <c r="B22" s="2"/>
      <c r="C22" s="2"/>
      <c r="D22" s="2"/>
      <c r="E22" s="16"/>
      <c r="F22" s="23"/>
      <c r="G22" s="1"/>
      <c r="H22" s="2"/>
      <c r="I22" s="23"/>
      <c r="J22" s="1"/>
      <c r="K22" s="14"/>
      <c r="L22" s="15"/>
      <c r="M22" s="24"/>
      <c r="N22" s="1"/>
      <c r="O22" s="18" t="str">
        <f t="shared" si="0"/>
        <v/>
      </c>
      <c r="Q22" s="4" t="str">
        <f>IF(ISNA(VLOOKUP(I22&amp;J22,Risk_Lookup!$C$2:$D$26,2,FALSE))=TRUE,"", VLOOKUP(I22&amp;J22,Risk_Lookup!$C$2:$D$26,2,FALSE))</f>
        <v/>
      </c>
    </row>
  </sheetData>
  <mergeCells count="16">
    <mergeCell ref="O2:O3"/>
    <mergeCell ref="A1:E1"/>
    <mergeCell ref="F1:K1"/>
    <mergeCell ref="L1:O1"/>
    <mergeCell ref="A2:A3"/>
    <mergeCell ref="B2:B3"/>
    <mergeCell ref="C2:C3"/>
    <mergeCell ref="D2:D3"/>
    <mergeCell ref="E2:E3"/>
    <mergeCell ref="F2:G2"/>
    <mergeCell ref="M2:M3"/>
    <mergeCell ref="N2:N3"/>
    <mergeCell ref="H2:H3"/>
    <mergeCell ref="I2:J2"/>
    <mergeCell ref="K2:K3"/>
    <mergeCell ref="L2:L3"/>
  </mergeCells>
  <phoneticPr fontId="0" type="noConversion"/>
  <dataValidations count="4">
    <dataValidation type="list" allowBlank="1" showInputMessage="1" showErrorMessage="1" sqref="N4:N22" xr:uid="{00000000-0002-0000-0200-000000000000}">
      <formula1>Riskprofile</formula1>
    </dataValidation>
    <dataValidation type="date" allowBlank="1" showInputMessage="1" showErrorMessage="1" errorTitle="Date format" error="Please enter a date between 01/01/2000 and 31/12/2099 in the format dd/mm/yyyy." sqref="L4:M22" xr:uid="{00000000-0002-0000-0200-000001000000}">
      <formula1>36526</formula1>
      <formula2>73050</formula2>
    </dataValidation>
    <dataValidation type="decimal" errorStyle="information" allowBlank="1" showInputMessage="1" showErrorMessage="1" errorTitle="Net risk exceeds gross risk" error="The net risk score should not exceed the gross risk score." sqref="J4:J28" xr:uid="{00000000-0002-0000-0200-000002000000}">
      <formula1>1</formula1>
      <formula2>G4</formula2>
    </dataValidation>
    <dataValidation type="whole" errorStyle="information" allowBlank="1" showInputMessage="1" showErrorMessage="1" errorTitle="Net risk exceeds gross risk" error="The net risk score should not exceed the gross risk score." sqref="I4:I28" xr:uid="{00000000-0002-0000-0200-000003000000}">
      <formula1>1</formula1>
      <formula2>F4</formula2>
    </dataValidation>
  </dataValidations>
  <pageMargins left="0.70866141732283472" right="0.70866141732283472" top="0.74803149606299213" bottom="0.74803149606299213" header="0.31496062992125984" footer="0.31496062992125984"/>
  <pageSetup paperSize="9" scale="4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A1:Q45"/>
  <sheetViews>
    <sheetView view="pageBreakPreview" topLeftCell="A27" zoomScale="105" zoomScaleNormal="85" zoomScaleSheetLayoutView="100" workbookViewId="0">
      <selection activeCell="A41" sqref="A41:B43"/>
    </sheetView>
  </sheetViews>
  <sheetFormatPr defaultColWidth="8.85546875" defaultRowHeight="15.75" x14ac:dyDescent="0.25"/>
  <cols>
    <col min="1" max="1" width="21" style="26" customWidth="1"/>
    <col min="2" max="2" width="18.7109375" style="26" customWidth="1"/>
    <col min="3" max="3" width="11.7109375" style="26" customWidth="1"/>
    <col min="4" max="4" width="12.42578125" style="26" customWidth="1"/>
    <col min="5" max="5" width="10.28515625" style="26" customWidth="1"/>
    <col min="6" max="6" width="13.42578125" style="26" customWidth="1"/>
    <col min="7" max="7" width="13.140625" style="26" customWidth="1"/>
    <col min="8" max="8" width="9.140625" style="26" customWidth="1"/>
    <col min="9" max="9" width="6.140625" style="26" customWidth="1"/>
    <col min="10" max="10" width="2.5703125" style="26" customWidth="1"/>
    <col min="11" max="14" width="9.140625" style="26" customWidth="1"/>
    <col min="15" max="15" width="6.5703125" style="26" customWidth="1"/>
    <col min="16" max="16" width="14.28515625" style="26" hidden="1" customWidth="1"/>
    <col min="17" max="17" width="15.42578125" style="27" hidden="1" customWidth="1"/>
    <col min="18" max="16384" width="8.85546875" style="27"/>
  </cols>
  <sheetData>
    <row r="1" spans="1:16" ht="24.75" customHeight="1" x14ac:dyDescent="0.25">
      <c r="A1" s="145" t="s">
        <v>100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45" t="s">
        <v>101</v>
      </c>
      <c r="P1" s="27"/>
    </row>
    <row r="2" spans="1:16" x14ac:dyDescent="0.25">
      <c r="A2" s="28"/>
      <c r="B2" s="28"/>
      <c r="C2" s="28"/>
      <c r="L2" s="27"/>
      <c r="M2" s="27"/>
      <c r="N2" s="27"/>
      <c r="O2" s="27"/>
      <c r="P2" s="27"/>
    </row>
    <row r="3" spans="1:16" x14ac:dyDescent="0.25">
      <c r="A3" s="30" t="s">
        <v>35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6" x14ac:dyDescent="0.25">
      <c r="A4" s="26" t="s">
        <v>71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 spans="1:16" ht="15.75" customHeight="1" x14ac:dyDescent="0.25">
      <c r="A5" s="26" t="s">
        <v>72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ht="15.75" customHeight="1" x14ac:dyDescent="0.25"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1:16" x14ac:dyDescent="0.25">
      <c r="A7" s="29" t="s">
        <v>93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</row>
    <row r="8" spans="1:16" ht="14.25" customHeight="1" x14ac:dyDescent="0.25"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6" ht="31.5" customHeight="1" x14ac:dyDescent="0.25">
      <c r="A9" s="41" t="s">
        <v>40</v>
      </c>
      <c r="B9" s="41" t="s">
        <v>41</v>
      </c>
      <c r="C9" s="41" t="s">
        <v>42</v>
      </c>
      <c r="D9" s="143" t="s">
        <v>43</v>
      </c>
      <c r="E9" s="143"/>
      <c r="F9" s="143"/>
      <c r="G9" s="143"/>
      <c r="H9" s="27"/>
      <c r="I9" s="27"/>
      <c r="J9" s="27"/>
      <c r="K9" s="27"/>
      <c r="L9" s="27"/>
      <c r="M9" s="27"/>
      <c r="N9" s="27"/>
      <c r="O9" s="27"/>
      <c r="P9" s="27"/>
    </row>
    <row r="10" spans="1:16" x14ac:dyDescent="0.25">
      <c r="A10" s="42" t="s">
        <v>44</v>
      </c>
      <c r="B10" s="31">
        <v>5</v>
      </c>
      <c r="C10" s="31" t="s">
        <v>45</v>
      </c>
      <c r="D10" s="144" t="s">
        <v>46</v>
      </c>
      <c r="E10" s="144"/>
      <c r="F10" s="144"/>
      <c r="G10" s="144"/>
      <c r="H10" s="27"/>
      <c r="I10" s="27"/>
      <c r="J10" s="27"/>
      <c r="K10" s="27"/>
      <c r="L10" s="27"/>
      <c r="M10" s="27"/>
      <c r="N10" s="27"/>
      <c r="O10" s="27"/>
      <c r="P10" s="27"/>
    </row>
    <row r="11" spans="1:16" x14ac:dyDescent="0.25">
      <c r="A11" s="42" t="s">
        <v>47</v>
      </c>
      <c r="B11" s="31">
        <v>4</v>
      </c>
      <c r="C11" s="31" t="s">
        <v>48</v>
      </c>
      <c r="D11" s="144" t="s">
        <v>49</v>
      </c>
      <c r="E11" s="144"/>
      <c r="F11" s="144"/>
      <c r="G11" s="144"/>
      <c r="H11" s="27"/>
      <c r="I11" s="27"/>
      <c r="J11" s="27"/>
      <c r="K11" s="27"/>
      <c r="L11" s="27"/>
      <c r="M11" s="27"/>
      <c r="N11" s="27"/>
      <c r="O11" s="27"/>
      <c r="P11" s="27"/>
    </row>
    <row r="12" spans="1:16" ht="14.25" customHeight="1" x14ac:dyDescent="0.25">
      <c r="A12" s="42" t="s">
        <v>50</v>
      </c>
      <c r="B12" s="31">
        <v>3</v>
      </c>
      <c r="C12" s="31" t="s">
        <v>51</v>
      </c>
      <c r="D12" s="144" t="s">
        <v>52</v>
      </c>
      <c r="E12" s="144"/>
      <c r="F12" s="144"/>
      <c r="G12" s="144"/>
      <c r="H12" s="27"/>
      <c r="I12" s="27"/>
      <c r="J12" s="27"/>
      <c r="K12" s="27"/>
      <c r="L12" s="27"/>
      <c r="M12" s="27"/>
      <c r="N12" s="27"/>
      <c r="O12" s="27"/>
      <c r="P12" s="27"/>
    </row>
    <row r="13" spans="1:16" x14ac:dyDescent="0.25">
      <c r="A13" s="42" t="s">
        <v>53</v>
      </c>
      <c r="B13" s="31">
        <v>2</v>
      </c>
      <c r="C13" s="31" t="s">
        <v>54</v>
      </c>
      <c r="D13" s="144" t="s">
        <v>55</v>
      </c>
      <c r="E13" s="144"/>
      <c r="F13" s="144"/>
      <c r="G13" s="144"/>
      <c r="H13" s="27"/>
      <c r="I13" s="27"/>
      <c r="J13" s="27"/>
      <c r="K13" s="27"/>
      <c r="L13" s="27"/>
      <c r="M13" s="27"/>
      <c r="N13" s="27"/>
      <c r="O13" s="27"/>
      <c r="P13" s="27"/>
    </row>
    <row r="14" spans="1:16" x14ac:dyDescent="0.25">
      <c r="A14" s="42" t="s">
        <v>56</v>
      </c>
      <c r="B14" s="31">
        <v>1</v>
      </c>
      <c r="C14" s="31" t="s">
        <v>57</v>
      </c>
      <c r="D14" s="144" t="s">
        <v>58</v>
      </c>
      <c r="E14" s="144"/>
      <c r="F14" s="144"/>
      <c r="G14" s="144"/>
      <c r="H14" s="27"/>
      <c r="I14" s="27"/>
      <c r="J14" s="27"/>
      <c r="K14" s="27"/>
      <c r="L14" s="27"/>
      <c r="M14" s="27"/>
      <c r="N14" s="27"/>
      <c r="O14" s="27"/>
      <c r="P14" s="27"/>
    </row>
    <row r="15" spans="1:16" x14ac:dyDescent="0.25">
      <c r="G15" s="27"/>
      <c r="H15" s="27"/>
      <c r="I15" s="27"/>
      <c r="J15" s="27"/>
      <c r="K15" s="27"/>
      <c r="L15" s="27"/>
      <c r="M15" s="27"/>
      <c r="N15" s="27"/>
      <c r="O15" s="27"/>
      <c r="P15" s="27"/>
    </row>
    <row r="16" spans="1:16" x14ac:dyDescent="0.25">
      <c r="A16" s="30" t="s">
        <v>36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spans="1:17" x14ac:dyDescent="0.25">
      <c r="A17" s="26" t="s">
        <v>73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</row>
    <row r="18" spans="1:17" ht="15.75" customHeight="1" x14ac:dyDescent="0.25">
      <c r="A18" s="26" t="s">
        <v>74</v>
      </c>
      <c r="G18" s="27"/>
      <c r="H18" s="27"/>
      <c r="I18" s="27"/>
      <c r="J18" s="27"/>
      <c r="K18" s="27"/>
      <c r="L18" s="27"/>
      <c r="M18" s="27"/>
      <c r="N18" s="27"/>
      <c r="O18" s="27"/>
      <c r="P18" s="27"/>
    </row>
    <row r="19" spans="1:17" x14ac:dyDescent="0.25"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spans="1:17" x14ac:dyDescent="0.25">
      <c r="A20" s="29" t="s">
        <v>75</v>
      </c>
      <c r="B20" s="29"/>
      <c r="G20" s="27"/>
      <c r="H20" s="27"/>
      <c r="I20" s="27"/>
      <c r="J20" s="27"/>
      <c r="K20" s="27"/>
      <c r="L20" s="27"/>
      <c r="M20" s="27"/>
      <c r="N20" s="27"/>
      <c r="O20" s="27"/>
      <c r="P20" s="27"/>
    </row>
    <row r="21" spans="1:17" ht="12.75" customHeight="1" x14ac:dyDescent="0.25">
      <c r="G21" s="27"/>
      <c r="H21" s="27"/>
      <c r="I21" s="27"/>
      <c r="J21" s="27"/>
      <c r="K21" s="27"/>
      <c r="L21" s="27"/>
      <c r="M21" s="27"/>
      <c r="N21" s="27"/>
      <c r="O21" s="27"/>
      <c r="P21" s="27"/>
    </row>
    <row r="22" spans="1:17" x14ac:dyDescent="0.25">
      <c r="A22" s="32"/>
      <c r="B22" s="146" t="s">
        <v>59</v>
      </c>
      <c r="C22" s="146"/>
      <c r="D22" s="146"/>
      <c r="E22" s="146"/>
      <c r="F22" s="146" t="s">
        <v>60</v>
      </c>
      <c r="G22" s="146"/>
      <c r="H22" s="146"/>
      <c r="I22" s="146"/>
      <c r="J22" s="146" t="s">
        <v>61</v>
      </c>
      <c r="K22" s="146"/>
      <c r="L22" s="146"/>
      <c r="M22" s="146"/>
      <c r="N22" s="146"/>
      <c r="O22" s="146"/>
      <c r="P22" s="146"/>
      <c r="Q22" s="146"/>
    </row>
    <row r="23" spans="1:17" ht="168" customHeight="1" x14ac:dyDescent="0.25">
      <c r="A23" s="67" t="s">
        <v>62</v>
      </c>
      <c r="B23" s="142" t="s">
        <v>76</v>
      </c>
      <c r="C23" s="142"/>
      <c r="D23" s="142"/>
      <c r="E23" s="142"/>
      <c r="F23" s="141" t="s">
        <v>77</v>
      </c>
      <c r="G23" s="141"/>
      <c r="H23" s="141"/>
      <c r="I23" s="141"/>
      <c r="J23" s="141" t="s">
        <v>78</v>
      </c>
      <c r="K23" s="141"/>
      <c r="L23" s="141"/>
      <c r="M23" s="141"/>
      <c r="N23" s="141"/>
      <c r="O23" s="141"/>
      <c r="P23" s="141"/>
      <c r="Q23" s="141"/>
    </row>
    <row r="24" spans="1:17" ht="156.75" customHeight="1" x14ac:dyDescent="0.25">
      <c r="A24" s="43" t="s">
        <v>63</v>
      </c>
      <c r="B24" s="142" t="s">
        <v>79</v>
      </c>
      <c r="C24" s="142"/>
      <c r="D24" s="142"/>
      <c r="E24" s="142"/>
      <c r="F24" s="141" t="s">
        <v>80</v>
      </c>
      <c r="G24" s="141"/>
      <c r="H24" s="141"/>
      <c r="I24" s="141"/>
      <c r="J24" s="141" t="s">
        <v>81</v>
      </c>
      <c r="K24" s="141"/>
      <c r="L24" s="141"/>
      <c r="M24" s="141"/>
      <c r="N24" s="141"/>
      <c r="O24" s="141"/>
      <c r="P24" s="141"/>
      <c r="Q24" s="141"/>
    </row>
    <row r="25" spans="1:17" ht="134.25" customHeight="1" x14ac:dyDescent="0.25">
      <c r="A25" s="43" t="s">
        <v>64</v>
      </c>
      <c r="B25" s="142" t="s">
        <v>82</v>
      </c>
      <c r="C25" s="142"/>
      <c r="D25" s="142"/>
      <c r="E25" s="142"/>
      <c r="F25" s="141" t="s">
        <v>83</v>
      </c>
      <c r="G25" s="141"/>
      <c r="H25" s="141"/>
      <c r="I25" s="141"/>
      <c r="J25" s="141" t="s">
        <v>84</v>
      </c>
      <c r="K25" s="141"/>
      <c r="L25" s="141"/>
      <c r="M25" s="141"/>
      <c r="N25" s="141"/>
      <c r="O25" s="141"/>
      <c r="P25" s="141"/>
      <c r="Q25" s="141"/>
    </row>
    <row r="26" spans="1:17" ht="109.5" customHeight="1" x14ac:dyDescent="0.25">
      <c r="A26" s="43" t="s">
        <v>65</v>
      </c>
      <c r="B26" s="142" t="s">
        <v>85</v>
      </c>
      <c r="C26" s="142"/>
      <c r="D26" s="142"/>
      <c r="E26" s="142"/>
      <c r="F26" s="141" t="s">
        <v>86</v>
      </c>
      <c r="G26" s="141"/>
      <c r="H26" s="141"/>
      <c r="I26" s="141"/>
      <c r="J26" s="141" t="s">
        <v>87</v>
      </c>
      <c r="K26" s="141"/>
      <c r="L26" s="141"/>
      <c r="M26" s="141"/>
      <c r="N26" s="141"/>
      <c r="O26" s="141"/>
      <c r="P26" s="141"/>
      <c r="Q26" s="141"/>
    </row>
    <row r="27" spans="1:17" ht="100.5" customHeight="1" x14ac:dyDescent="0.25">
      <c r="A27" s="43" t="s">
        <v>66</v>
      </c>
      <c r="B27" s="142" t="s">
        <v>88</v>
      </c>
      <c r="C27" s="142"/>
      <c r="D27" s="142"/>
      <c r="E27" s="142"/>
      <c r="F27" s="141" t="s">
        <v>89</v>
      </c>
      <c r="G27" s="141"/>
      <c r="H27" s="141"/>
      <c r="I27" s="141"/>
      <c r="J27" s="141" t="s">
        <v>90</v>
      </c>
      <c r="K27" s="141"/>
      <c r="L27" s="141"/>
      <c r="M27" s="141"/>
      <c r="N27" s="141"/>
      <c r="O27" s="141"/>
      <c r="P27" s="141"/>
      <c r="Q27" s="141"/>
    </row>
    <row r="28" spans="1:17" ht="15.75" customHeight="1" x14ac:dyDescent="0.25">
      <c r="G28" s="27"/>
      <c r="H28" s="27"/>
      <c r="I28" s="27"/>
      <c r="J28" s="27"/>
      <c r="K28" s="27"/>
      <c r="L28" s="27"/>
      <c r="M28" s="27"/>
      <c r="N28" s="27"/>
      <c r="O28" s="27"/>
      <c r="P28" s="27"/>
    </row>
    <row r="29" spans="1:17" x14ac:dyDescent="0.25">
      <c r="A29" s="29" t="s">
        <v>92</v>
      </c>
    </row>
    <row r="30" spans="1:17" ht="16.5" thickBot="1" x14ac:dyDescent="0.3"/>
    <row r="31" spans="1:17" ht="17.25" customHeight="1" x14ac:dyDescent="0.25">
      <c r="A31" s="165" t="s">
        <v>68</v>
      </c>
      <c r="B31" s="38" t="s">
        <v>69</v>
      </c>
      <c r="C31" s="149" t="s">
        <v>28</v>
      </c>
      <c r="D31" s="149" t="s">
        <v>28</v>
      </c>
      <c r="E31" s="153" t="s">
        <v>27</v>
      </c>
      <c r="F31" s="151" t="s">
        <v>27</v>
      </c>
      <c r="G31" s="151" t="s">
        <v>27</v>
      </c>
    </row>
    <row r="32" spans="1:17" ht="16.5" thickBot="1" x14ac:dyDescent="0.3">
      <c r="A32" s="166"/>
      <c r="B32" s="39">
        <v>5</v>
      </c>
      <c r="C32" s="150"/>
      <c r="D32" s="150"/>
      <c r="E32" s="154"/>
      <c r="F32" s="152"/>
      <c r="G32" s="152"/>
    </row>
    <row r="33" spans="1:15" x14ac:dyDescent="0.25">
      <c r="A33" s="166"/>
      <c r="B33" s="40" t="s">
        <v>37</v>
      </c>
      <c r="C33" s="147" t="s">
        <v>29</v>
      </c>
      <c r="D33" s="149" t="s">
        <v>28</v>
      </c>
      <c r="E33" s="149" t="s">
        <v>28</v>
      </c>
      <c r="F33" s="151" t="s">
        <v>27</v>
      </c>
      <c r="G33" s="151" t="s">
        <v>27</v>
      </c>
    </row>
    <row r="34" spans="1:15" ht="16.5" thickBot="1" x14ac:dyDescent="0.3">
      <c r="A34" s="166"/>
      <c r="B34" s="39">
        <v>4</v>
      </c>
      <c r="C34" s="148"/>
      <c r="D34" s="150"/>
      <c r="E34" s="150"/>
      <c r="F34" s="152"/>
      <c r="G34" s="152"/>
    </row>
    <row r="35" spans="1:15" x14ac:dyDescent="0.25">
      <c r="A35" s="166"/>
      <c r="B35" s="40" t="s">
        <v>38</v>
      </c>
      <c r="C35" s="147" t="s">
        <v>29</v>
      </c>
      <c r="D35" s="147" t="s">
        <v>29</v>
      </c>
      <c r="E35" s="147" t="s">
        <v>29</v>
      </c>
      <c r="F35" s="149" t="s">
        <v>28</v>
      </c>
      <c r="G35" s="149" t="s">
        <v>28</v>
      </c>
    </row>
    <row r="36" spans="1:15" ht="16.5" thickBot="1" x14ac:dyDescent="0.3">
      <c r="A36" s="166"/>
      <c r="B36" s="39">
        <v>3</v>
      </c>
      <c r="C36" s="148"/>
      <c r="D36" s="148"/>
      <c r="E36" s="148"/>
      <c r="F36" s="150"/>
      <c r="G36" s="150"/>
    </row>
    <row r="37" spans="1:15" x14ac:dyDescent="0.25">
      <c r="A37" s="166"/>
      <c r="B37" s="40" t="s">
        <v>39</v>
      </c>
      <c r="C37" s="147" t="s">
        <v>29</v>
      </c>
      <c r="D37" s="147" t="s">
        <v>29</v>
      </c>
      <c r="E37" s="147" t="s">
        <v>29</v>
      </c>
      <c r="F37" s="147" t="s">
        <v>29</v>
      </c>
      <c r="G37" s="147" t="s">
        <v>29</v>
      </c>
    </row>
    <row r="38" spans="1:15" ht="16.5" thickBot="1" x14ac:dyDescent="0.3">
      <c r="A38" s="166"/>
      <c r="B38" s="39">
        <v>2</v>
      </c>
      <c r="C38" s="148"/>
      <c r="D38" s="148"/>
      <c r="E38" s="148"/>
      <c r="F38" s="148"/>
      <c r="G38" s="148"/>
    </row>
    <row r="39" spans="1:15" x14ac:dyDescent="0.25">
      <c r="A39" s="166"/>
      <c r="B39" s="40" t="s">
        <v>70</v>
      </c>
      <c r="C39" s="147" t="s">
        <v>29</v>
      </c>
      <c r="D39" s="147" t="s">
        <v>29</v>
      </c>
      <c r="E39" s="147" t="s">
        <v>29</v>
      </c>
      <c r="F39" s="147" t="s">
        <v>29</v>
      </c>
      <c r="G39" s="147" t="s">
        <v>29</v>
      </c>
    </row>
    <row r="40" spans="1:15" ht="16.5" thickBot="1" x14ac:dyDescent="0.3">
      <c r="A40" s="167"/>
      <c r="B40" s="39">
        <v>1</v>
      </c>
      <c r="C40" s="148"/>
      <c r="D40" s="148"/>
      <c r="E40" s="148"/>
      <c r="F40" s="148"/>
      <c r="G40" s="148"/>
    </row>
    <row r="41" spans="1:15" x14ac:dyDescent="0.25">
      <c r="A41" s="155" t="s">
        <v>99</v>
      </c>
      <c r="B41" s="156"/>
      <c r="C41" s="40" t="s">
        <v>56</v>
      </c>
      <c r="D41" s="40" t="s">
        <v>53</v>
      </c>
      <c r="E41" s="40" t="s">
        <v>50</v>
      </c>
      <c r="F41" s="40" t="s">
        <v>47</v>
      </c>
      <c r="G41" s="40" t="s">
        <v>44</v>
      </c>
    </row>
    <row r="42" spans="1:15" ht="16.5" thickBot="1" x14ac:dyDescent="0.3">
      <c r="A42" s="157"/>
      <c r="B42" s="158"/>
      <c r="C42" s="39">
        <v>1</v>
      </c>
      <c r="D42" s="39">
        <v>2</v>
      </c>
      <c r="E42" s="39">
        <v>3</v>
      </c>
      <c r="F42" s="39">
        <v>4</v>
      </c>
      <c r="G42" s="39">
        <v>5</v>
      </c>
    </row>
    <row r="43" spans="1:15" ht="19.5" thickBot="1" x14ac:dyDescent="0.3">
      <c r="A43" s="159"/>
      <c r="B43" s="160"/>
      <c r="C43" s="161" t="s">
        <v>40</v>
      </c>
      <c r="D43" s="162"/>
      <c r="E43" s="162"/>
      <c r="F43" s="162"/>
      <c r="G43" s="163"/>
    </row>
    <row r="45" spans="1:15" x14ac:dyDescent="0.25">
      <c r="A45" s="164" t="s">
        <v>91</v>
      </c>
      <c r="B45" s="164"/>
      <c r="C45" s="164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</row>
  </sheetData>
  <sheetProtection sheet="1" objects="1" scenarios="1"/>
  <mergeCells count="54">
    <mergeCell ref="G39:G40"/>
    <mergeCell ref="A41:B43"/>
    <mergeCell ref="C43:G43"/>
    <mergeCell ref="A45:O45"/>
    <mergeCell ref="A31:A40"/>
    <mergeCell ref="C39:C40"/>
    <mergeCell ref="D39:D40"/>
    <mergeCell ref="E39:E40"/>
    <mergeCell ref="F39:F40"/>
    <mergeCell ref="G35:G36"/>
    <mergeCell ref="C37:C38"/>
    <mergeCell ref="D37:D38"/>
    <mergeCell ref="E37:E38"/>
    <mergeCell ref="F37:F38"/>
    <mergeCell ref="G37:G38"/>
    <mergeCell ref="C35:C36"/>
    <mergeCell ref="D35:D36"/>
    <mergeCell ref="E35:E36"/>
    <mergeCell ref="F35:F36"/>
    <mergeCell ref="B25:E25"/>
    <mergeCell ref="G31:G32"/>
    <mergeCell ref="C33:C34"/>
    <mergeCell ref="D33:D34"/>
    <mergeCell ref="E33:E34"/>
    <mergeCell ref="F33:F34"/>
    <mergeCell ref="G33:G34"/>
    <mergeCell ref="C31:C32"/>
    <mergeCell ref="D31:D32"/>
    <mergeCell ref="E31:E32"/>
    <mergeCell ref="F31:F32"/>
    <mergeCell ref="A1:N1"/>
    <mergeCell ref="J27:Q27"/>
    <mergeCell ref="J22:Q22"/>
    <mergeCell ref="F22:I22"/>
    <mergeCell ref="F24:I24"/>
    <mergeCell ref="B22:E22"/>
    <mergeCell ref="F25:I25"/>
    <mergeCell ref="J23:Q23"/>
    <mergeCell ref="J24:Q24"/>
    <mergeCell ref="J25:Q25"/>
    <mergeCell ref="J26:Q26"/>
    <mergeCell ref="B26:E26"/>
    <mergeCell ref="B27:E27"/>
    <mergeCell ref="F26:I26"/>
    <mergeCell ref="F27:I27"/>
    <mergeCell ref="B24:E24"/>
    <mergeCell ref="F23:I23"/>
    <mergeCell ref="B23:E23"/>
    <mergeCell ref="D9:G9"/>
    <mergeCell ref="D10:G10"/>
    <mergeCell ref="D11:G11"/>
    <mergeCell ref="D12:G12"/>
    <mergeCell ref="D13:G13"/>
    <mergeCell ref="D14:G14"/>
  </mergeCells>
  <phoneticPr fontId="0" type="noConversion"/>
  <pageMargins left="0.70866141732283472" right="0.39370078740157483" top="0.74803149606299213" bottom="0.74803149606299213" header="0.31496062992125984" footer="0.31496062992125984"/>
  <pageSetup paperSize="9" scale="64" fitToHeight="6" orientation="landscape" r:id="rId1"/>
  <rowBreaks count="2" manualBreakCount="2">
    <brk id="15" max="14" man="1"/>
    <brk id="27" max="1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>
      <selection activeCell="J27" sqref="J27"/>
    </sheetView>
  </sheetViews>
  <sheetFormatPr defaultRowHeight="12.75" x14ac:dyDescent="0.2"/>
  <cols>
    <col min="3" max="3" width="16.28515625" bestFit="1" customWidth="1"/>
    <col min="4" max="4" width="12.140625" bestFit="1" customWidth="1"/>
  </cols>
  <sheetData>
    <row r="1" spans="1:4" x14ac:dyDescent="0.2">
      <c r="A1" s="37" t="s">
        <v>96</v>
      </c>
      <c r="B1" s="37" t="s">
        <v>67</v>
      </c>
      <c r="C1" s="37" t="s">
        <v>98</v>
      </c>
      <c r="D1" s="37" t="s">
        <v>97</v>
      </c>
    </row>
    <row r="2" spans="1:4" x14ac:dyDescent="0.2">
      <c r="A2" s="37">
        <v>1</v>
      </c>
      <c r="B2" s="37">
        <v>1</v>
      </c>
      <c r="C2" s="37" t="str">
        <f>A2&amp;B2</f>
        <v>11</v>
      </c>
      <c r="D2" s="37" t="s">
        <v>29</v>
      </c>
    </row>
    <row r="3" spans="1:4" x14ac:dyDescent="0.2">
      <c r="A3" s="37">
        <v>1</v>
      </c>
      <c r="B3" s="37">
        <v>2</v>
      </c>
      <c r="C3" s="37" t="str">
        <f t="shared" ref="C3:C26" si="0">A3&amp;B3</f>
        <v>12</v>
      </c>
      <c r="D3" s="37" t="s">
        <v>29</v>
      </c>
    </row>
    <row r="4" spans="1:4" x14ac:dyDescent="0.2">
      <c r="A4" s="37">
        <v>1</v>
      </c>
      <c r="B4" s="37">
        <v>3</v>
      </c>
      <c r="C4" s="37" t="str">
        <f t="shared" si="0"/>
        <v>13</v>
      </c>
      <c r="D4" s="37" t="s">
        <v>29</v>
      </c>
    </row>
    <row r="5" spans="1:4" x14ac:dyDescent="0.2">
      <c r="A5" s="37">
        <v>1</v>
      </c>
      <c r="B5" s="37">
        <v>4</v>
      </c>
      <c r="C5" s="37" t="str">
        <f t="shared" si="0"/>
        <v>14</v>
      </c>
      <c r="D5" s="37" t="s">
        <v>29</v>
      </c>
    </row>
    <row r="6" spans="1:4" x14ac:dyDescent="0.2">
      <c r="A6" s="37">
        <v>1</v>
      </c>
      <c r="B6" s="37">
        <v>5</v>
      </c>
      <c r="C6" s="37" t="str">
        <f t="shared" si="0"/>
        <v>15</v>
      </c>
      <c r="D6" s="44" t="s">
        <v>28</v>
      </c>
    </row>
    <row r="7" spans="1:4" x14ac:dyDescent="0.2">
      <c r="A7" s="37">
        <v>2</v>
      </c>
      <c r="B7" s="37">
        <v>1</v>
      </c>
      <c r="C7" s="37" t="str">
        <f t="shared" si="0"/>
        <v>21</v>
      </c>
      <c r="D7" s="37" t="s">
        <v>29</v>
      </c>
    </row>
    <row r="8" spans="1:4" x14ac:dyDescent="0.2">
      <c r="A8" s="37">
        <v>2</v>
      </c>
      <c r="B8" s="37">
        <v>2</v>
      </c>
      <c r="C8" s="37" t="str">
        <f t="shared" si="0"/>
        <v>22</v>
      </c>
      <c r="D8" s="37" t="s">
        <v>29</v>
      </c>
    </row>
    <row r="9" spans="1:4" x14ac:dyDescent="0.2">
      <c r="A9" s="37">
        <v>2</v>
      </c>
      <c r="B9" s="37">
        <v>3</v>
      </c>
      <c r="C9" s="37" t="str">
        <f t="shared" si="0"/>
        <v>23</v>
      </c>
      <c r="D9" s="37" t="s">
        <v>29</v>
      </c>
    </row>
    <row r="10" spans="1:4" x14ac:dyDescent="0.2">
      <c r="A10" s="37">
        <v>2</v>
      </c>
      <c r="B10" s="37">
        <v>4</v>
      </c>
      <c r="C10" s="37" t="str">
        <f t="shared" si="0"/>
        <v>24</v>
      </c>
      <c r="D10" s="44" t="s">
        <v>28</v>
      </c>
    </row>
    <row r="11" spans="1:4" x14ac:dyDescent="0.2">
      <c r="A11" s="37">
        <v>2</v>
      </c>
      <c r="B11" s="37">
        <v>5</v>
      </c>
      <c r="C11" s="37" t="str">
        <f t="shared" si="0"/>
        <v>25</v>
      </c>
      <c r="D11" s="37" t="s">
        <v>28</v>
      </c>
    </row>
    <row r="12" spans="1:4" x14ac:dyDescent="0.2">
      <c r="A12" s="37">
        <v>3</v>
      </c>
      <c r="B12" s="37">
        <v>1</v>
      </c>
      <c r="C12" s="37" t="str">
        <f t="shared" si="0"/>
        <v>31</v>
      </c>
      <c r="D12" s="37" t="s">
        <v>29</v>
      </c>
    </row>
    <row r="13" spans="1:4" x14ac:dyDescent="0.2">
      <c r="A13" s="37">
        <v>3</v>
      </c>
      <c r="B13" s="37">
        <v>2</v>
      </c>
      <c r="C13" s="37" t="str">
        <f t="shared" si="0"/>
        <v>32</v>
      </c>
      <c r="D13" s="37" t="s">
        <v>29</v>
      </c>
    </row>
    <row r="14" spans="1:4" x14ac:dyDescent="0.2">
      <c r="A14" s="37">
        <v>3</v>
      </c>
      <c r="B14" s="37">
        <v>3</v>
      </c>
      <c r="C14" s="37" t="str">
        <f t="shared" si="0"/>
        <v>33</v>
      </c>
      <c r="D14" s="37" t="s">
        <v>29</v>
      </c>
    </row>
    <row r="15" spans="1:4" x14ac:dyDescent="0.2">
      <c r="A15" s="37">
        <v>3</v>
      </c>
      <c r="B15" s="37">
        <v>4</v>
      </c>
      <c r="C15" s="37" t="str">
        <f t="shared" si="0"/>
        <v>34</v>
      </c>
      <c r="D15" s="37" t="s">
        <v>28</v>
      </c>
    </row>
    <row r="16" spans="1:4" x14ac:dyDescent="0.2">
      <c r="A16" s="37">
        <v>3</v>
      </c>
      <c r="B16" s="37">
        <v>5</v>
      </c>
      <c r="C16" s="37" t="str">
        <f t="shared" si="0"/>
        <v>35</v>
      </c>
      <c r="D16" s="44" t="s">
        <v>27</v>
      </c>
    </row>
    <row r="17" spans="1:4" x14ac:dyDescent="0.2">
      <c r="A17" s="37">
        <v>4</v>
      </c>
      <c r="B17" s="37">
        <v>1</v>
      </c>
      <c r="C17" s="37" t="str">
        <f t="shared" si="0"/>
        <v>41</v>
      </c>
      <c r="D17" s="37" t="s">
        <v>29</v>
      </c>
    </row>
    <row r="18" spans="1:4" x14ac:dyDescent="0.2">
      <c r="A18" s="37">
        <v>4</v>
      </c>
      <c r="B18" s="37">
        <v>2</v>
      </c>
      <c r="C18" s="37" t="str">
        <f t="shared" si="0"/>
        <v>42</v>
      </c>
      <c r="D18" s="37" t="s">
        <v>29</v>
      </c>
    </row>
    <row r="19" spans="1:4" x14ac:dyDescent="0.2">
      <c r="A19" s="37">
        <v>4</v>
      </c>
      <c r="B19" s="37">
        <v>3</v>
      </c>
      <c r="C19" s="37" t="str">
        <f t="shared" si="0"/>
        <v>43</v>
      </c>
      <c r="D19" s="37" t="s">
        <v>28</v>
      </c>
    </row>
    <row r="20" spans="1:4" x14ac:dyDescent="0.2">
      <c r="A20" s="37">
        <v>4</v>
      </c>
      <c r="B20" s="37">
        <v>4</v>
      </c>
      <c r="C20" s="37" t="str">
        <f t="shared" si="0"/>
        <v>44</v>
      </c>
      <c r="D20" s="37" t="s">
        <v>27</v>
      </c>
    </row>
    <row r="21" spans="1:4" x14ac:dyDescent="0.2">
      <c r="A21" s="37">
        <v>4</v>
      </c>
      <c r="B21" s="37">
        <v>5</v>
      </c>
      <c r="C21" s="37" t="str">
        <f t="shared" si="0"/>
        <v>45</v>
      </c>
      <c r="D21" s="37" t="s">
        <v>27</v>
      </c>
    </row>
    <row r="22" spans="1:4" x14ac:dyDescent="0.2">
      <c r="A22" s="37">
        <v>5</v>
      </c>
      <c r="B22" s="37">
        <v>1</v>
      </c>
      <c r="C22" s="37" t="str">
        <f t="shared" si="0"/>
        <v>51</v>
      </c>
      <c r="D22" s="37" t="s">
        <v>29</v>
      </c>
    </row>
    <row r="23" spans="1:4" x14ac:dyDescent="0.2">
      <c r="A23" s="37">
        <v>5</v>
      </c>
      <c r="B23" s="37">
        <v>2</v>
      </c>
      <c r="C23" s="37" t="str">
        <f t="shared" si="0"/>
        <v>52</v>
      </c>
      <c r="D23" s="37" t="s">
        <v>29</v>
      </c>
    </row>
    <row r="24" spans="1:4" x14ac:dyDescent="0.2">
      <c r="A24" s="37">
        <v>5</v>
      </c>
      <c r="B24" s="37">
        <v>3</v>
      </c>
      <c r="C24" s="37" t="str">
        <f t="shared" si="0"/>
        <v>53</v>
      </c>
      <c r="D24" s="37" t="s">
        <v>28</v>
      </c>
    </row>
    <row r="25" spans="1:4" x14ac:dyDescent="0.2">
      <c r="A25" s="37">
        <v>5</v>
      </c>
      <c r="B25" s="37">
        <v>4</v>
      </c>
      <c r="C25" s="37" t="str">
        <f t="shared" si="0"/>
        <v>54</v>
      </c>
      <c r="D25" s="37" t="s">
        <v>27</v>
      </c>
    </row>
    <row r="26" spans="1:4" x14ac:dyDescent="0.2">
      <c r="A26" s="37">
        <v>5</v>
      </c>
      <c r="B26" s="37">
        <v>5</v>
      </c>
      <c r="C26" s="37" t="str">
        <f t="shared" si="0"/>
        <v>55</v>
      </c>
      <c r="D26" s="3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RISK REGISTER</vt:lpstr>
      <vt:lpstr>RISK PROFILE</vt:lpstr>
      <vt:lpstr>CLOSED RISKS</vt:lpstr>
      <vt:lpstr>Guidance Notes</vt:lpstr>
      <vt:lpstr>Risk_Lookup</vt:lpstr>
      <vt:lpstr>'Guidance Notes'!Print_Area</vt:lpstr>
      <vt:lpstr>'RISK REGISTER'!Print_Area</vt:lpstr>
      <vt:lpstr>'RISK REGISTER'!Print_Titles</vt:lpstr>
      <vt:lpstr>Riskprofile</vt:lpstr>
    </vt:vector>
  </TitlesOfParts>
  <Company>Leeds Metropolitan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Smith</dc:creator>
  <cp:lastModifiedBy>Admin</cp:lastModifiedBy>
  <cp:lastPrinted>2014-10-01T09:20:46Z</cp:lastPrinted>
  <dcterms:created xsi:type="dcterms:W3CDTF">2009-05-22T10:12:24Z</dcterms:created>
  <dcterms:modified xsi:type="dcterms:W3CDTF">2020-06-19T09:23:32Z</dcterms:modified>
</cp:coreProperties>
</file>