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kopp1/Downloads/"/>
    </mc:Choice>
  </mc:AlternateContent>
  <xr:revisionPtr revIDLastSave="0" documentId="13_ncr:1_{192249E9-15ED-6241-B38A-AFC30F608B05}" xr6:coauthVersionLast="43" xr6:coauthVersionMax="43" xr10:uidLastSave="{00000000-0000-0000-0000-000000000000}"/>
  <bookViews>
    <workbookView xWindow="0" yWindow="460" windowWidth="25600" windowHeight="14660" xr2:uid="{CE1F0F56-D1C0-F04A-8476-BE778DA37A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1" l="1"/>
  <c r="K5" i="1"/>
  <c r="I5" i="1" l="1"/>
  <c r="I6" i="1"/>
  <c r="I7" i="1"/>
  <c r="I8" i="1"/>
  <c r="K3" i="1"/>
  <c r="G8" i="1"/>
  <c r="C8" i="1"/>
  <c r="G5" i="1"/>
  <c r="J5" i="1" s="1"/>
  <c r="E7" i="1"/>
  <c r="G7" i="1" s="1"/>
  <c r="J7" i="1" s="1"/>
  <c r="E6" i="1"/>
  <c r="G6" i="1" s="1"/>
  <c r="J6" i="1" s="1"/>
  <c r="E5" i="1"/>
  <c r="J8" i="1" l="1"/>
  <c r="J9" i="1" s="1"/>
  <c r="K6" i="1"/>
  <c r="L6" i="1" s="1"/>
  <c r="K7" i="1"/>
  <c r="L7" i="1" s="1"/>
  <c r="K8" i="1"/>
  <c r="L8" i="1" s="1"/>
  <c r="L5" i="1"/>
  <c r="N5" i="1" l="1"/>
  <c r="N6" i="1" s="1"/>
  <c r="O5" i="1"/>
  <c r="O6" i="1" s="1"/>
</calcChain>
</file>

<file path=xl/sharedStrings.xml><?xml version="1.0" encoding="utf-8"?>
<sst xmlns="http://schemas.openxmlformats.org/spreadsheetml/2006/main" count="19" uniqueCount="19">
  <si>
    <t>total</t>
  </si>
  <si>
    <t>fatal</t>
  </si>
  <si>
    <t>severe injury</t>
  </si>
  <si>
    <t>slight injury</t>
  </si>
  <si>
    <t>cost in € per crash and fatality</t>
  </si>
  <si>
    <t>% payed by vehicle insurance</t>
  </si>
  <si>
    <t>% of total acc</t>
  </si>
  <si>
    <t>without injury</t>
  </si>
  <si>
    <t>2017 Munich Data</t>
  </si>
  <si>
    <t>https://www.fischer2.com/nachrichten/112-versicherung/kfz/680-die-schadenshöhe-bei-verkehrsunfällen-steigt.html#:~:text=Durchschnittlich%20kostete%20jeder%20Kfz-Haftpflichtschaden,Prozent%20mehr%20als%20in%202014.</t>
  </si>
  <si>
    <t>https://de.statista.com/statistik/daten/studie/38507/umfrage/durchschnittliche-kosten-je-autounfall-seit-1995/</t>
  </si>
  <si>
    <t>acc reduction</t>
  </si>
  <si>
    <t>new total</t>
  </si>
  <si>
    <t>cost per category</t>
  </si>
  <si>
    <t># new accidents</t>
  </si>
  <si>
    <t>new cost per category</t>
  </si>
  <si>
    <t>normal avg/case</t>
  </si>
  <si>
    <t>new avg/case</t>
  </si>
  <si>
    <t>parameter estimated by comparing without injury value to reports which state 3.500 average per case excluding own cost for partial/full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</si>
</sst>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€&quot;* #,##0.00_);_(&quot;€&quot;* \(#,##0.00\);_(&quot;€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3" applyFont="1"/>
    <xf numFmtId="10" fontId="0" fillId="0" borderId="0" xfId="3" applyNumberFormat="1" applyFont="1"/>
    <xf numFmtId="44" fontId="0" fillId="0" borderId="0" xfId="2" applyFont="1"/>
    <xf numFmtId="44" fontId="0" fillId="0" borderId="0" xfId="0" applyNumberFormat="1"/>
    <xf numFmtId="164" fontId="0" fillId="0" borderId="0" xfId="1" applyNumberFormat="1" applyFont="1"/>
    <xf numFmtId="0" fontId="2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19</xdr:row>
      <xdr:rowOff>177800</xdr:rowOff>
    </xdr:from>
    <xdr:to>
      <xdr:col>12</xdr:col>
      <xdr:colOff>622300</xdr:colOff>
      <xdr:row>40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1C1C57-4729-AF4F-8AD8-6BE38CEBC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4038600"/>
          <a:ext cx="11925300" cy="427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fischer2.com/nachrichten/112-versicherung/kfz/680-die-schadensh&#246;he-bei-verkehrsunf&#228;llen-steigt.html" TargetMode="External"/><Relationship Id="rId1" Type="http://schemas.openxmlformats.org/officeDocument/2006/relationships/hyperlink" Target="https://de.statista.com/statistik/daten/studie/38507/umfrage/durchschnittliche-kosten-je-autounfall-seit-199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0C1E-F0FA-194F-984F-0D17A534D11C}">
  <dimension ref="B2:P12"/>
  <sheetViews>
    <sheetView tabSelected="1" workbookViewId="0">
      <selection activeCell="G11" sqref="G11"/>
    </sheetView>
  </sheetViews>
  <sheetFormatPr baseColWidth="10" defaultRowHeight="16" x14ac:dyDescent="0.2"/>
  <cols>
    <col min="2" max="2" width="13" customWidth="1"/>
    <col min="5" max="5" width="14" bestFit="1" customWidth="1"/>
    <col min="7" max="7" width="15.5" customWidth="1"/>
    <col min="10" max="10" width="17.83203125" customWidth="1"/>
    <col min="11" max="11" width="11.5" bestFit="1" customWidth="1"/>
    <col min="12" max="12" width="16" bestFit="1" customWidth="1"/>
    <col min="14" max="16" width="16" bestFit="1" customWidth="1"/>
  </cols>
  <sheetData>
    <row r="2" spans="2:16" x14ac:dyDescent="0.2">
      <c r="K2" s="1">
        <v>0.01</v>
      </c>
      <c r="L2" t="s">
        <v>11</v>
      </c>
    </row>
    <row r="3" spans="2:16" x14ac:dyDescent="0.2">
      <c r="B3" t="s">
        <v>8</v>
      </c>
      <c r="E3" t="s">
        <v>4</v>
      </c>
      <c r="G3" t="s">
        <v>5</v>
      </c>
      <c r="K3">
        <f>ROUND(C4-(C4*K2),0)</f>
        <v>44999</v>
      </c>
      <c r="L3" t="s">
        <v>12</v>
      </c>
    </row>
    <row r="4" spans="2:16" x14ac:dyDescent="0.2">
      <c r="B4" t="s">
        <v>0</v>
      </c>
      <c r="C4">
        <v>45454</v>
      </c>
      <c r="G4">
        <v>0.5</v>
      </c>
      <c r="I4" t="s">
        <v>6</v>
      </c>
      <c r="J4" t="s">
        <v>13</v>
      </c>
      <c r="K4" t="s">
        <v>14</v>
      </c>
      <c r="L4" t="s">
        <v>15</v>
      </c>
      <c r="N4" t="s">
        <v>16</v>
      </c>
      <c r="O4" s="4" t="s">
        <v>17</v>
      </c>
      <c r="P4" s="4"/>
    </row>
    <row r="5" spans="2:16" x14ac:dyDescent="0.2">
      <c r="B5" t="s">
        <v>1</v>
      </c>
      <c r="C5">
        <v>22</v>
      </c>
      <c r="E5" s="3">
        <f>1177194+47430</f>
        <v>1224624</v>
      </c>
      <c r="G5" s="3">
        <f>E5*$G$4</f>
        <v>612312</v>
      </c>
      <c r="I5" s="2">
        <f>C5/$C$4</f>
        <v>4.8400580806969685E-4</v>
      </c>
      <c r="J5" s="4">
        <f>C5*G5</f>
        <v>13470864</v>
      </c>
      <c r="K5" s="5">
        <f>I5*$K$3</f>
        <v>21.779777357328289</v>
      </c>
      <c r="L5" s="3">
        <f>K5*G5</f>
        <v>13336019.033220399</v>
      </c>
      <c r="N5" s="4">
        <f>SUM(J5:J8)/C4</f>
        <v>4606.8894706736482</v>
      </c>
      <c r="O5" s="4">
        <f>SUM(L5:L8)/K3</f>
        <v>4606.8894706736482</v>
      </c>
    </row>
    <row r="6" spans="2:16" x14ac:dyDescent="0.2">
      <c r="B6" t="s">
        <v>2</v>
      </c>
      <c r="C6">
        <v>585</v>
      </c>
      <c r="E6" s="3">
        <f>119480+14021</f>
        <v>133501</v>
      </c>
      <c r="G6" s="3">
        <f t="shared" ref="G6:G8" si="0">E6*$G$4</f>
        <v>66750.5</v>
      </c>
      <c r="I6" s="2">
        <f>C6/$C$4</f>
        <v>1.2870154441853302E-2</v>
      </c>
      <c r="J6" s="4">
        <f t="shared" ref="J6:J8" si="1">C6*G6</f>
        <v>39049042.5</v>
      </c>
      <c r="K6" s="5">
        <f t="shared" ref="K6:K8" si="2">I6*$K$3</f>
        <v>579.14407972895674</v>
      </c>
      <c r="L6" s="3">
        <f t="shared" ref="L6:L8" si="3">K6*G6</f>
        <v>38658156.893947728</v>
      </c>
      <c r="N6" s="4">
        <f>N5*C4</f>
        <v>209401554</v>
      </c>
      <c r="O6" s="4">
        <f>K3*O5</f>
        <v>207305419.29084349</v>
      </c>
    </row>
    <row r="7" spans="2:16" x14ac:dyDescent="0.2">
      <c r="B7" t="s">
        <v>3</v>
      </c>
      <c r="C7">
        <v>4683</v>
      </c>
      <c r="E7" s="3">
        <f>4954+6479</f>
        <v>11433</v>
      </c>
      <c r="G7" s="3">
        <f t="shared" si="0"/>
        <v>5716.5</v>
      </c>
      <c r="I7" s="2">
        <f>C7/$C$4</f>
        <v>0.10302723632683593</v>
      </c>
      <c r="J7" s="4">
        <f t="shared" si="1"/>
        <v>26770369.5</v>
      </c>
      <c r="K7" s="5">
        <f t="shared" si="2"/>
        <v>4636.1226074712895</v>
      </c>
      <c r="L7" s="3">
        <f t="shared" si="3"/>
        <v>26502394.885609627</v>
      </c>
      <c r="N7" s="4">
        <f>N6-O6</f>
        <v>2096134.7091565132</v>
      </c>
      <c r="O7" s="4"/>
    </row>
    <row r="8" spans="2:16" x14ac:dyDescent="0.2">
      <c r="B8" t="s">
        <v>7</v>
      </c>
      <c r="C8">
        <f>C4-SUM(C5:C7)</f>
        <v>40164</v>
      </c>
      <c r="E8" s="3">
        <v>6479</v>
      </c>
      <c r="G8" s="3">
        <f t="shared" si="0"/>
        <v>3239.5</v>
      </c>
      <c r="I8" s="2">
        <f>C8/$C$4</f>
        <v>0.88361860342324106</v>
      </c>
      <c r="J8" s="4">
        <f t="shared" si="1"/>
        <v>130111278</v>
      </c>
      <c r="K8" s="5">
        <f t="shared" si="2"/>
        <v>39761.953535442422</v>
      </c>
      <c r="L8" s="3">
        <f t="shared" si="3"/>
        <v>128808848.47806573</v>
      </c>
    </row>
    <row r="9" spans="2:16" x14ac:dyDescent="0.2">
      <c r="J9" s="4">
        <f>SUM(J5:J8)</f>
        <v>209401554</v>
      </c>
    </row>
    <row r="10" spans="2:16" x14ac:dyDescent="0.2">
      <c r="G10" t="s">
        <v>18</v>
      </c>
    </row>
    <row r="11" spans="2:16" x14ac:dyDescent="0.2">
      <c r="G11" s="6" t="s">
        <v>9</v>
      </c>
    </row>
    <row r="12" spans="2:16" x14ac:dyDescent="0.2">
      <c r="G12" s="6" t="s">
        <v>10</v>
      </c>
    </row>
  </sheetData>
  <hyperlinks>
    <hyperlink ref="G12" r:id="rId1" xr:uid="{8CDCAFA3-C626-334A-A33C-041C08B8B140}"/>
    <hyperlink ref="G11" r:id="rId2" location=":~:text=Durchschnittlich%20kostete%20jeder%20Kfz-Haftpflichtschaden,Prozent%20mehr%20als%20in%202014." xr:uid="{5348D276-6183-CF41-AF44-C1A684B8854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Kopp</dc:creator>
  <cp:lastModifiedBy>Julian Kopp</cp:lastModifiedBy>
  <dcterms:created xsi:type="dcterms:W3CDTF">2020-10-15T18:37:50Z</dcterms:created>
  <dcterms:modified xsi:type="dcterms:W3CDTF">2020-10-16T20:59:13Z</dcterms:modified>
</cp:coreProperties>
</file>