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9152446-AFE8-466C-963A-3BB925D23F6D}" xr6:coauthVersionLast="47" xr6:coauthVersionMax="47" xr10:uidLastSave="{00000000-0000-0000-0000-000000000000}"/>
  <bookViews>
    <workbookView xWindow="-110" yWindow="-110" windowWidth="19420" windowHeight="10420" activeTab="1" xr2:uid="{4D90FD21-8093-4905-92CE-C5E54E70F536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2" l="1"/>
  <c r="K31" i="2"/>
  <c r="J31" i="2"/>
  <c r="I31" i="2"/>
  <c r="H31" i="2"/>
  <c r="G31" i="2"/>
  <c r="F31" i="2"/>
  <c r="E31" i="2"/>
  <c r="D31" i="2"/>
  <c r="C31" i="2"/>
  <c r="L50" i="2"/>
  <c r="K50" i="2"/>
  <c r="J50" i="2"/>
  <c r="I50" i="2"/>
  <c r="H50" i="2"/>
  <c r="G50" i="2"/>
  <c r="F50" i="2"/>
  <c r="F82" i="2" s="1"/>
  <c r="E50" i="2"/>
  <c r="D50" i="2"/>
  <c r="C50" i="2"/>
  <c r="D69" i="2"/>
  <c r="D82" i="2" s="1"/>
  <c r="E69" i="2"/>
  <c r="F69" i="2"/>
  <c r="G69" i="2"/>
  <c r="H69" i="2"/>
  <c r="I69" i="2"/>
  <c r="J69" i="2"/>
  <c r="K69" i="2"/>
  <c r="K82" i="2" s="1"/>
  <c r="L69" i="2"/>
  <c r="L82" i="2" s="1"/>
  <c r="C69" i="2"/>
  <c r="H82" i="2"/>
  <c r="J70" i="2"/>
  <c r="K70" i="2" s="1"/>
  <c r="L70" i="2" s="1"/>
  <c r="B78" i="2"/>
  <c r="C72" i="2"/>
  <c r="D72" i="2" s="1"/>
  <c r="J71" i="2"/>
  <c r="C71" i="2"/>
  <c r="D70" i="2"/>
  <c r="E70" i="2" s="1"/>
  <c r="F70" i="2" s="1"/>
  <c r="G70" i="2" s="1"/>
  <c r="H70" i="2" s="1"/>
  <c r="I70" i="2" s="1"/>
  <c r="K65" i="2"/>
  <c r="L65" i="2" s="1"/>
  <c r="L71" i="2" s="1"/>
  <c r="D65" i="2"/>
  <c r="E65" i="2" s="1"/>
  <c r="C53" i="2"/>
  <c r="B58" i="2"/>
  <c r="D46" i="2"/>
  <c r="E46" i="2" s="1"/>
  <c r="L46" i="2"/>
  <c r="K46" i="2"/>
  <c r="K52" i="2" s="1"/>
  <c r="B59" i="2"/>
  <c r="D53" i="2"/>
  <c r="L52" i="2"/>
  <c r="J52" i="2"/>
  <c r="C52" i="2"/>
  <c r="D51" i="2"/>
  <c r="E51" i="2" s="1"/>
  <c r="F51" i="2" s="1"/>
  <c r="G51" i="2" s="1"/>
  <c r="H51" i="2" s="1"/>
  <c r="I51" i="2" s="1"/>
  <c r="K51" i="2" s="1"/>
  <c r="L51" i="2" s="1"/>
  <c r="C54" i="2"/>
  <c r="B40" i="2"/>
  <c r="C32" i="2"/>
  <c r="D32" i="2" s="1"/>
  <c r="E32" i="2" s="1"/>
  <c r="C33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L38" i="2" s="1"/>
  <c r="F32" i="2"/>
  <c r="G32" i="2" s="1"/>
  <c r="H32" i="2" s="1"/>
  <c r="I32" i="2" s="1"/>
  <c r="J32" i="2" s="1"/>
  <c r="K32" i="2" s="1"/>
  <c r="L32" i="2" s="1"/>
  <c r="D33" i="2"/>
  <c r="E33" i="2"/>
  <c r="F33" i="2"/>
  <c r="G33" i="2"/>
  <c r="H33" i="2"/>
  <c r="I33" i="2"/>
  <c r="J33" i="2"/>
  <c r="K33" i="2"/>
  <c r="L33" i="2"/>
  <c r="K30" i="1"/>
  <c r="H35" i="1"/>
  <c r="F36" i="1"/>
  <c r="G36" i="1"/>
  <c r="H36" i="1"/>
  <c r="E36" i="1"/>
  <c r="E34" i="1"/>
  <c r="D41" i="1"/>
  <c r="J45" i="1" s="1"/>
  <c r="D39" i="1"/>
  <c r="D38" i="1"/>
  <c r="D37" i="1"/>
  <c r="J29" i="1"/>
  <c r="J28" i="1"/>
  <c r="J14" i="1"/>
  <c r="J12" i="1"/>
  <c r="E12" i="1"/>
  <c r="D30" i="1"/>
  <c r="D29" i="1"/>
  <c r="E28" i="1"/>
  <c r="H26" i="1"/>
  <c r="H28" i="1" s="1"/>
  <c r="G26" i="1"/>
  <c r="G28" i="1" s="1"/>
  <c r="F26" i="1"/>
  <c r="F28" i="1" s="1"/>
  <c r="D28" i="1" s="1"/>
  <c r="D12" i="1"/>
  <c r="D14" i="1" s="1"/>
  <c r="F12" i="1"/>
  <c r="G12" i="1"/>
  <c r="H12" i="1"/>
  <c r="G10" i="1"/>
  <c r="H10" i="1"/>
  <c r="F10" i="1"/>
  <c r="D21" i="1"/>
  <c r="D22" i="1" s="1"/>
  <c r="E21" i="1"/>
  <c r="F18" i="1"/>
  <c r="G18" i="1" s="1"/>
  <c r="E5" i="1"/>
  <c r="F2" i="1"/>
  <c r="F5" i="1" s="1"/>
  <c r="F6" i="1" s="1"/>
  <c r="I82" i="2" l="1"/>
  <c r="G82" i="2"/>
  <c r="J82" i="2"/>
  <c r="E82" i="2"/>
  <c r="C82" i="2"/>
  <c r="C76" i="2"/>
  <c r="D71" i="2"/>
  <c r="K71" i="2"/>
  <c r="F65" i="2"/>
  <c r="F71" i="2" s="1"/>
  <c r="E71" i="2"/>
  <c r="C73" i="2"/>
  <c r="C74" i="2" s="1"/>
  <c r="C75" i="2" s="1"/>
  <c r="C78" i="2" s="1"/>
  <c r="D73" i="2"/>
  <c r="D74" i="2" s="1"/>
  <c r="E73" i="2"/>
  <c r="D76" i="2"/>
  <c r="E72" i="2"/>
  <c r="G65" i="2"/>
  <c r="E52" i="2"/>
  <c r="F46" i="2"/>
  <c r="D52" i="2"/>
  <c r="D54" i="2" s="1"/>
  <c r="D55" i="2" s="1"/>
  <c r="D56" i="2" s="1"/>
  <c r="D59" i="2" s="1"/>
  <c r="D35" i="2"/>
  <c r="D36" i="2" s="1"/>
  <c r="D37" i="2" s="1"/>
  <c r="D40" i="2" s="1"/>
  <c r="J38" i="2"/>
  <c r="C55" i="2"/>
  <c r="C56" i="2" s="1"/>
  <c r="E53" i="2"/>
  <c r="D57" i="2"/>
  <c r="C57" i="2"/>
  <c r="I38" i="2"/>
  <c r="H38" i="2"/>
  <c r="G38" i="2"/>
  <c r="F38" i="2"/>
  <c r="E35" i="2"/>
  <c r="C35" i="2"/>
  <c r="C36" i="2" s="1"/>
  <c r="C37" i="2" s="1"/>
  <c r="C40" i="2" s="1"/>
  <c r="C38" i="2"/>
  <c r="E38" i="2"/>
  <c r="D38" i="2"/>
  <c r="K38" i="2"/>
  <c r="F35" i="2"/>
  <c r="E37" i="1"/>
  <c r="E38" i="1" s="1"/>
  <c r="E39" i="1" s="1"/>
  <c r="E41" i="1" s="1"/>
  <c r="F34" i="1"/>
  <c r="J30" i="1"/>
  <c r="D23" i="1"/>
  <c r="D25" i="1" s="1"/>
  <c r="G2" i="1"/>
  <c r="E6" i="1"/>
  <c r="E7" i="1" s="1"/>
  <c r="E9" i="1" s="1"/>
  <c r="F21" i="1"/>
  <c r="F22" i="1" s="1"/>
  <c r="H18" i="1"/>
  <c r="H21" i="1" s="1"/>
  <c r="G21" i="1"/>
  <c r="E22" i="1"/>
  <c r="E23" i="1" s="1"/>
  <c r="E25" i="1" s="1"/>
  <c r="F7" i="1"/>
  <c r="F9" i="1" s="1"/>
  <c r="D75" i="2" l="1"/>
  <c r="D78" i="2" s="1"/>
  <c r="H65" i="2"/>
  <c r="G71" i="2"/>
  <c r="E74" i="2"/>
  <c r="E75" i="2" s="1"/>
  <c r="F72" i="2"/>
  <c r="E76" i="2"/>
  <c r="E54" i="2"/>
  <c r="E55" i="2" s="1"/>
  <c r="E56" i="2" s="1"/>
  <c r="G46" i="2"/>
  <c r="F52" i="2"/>
  <c r="F53" i="2"/>
  <c r="E57" i="2"/>
  <c r="C59" i="2"/>
  <c r="E36" i="2"/>
  <c r="E37" i="2" s="1"/>
  <c r="E40" i="2" s="1"/>
  <c r="F36" i="2"/>
  <c r="F37" i="2" s="1"/>
  <c r="F40" i="2" s="1"/>
  <c r="G35" i="2"/>
  <c r="G34" i="1"/>
  <c r="F37" i="1"/>
  <c r="H2" i="1"/>
  <c r="H5" i="1" s="1"/>
  <c r="H6" i="1" s="1"/>
  <c r="H7" i="1" s="1"/>
  <c r="H9" i="1" s="1"/>
  <c r="G5" i="1"/>
  <c r="F23" i="1"/>
  <c r="F25" i="1" s="1"/>
  <c r="G22" i="1"/>
  <c r="G23" i="1" s="1"/>
  <c r="G25" i="1" s="1"/>
  <c r="H22" i="1"/>
  <c r="H23" i="1"/>
  <c r="H25" i="1" s="1"/>
  <c r="E78" i="2" l="1"/>
  <c r="G72" i="2"/>
  <c r="F76" i="2"/>
  <c r="F73" i="2"/>
  <c r="H71" i="2"/>
  <c r="I65" i="2"/>
  <c r="I71" i="2" s="1"/>
  <c r="E59" i="2"/>
  <c r="H46" i="2"/>
  <c r="G52" i="2"/>
  <c r="F54" i="2"/>
  <c r="F55" i="2" s="1"/>
  <c r="F56" i="2" s="1"/>
  <c r="G53" i="2"/>
  <c r="F57" i="2"/>
  <c r="G36" i="2"/>
  <c r="G37" i="2" s="1"/>
  <c r="G40" i="2" s="1"/>
  <c r="H35" i="2"/>
  <c r="H34" i="1"/>
  <c r="H37" i="1" s="1"/>
  <c r="H38" i="1" s="1"/>
  <c r="H39" i="1" s="1"/>
  <c r="H41" i="1" s="1"/>
  <c r="G37" i="1"/>
  <c r="F38" i="1"/>
  <c r="F39" i="1" s="1"/>
  <c r="F41" i="1" s="1"/>
  <c r="G6" i="1"/>
  <c r="G7" i="1" s="1"/>
  <c r="G9" i="1" s="1"/>
  <c r="F74" i="2" l="1"/>
  <c r="F75" i="2" s="1"/>
  <c r="F78" i="2" s="1"/>
  <c r="H72" i="2"/>
  <c r="G76" i="2"/>
  <c r="G73" i="2"/>
  <c r="H52" i="2"/>
  <c r="I46" i="2"/>
  <c r="I52" i="2" s="1"/>
  <c r="F59" i="2"/>
  <c r="G57" i="2"/>
  <c r="H53" i="2"/>
  <c r="G54" i="2"/>
  <c r="H36" i="2"/>
  <c r="H37" i="2"/>
  <c r="H40" i="2" s="1"/>
  <c r="I35" i="2"/>
  <c r="G38" i="1"/>
  <c r="G39" i="1" s="1"/>
  <c r="G41" i="1" s="1"/>
  <c r="H76" i="2" l="1"/>
  <c r="I72" i="2"/>
  <c r="H73" i="2"/>
  <c r="G74" i="2"/>
  <c r="G75" i="2" s="1"/>
  <c r="G78" i="2" s="1"/>
  <c r="I53" i="2"/>
  <c r="H57" i="2"/>
  <c r="G55" i="2"/>
  <c r="G56" i="2" s="1"/>
  <c r="G59" i="2" s="1"/>
  <c r="H54" i="2"/>
  <c r="I36" i="2"/>
  <c r="I37" i="2" s="1"/>
  <c r="I40" i="2" s="1"/>
  <c r="J35" i="2"/>
  <c r="J44" i="1"/>
  <c r="J46" i="1" s="1"/>
  <c r="H74" i="2" l="1"/>
  <c r="H75" i="2" s="1"/>
  <c r="H78" i="2" s="1"/>
  <c r="I76" i="2"/>
  <c r="J72" i="2"/>
  <c r="I73" i="2"/>
  <c r="I54" i="2"/>
  <c r="I55" i="2" s="1"/>
  <c r="I56" i="2" s="1"/>
  <c r="H55" i="2"/>
  <c r="H56" i="2" s="1"/>
  <c r="H59" i="2" s="1"/>
  <c r="J53" i="2"/>
  <c r="I57" i="2"/>
  <c r="J36" i="2"/>
  <c r="J37" i="2" s="1"/>
  <c r="J40" i="2" s="1"/>
  <c r="K35" i="2"/>
  <c r="L35" i="2"/>
  <c r="K72" i="2" l="1"/>
  <c r="J76" i="2"/>
  <c r="J73" i="2"/>
  <c r="I74" i="2"/>
  <c r="I75" i="2" s="1"/>
  <c r="I78" i="2" s="1"/>
  <c r="J54" i="2"/>
  <c r="J55" i="2" s="1"/>
  <c r="I59" i="2"/>
  <c r="J57" i="2"/>
  <c r="K53" i="2"/>
  <c r="L36" i="2"/>
  <c r="L37" i="2" s="1"/>
  <c r="L40" i="2" s="1"/>
  <c r="B42" i="2" s="1"/>
  <c r="K36" i="2"/>
  <c r="K37" i="2" s="1"/>
  <c r="K40" i="2" s="1"/>
  <c r="K76" i="2" l="1"/>
  <c r="L72" i="2"/>
  <c r="K73" i="2"/>
  <c r="J74" i="2"/>
  <c r="J75" i="2" s="1"/>
  <c r="J78" i="2" s="1"/>
  <c r="J56" i="2"/>
  <c r="J59" i="2" s="1"/>
  <c r="L53" i="2"/>
  <c r="L57" i="2" s="1"/>
  <c r="K57" i="2"/>
  <c r="K54" i="2"/>
  <c r="K74" i="2" l="1"/>
  <c r="K75" i="2" s="1"/>
  <c r="K78" i="2" s="1"/>
  <c r="L76" i="2"/>
  <c r="L73" i="2"/>
  <c r="L54" i="2"/>
  <c r="L55" i="2" s="1"/>
  <c r="L56" i="2" s="1"/>
  <c r="L59" i="2" s="1"/>
  <c r="B61" i="2" s="1"/>
  <c r="K55" i="2"/>
  <c r="K56" i="2" s="1"/>
  <c r="K59" i="2" s="1"/>
  <c r="L74" i="2" l="1"/>
  <c r="L75" i="2" s="1"/>
  <c r="L78" i="2" s="1"/>
  <c r="B80" i="2" s="1"/>
</calcChain>
</file>

<file path=xl/sharedStrings.xml><?xml version="1.0" encoding="utf-8"?>
<sst xmlns="http://schemas.openxmlformats.org/spreadsheetml/2006/main" count="111" uniqueCount="50">
  <si>
    <t>Ingresos</t>
  </si>
  <si>
    <t>Costos operacionales</t>
  </si>
  <si>
    <t>Utilidad antes de impuestos</t>
  </si>
  <si>
    <t>impuestos</t>
  </si>
  <si>
    <t>Utitlidad neta</t>
  </si>
  <si>
    <t>inversion</t>
  </si>
  <si>
    <t xml:space="preserve">Flujo de caja </t>
  </si>
  <si>
    <t>Equipo nuevo</t>
  </si>
  <si>
    <t>Equipo viejo</t>
  </si>
  <si>
    <t>Valor de venta hoy</t>
  </si>
  <si>
    <t>Valor compra hoy</t>
  </si>
  <si>
    <t>Ingresos anuales</t>
  </si>
  <si>
    <t>Valor venta en 4 años</t>
  </si>
  <si>
    <t>Mantener el equipo viejo</t>
  </si>
  <si>
    <t>Cambio el equipo por uno nuevo</t>
  </si>
  <si>
    <t>Venta equipo</t>
  </si>
  <si>
    <t xml:space="preserve">VAN = </t>
  </si>
  <si>
    <t>VA - Inversión inicial</t>
  </si>
  <si>
    <t>VA</t>
  </si>
  <si>
    <t>-Inv Inicial</t>
  </si>
  <si>
    <t>VAN</t>
  </si>
  <si>
    <t>Evaluación marginal</t>
  </si>
  <si>
    <t>Años</t>
  </si>
  <si>
    <t>Demanda (unidades)</t>
  </si>
  <si>
    <t>Alternativa</t>
  </si>
  <si>
    <t xml:space="preserve">Inversión </t>
  </si>
  <si>
    <t>A</t>
  </si>
  <si>
    <t>B</t>
  </si>
  <si>
    <t>C</t>
  </si>
  <si>
    <t>Producción (unidades)</t>
  </si>
  <si>
    <t>Costos fijos</t>
  </si>
  <si>
    <t xml:space="preserve">0-10.000 </t>
  </si>
  <si>
    <t>$1.000.000</t>
  </si>
  <si>
    <t>10.001-20.000</t>
  </si>
  <si>
    <t>20.001-30.000</t>
  </si>
  <si>
    <t>30.001-40.000</t>
  </si>
  <si>
    <t>Costos Variables</t>
  </si>
  <si>
    <t>costos fijos</t>
  </si>
  <si>
    <t>costos variables</t>
  </si>
  <si>
    <t>depreciación</t>
  </si>
  <si>
    <t>cantidad vendida</t>
  </si>
  <si>
    <t>Alternativa A</t>
  </si>
  <si>
    <t>utilidad antes de impuestos</t>
  </si>
  <si>
    <t>utilidad después de impuestos</t>
  </si>
  <si>
    <t>inversión</t>
  </si>
  <si>
    <t>Flujo</t>
  </si>
  <si>
    <t>Alternativa B</t>
  </si>
  <si>
    <t>Alternativa C</t>
  </si>
  <si>
    <t>VAC (12%)</t>
  </si>
  <si>
    <t>Ingresos por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</si>
</sst>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_ * #,##0.0_ ;_ * \-#,##0.0_ ;_ * &quot;-&quot;_ ;_ @_ "/>
    <numFmt numFmtId="165" formatCode="_ &quot;$&quot;* #,##0_ ;_ &quot;$&quot;* \-#,##0_ ;_ &quot;$&quot;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/>
    <xf numFmtId="8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8" fontId="0" fillId="0" borderId="2" xfId="0" applyNumberForma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8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8" fontId="0" fillId="2" borderId="2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8" fontId="0" fillId="3" borderId="0" xfId="0" applyNumberFormat="1" applyFill="1" applyAlignment="1">
      <alignment horizontal="center"/>
    </xf>
    <xf numFmtId="8" fontId="0" fillId="3" borderId="0" xfId="0" applyNumberFormat="1" applyFill="1"/>
    <xf numFmtId="16" fontId="0" fillId="0" borderId="0" xfId="0" applyNumberFormat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center" vertical="center" wrapText="1"/>
    </xf>
    <xf numFmtId="42" fontId="0" fillId="0" borderId="0" xfId="2" applyFont="1" applyAlignment="1">
      <alignment horizontal="center"/>
    </xf>
    <xf numFmtId="6" fontId="0" fillId="0" borderId="0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6" fontId="0" fillId="0" borderId="4" xfId="0" applyNumberForma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8" fontId="0" fillId="0" borderId="4" xfId="0" applyNumberFormat="1" applyBorder="1" applyAlignment="1">
      <alignment horizontal="center" vertical="center" wrapText="1"/>
    </xf>
    <xf numFmtId="42" fontId="1" fillId="0" borderId="0" xfId="2" applyFont="1" applyAlignment="1">
      <alignment horizontal="center"/>
    </xf>
    <xf numFmtId="42" fontId="0" fillId="0" borderId="0" xfId="2" applyFont="1" applyAlignment="1">
      <alignment horizontal="center" vertical="center" wrapText="1"/>
    </xf>
    <xf numFmtId="42" fontId="0" fillId="0" borderId="2" xfId="2" applyFont="1" applyBorder="1" applyAlignment="1">
      <alignment horizontal="center" vertical="center" wrapText="1"/>
    </xf>
    <xf numFmtId="42" fontId="0" fillId="0" borderId="4" xfId="2" applyFont="1" applyBorder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0" xfId="0" applyNumberFormat="1"/>
    <xf numFmtId="165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165" fontId="0" fillId="0" borderId="0" xfId="0" applyNumberFormat="1"/>
    <xf numFmtId="42" fontId="0" fillId="0" borderId="4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1044575</xdr:colOff>
      <xdr:row>11</xdr:row>
      <xdr:rowOff>63500</xdr:rowOff>
    </xdr:from>
    <xdr:ext cx="2508507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932FA2D-D03F-4430-B67F-418B6FE0ECA0}"/>
                </a:ext>
              </a:extLst>
            </xdr:cNvPr>
            <xdr:cNvSpPr txBox="1"/>
          </xdr:nvSpPr>
          <xdr:spPr>
            <a:xfrm>
              <a:off x="8664575" y="2120900"/>
              <a:ext cx="250850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𝑉𝐴𝑁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𝐹𝑙𝑢𝑗𝑜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</m:nary>
                    <m:r>
                      <a:rPr lang="es-C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𝐼𝑛𝑣𝑒𝑟𝑠𝑖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𝑖𝑛𝑖𝑐𝑖𝑎𝑙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932FA2D-D03F-4430-B67F-418B6FE0ECA0}"/>
                </a:ext>
              </a:extLst>
            </xdr:cNvPr>
            <xdr:cNvSpPr txBox="1"/>
          </xdr:nvSpPr>
          <xdr:spPr>
            <a:xfrm>
              <a:off x="8664575" y="2120900"/>
              <a:ext cx="2508507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𝑉𝐴𝑁= ∑24_(𝑡=1)^𝑛▒〖𝐹𝑙𝑢𝑗𝑜〗_𝑡/((〖1+𝑖)〗^𝑡 )  −𝐼𝑛𝑣𝑒𝑟𝑠𝑖ó𝑛 𝑖𝑛𝑖𝑐𝑖𝑎𝑙</a:t>
              </a:r>
              <a:endParaRPr lang="es-C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12FC-2265-4704-9321-41138A8FCF65}">
  <dimension ref="C1:M46"/>
  <sheetViews>
    <sheetView topLeftCell="A32" workbookViewId="0">
      <selection activeCell="H42" sqref="H42"/>
    </sheetView>
  </sheetViews>
  <sheetFormatPr baseColWidth="10" defaultRowHeight="14.5" x14ac:dyDescent="0.35"/>
  <cols>
    <col min="3" max="3" width="11.1796875" bestFit="1" customWidth="1"/>
    <col min="4" max="7" width="10.90625" style="1"/>
    <col min="8" max="8" width="11.1796875" style="1" bestFit="1" customWidth="1"/>
    <col min="9" max="9" width="10.90625" style="1"/>
    <col min="11" max="11" width="22.1796875" customWidth="1"/>
    <col min="12" max="13" width="12.1796875" customWidth="1"/>
  </cols>
  <sheetData>
    <row r="1" spans="3:13" ht="15" thickBot="1" x14ac:dyDescent="0.4">
      <c r="C1" s="4" t="s">
        <v>13</v>
      </c>
      <c r="D1" s="2">
        <v>0</v>
      </c>
      <c r="E1" s="2">
        <v>1</v>
      </c>
      <c r="F1" s="2">
        <v>2</v>
      </c>
      <c r="G1" s="2">
        <v>3</v>
      </c>
      <c r="H1" s="2">
        <v>4</v>
      </c>
    </row>
    <row r="2" spans="3:13" ht="16" customHeight="1" thickBot="1" x14ac:dyDescent="0.4">
      <c r="C2" s="3" t="s">
        <v>0</v>
      </c>
      <c r="E2" s="1">
        <v>12750</v>
      </c>
      <c r="F2" s="1">
        <f>+E2</f>
        <v>12750</v>
      </c>
      <c r="G2" s="1">
        <f>+F2</f>
        <v>12750</v>
      </c>
      <c r="H2" s="1">
        <f>+G2</f>
        <v>12750</v>
      </c>
      <c r="K2" s="5"/>
      <c r="L2" s="6" t="s">
        <v>7</v>
      </c>
      <c r="M2" s="13" t="s">
        <v>8</v>
      </c>
    </row>
    <row r="3" spans="3:13" x14ac:dyDescent="0.35">
      <c r="C3" s="3" t="s">
        <v>15</v>
      </c>
      <c r="H3" s="1">
        <v>14000</v>
      </c>
      <c r="K3" s="7" t="s">
        <v>9</v>
      </c>
      <c r="L3" s="7"/>
      <c r="M3" s="14">
        <v>7000</v>
      </c>
    </row>
    <row r="4" spans="3:13" x14ac:dyDescent="0.35">
      <c r="C4" s="3" t="s">
        <v>1</v>
      </c>
      <c r="E4" s="1">
        <v>-2250</v>
      </c>
      <c r="F4" s="1">
        <v>-2250</v>
      </c>
      <c r="G4" s="1">
        <v>-2250</v>
      </c>
      <c r="H4" s="1">
        <v>-2250</v>
      </c>
      <c r="K4" s="7" t="s">
        <v>10</v>
      </c>
      <c r="L4" s="9">
        <v>17000</v>
      </c>
      <c r="M4" s="15"/>
    </row>
    <row r="5" spans="3:13" x14ac:dyDescent="0.35">
      <c r="C5" s="3" t="s">
        <v>2</v>
      </c>
      <c r="E5" s="1">
        <f>SUM(E2:E4)</f>
        <v>10500</v>
      </c>
      <c r="F5" s="1">
        <f>SUM(F2:F4)</f>
        <v>10500</v>
      </c>
      <c r="G5" s="1">
        <f>SUM(G2:G4)</f>
        <v>10500</v>
      </c>
      <c r="H5" s="1">
        <f>SUM(H2:H4)</f>
        <v>24500</v>
      </c>
      <c r="K5" s="7" t="s">
        <v>1</v>
      </c>
      <c r="L5" s="9">
        <v>1800</v>
      </c>
      <c r="M5" s="14">
        <v>2250</v>
      </c>
    </row>
    <row r="6" spans="3:13" x14ac:dyDescent="0.35">
      <c r="C6" s="3" t="s">
        <v>3</v>
      </c>
      <c r="E6" s="1">
        <f>-0.2*E5</f>
        <v>-2100</v>
      </c>
      <c r="F6" s="1">
        <f>-0.2*F5</f>
        <v>-2100</v>
      </c>
      <c r="G6" s="1">
        <f>-0.2*G5</f>
        <v>-2100</v>
      </c>
      <c r="H6" s="1">
        <f>-0.2*H5</f>
        <v>-4900</v>
      </c>
      <c r="K6" s="7" t="s">
        <v>11</v>
      </c>
      <c r="L6" s="9">
        <v>14750</v>
      </c>
      <c r="M6" s="14">
        <v>12750</v>
      </c>
    </row>
    <row r="7" spans="3:13" ht="15" thickBot="1" x14ac:dyDescent="0.4">
      <c r="C7" s="3" t="s">
        <v>4</v>
      </c>
      <c r="E7" s="1">
        <f>+E5+E6</f>
        <v>8400</v>
      </c>
      <c r="F7" s="1">
        <f>+F5+F6</f>
        <v>8400</v>
      </c>
      <c r="G7" s="1">
        <f>+G5+G6</f>
        <v>8400</v>
      </c>
      <c r="H7" s="1">
        <f>+H5+H6</f>
        <v>19600</v>
      </c>
      <c r="K7" s="10" t="s">
        <v>12</v>
      </c>
      <c r="L7" s="11">
        <v>13500</v>
      </c>
      <c r="M7" s="16">
        <v>14000</v>
      </c>
    </row>
    <row r="8" spans="3:13" x14ac:dyDescent="0.35">
      <c r="C8" s="3" t="s">
        <v>5</v>
      </c>
    </row>
    <row r="9" spans="3:13" x14ac:dyDescent="0.35">
      <c r="C9" s="4" t="s">
        <v>6</v>
      </c>
      <c r="E9" s="1">
        <f>+E7</f>
        <v>8400</v>
      </c>
      <c r="F9" s="1">
        <f>+F7</f>
        <v>8400</v>
      </c>
      <c r="G9" s="1">
        <f>+G7</f>
        <v>8400</v>
      </c>
      <c r="H9" s="1">
        <f>+H7</f>
        <v>19600</v>
      </c>
    </row>
    <row r="10" spans="3:13" x14ac:dyDescent="0.35">
      <c r="E10" s="1">
        <v>1.1000000000000001</v>
      </c>
      <c r="F10" s="1">
        <f>1.1^F1</f>
        <v>1.2100000000000002</v>
      </c>
      <c r="G10" s="1">
        <f>1.1^G1</f>
        <v>1.3310000000000004</v>
      </c>
      <c r="H10" s="1">
        <f>1.1^H1</f>
        <v>1.4641000000000004</v>
      </c>
      <c r="K10" s="3" t="s">
        <v>16</v>
      </c>
      <c r="L10" s="17" t="s">
        <v>17</v>
      </c>
    </row>
    <row r="12" spans="3:13" x14ac:dyDescent="0.35">
      <c r="C12" s="3" t="s">
        <v>18</v>
      </c>
      <c r="D12" s="18">
        <f>SUM(E12:H12)</f>
        <v>34276.620449422844</v>
      </c>
      <c r="E12" s="1">
        <f>+E9/E10</f>
        <v>7636.363636363636</v>
      </c>
      <c r="F12" s="1">
        <f>+F9/F10</f>
        <v>6942.1487603305777</v>
      </c>
      <c r="G12" s="1">
        <f>+G9/G10</f>
        <v>6311.0443275732514</v>
      </c>
      <c r="H12" s="1">
        <f>+H9/H10</f>
        <v>13387.063725155382</v>
      </c>
      <c r="J12" s="20">
        <f>NPV(10%,E9:H9)</f>
        <v>34276.620449422851</v>
      </c>
    </row>
    <row r="13" spans="3:13" x14ac:dyDescent="0.35">
      <c r="C13" s="19" t="s">
        <v>19</v>
      </c>
      <c r="D13" s="1">
        <v>0</v>
      </c>
      <c r="J13">
        <v>0</v>
      </c>
    </row>
    <row r="14" spans="3:13" x14ac:dyDescent="0.35">
      <c r="C14" t="s">
        <v>20</v>
      </c>
      <c r="D14" s="18">
        <f>+D12</f>
        <v>34276.620449422844</v>
      </c>
      <c r="J14" s="21">
        <f>+J12+J13</f>
        <v>34276.620449422851</v>
      </c>
    </row>
    <row r="17" spans="3:11" x14ac:dyDescent="0.35">
      <c r="C17" s="4" t="s">
        <v>14</v>
      </c>
      <c r="D17" s="2">
        <v>0</v>
      </c>
      <c r="E17" s="2">
        <v>1</v>
      </c>
      <c r="F17" s="2">
        <v>2</v>
      </c>
      <c r="G17" s="2">
        <v>3</v>
      </c>
      <c r="H17" s="2">
        <v>4</v>
      </c>
    </row>
    <row r="18" spans="3:11" x14ac:dyDescent="0.35">
      <c r="C18" s="3" t="s">
        <v>0</v>
      </c>
      <c r="E18" s="1">
        <v>14750</v>
      </c>
      <c r="F18" s="1">
        <f>+E18</f>
        <v>14750</v>
      </c>
      <c r="G18" s="1">
        <f>+F18</f>
        <v>14750</v>
      </c>
      <c r="H18" s="1">
        <f>+G18</f>
        <v>14750</v>
      </c>
    </row>
    <row r="19" spans="3:11" x14ac:dyDescent="0.35">
      <c r="C19" s="3" t="s">
        <v>15</v>
      </c>
      <c r="D19" s="1">
        <v>7000</v>
      </c>
      <c r="H19" s="1">
        <v>13500</v>
      </c>
    </row>
    <row r="20" spans="3:11" x14ac:dyDescent="0.35">
      <c r="C20" s="3" t="s">
        <v>1</v>
      </c>
      <c r="E20" s="1">
        <v>-1800</v>
      </c>
      <c r="F20" s="1">
        <v>-1800</v>
      </c>
      <c r="G20" s="1">
        <v>-1800</v>
      </c>
      <c r="H20" s="1">
        <v>-1800</v>
      </c>
    </row>
    <row r="21" spans="3:11" x14ac:dyDescent="0.35">
      <c r="C21" s="3" t="s">
        <v>2</v>
      </c>
      <c r="D21" s="1">
        <f>SUM(D18:D20)</f>
        <v>7000</v>
      </c>
      <c r="E21" s="1">
        <f>SUM(E18:E20)</f>
        <v>12950</v>
      </c>
      <c r="F21" s="1">
        <f>SUM(F18:F20)</f>
        <v>12950</v>
      </c>
      <c r="G21" s="1">
        <f>SUM(G18:G20)</f>
        <v>12950</v>
      </c>
      <c r="H21" s="1">
        <f>SUM(H18:H20)</f>
        <v>26450</v>
      </c>
    </row>
    <row r="22" spans="3:11" x14ac:dyDescent="0.35">
      <c r="C22" s="3" t="s">
        <v>3</v>
      </c>
      <c r="D22" s="1">
        <f>-0.2*D21</f>
        <v>-1400</v>
      </c>
      <c r="E22" s="1">
        <f>-0.2*E21</f>
        <v>-2590</v>
      </c>
      <c r="F22" s="1">
        <f>-0.2*F21</f>
        <v>-2590</v>
      </c>
      <c r="G22" s="1">
        <f>-0.2*G21</f>
        <v>-2590</v>
      </c>
      <c r="H22" s="1">
        <f>-0.2*H21</f>
        <v>-5290</v>
      </c>
    </row>
    <row r="23" spans="3:11" x14ac:dyDescent="0.35">
      <c r="C23" s="3" t="s">
        <v>4</v>
      </c>
      <c r="D23" s="1">
        <f>+D21+D22</f>
        <v>5600</v>
      </c>
      <c r="E23" s="1">
        <f>+E21+E22</f>
        <v>10360</v>
      </c>
      <c r="F23" s="1">
        <f>+F21+F22</f>
        <v>10360</v>
      </c>
      <c r="G23" s="1">
        <f>+G21+G22</f>
        <v>10360</v>
      </c>
      <c r="H23" s="1">
        <f>+H21+H22</f>
        <v>21160</v>
      </c>
    </row>
    <row r="24" spans="3:11" x14ac:dyDescent="0.35">
      <c r="C24" s="3" t="s">
        <v>5</v>
      </c>
      <c r="D24" s="1">
        <v>-17000</v>
      </c>
    </row>
    <row r="25" spans="3:11" x14ac:dyDescent="0.35">
      <c r="C25" s="4" t="s">
        <v>6</v>
      </c>
      <c r="D25" s="1">
        <f>+D23+D24</f>
        <v>-11400</v>
      </c>
      <c r="E25" s="1">
        <f>+E23</f>
        <v>10360</v>
      </c>
      <c r="F25" s="1">
        <f>+F23</f>
        <v>10360</v>
      </c>
      <c r="G25" s="1">
        <f>+G23</f>
        <v>10360</v>
      </c>
      <c r="H25" s="1">
        <f>+H23</f>
        <v>21160</v>
      </c>
    </row>
    <row r="26" spans="3:11" x14ac:dyDescent="0.35">
      <c r="E26" s="1">
        <v>1.1000000000000001</v>
      </c>
      <c r="F26" s="1">
        <f>1.1^F17</f>
        <v>1.2100000000000002</v>
      </c>
      <c r="G26" s="1">
        <f>1.1^G17</f>
        <v>1.3310000000000004</v>
      </c>
      <c r="H26" s="1">
        <f>1.1^H17</f>
        <v>1.4641000000000004</v>
      </c>
    </row>
    <row r="28" spans="3:11" x14ac:dyDescent="0.35">
      <c r="C28" s="3" t="s">
        <v>18</v>
      </c>
      <c r="D28" s="18">
        <f>SUM(E28:H28)</f>
        <v>40216.35134212143</v>
      </c>
      <c r="E28" s="1">
        <f>+E25/E26</f>
        <v>9418.181818181818</v>
      </c>
      <c r="F28" s="1">
        <f>+F25/F26</f>
        <v>8561.983471074378</v>
      </c>
      <c r="G28" s="1">
        <f>+G25/G26</f>
        <v>7783.6213373403434</v>
      </c>
      <c r="H28" s="1">
        <f>+H25/H26</f>
        <v>14452.564715524892</v>
      </c>
      <c r="J28" s="20">
        <f>NPV(10%,E25:H25)</f>
        <v>40216.35134212143</v>
      </c>
    </row>
    <row r="29" spans="3:11" x14ac:dyDescent="0.35">
      <c r="C29" s="19" t="s">
        <v>19</v>
      </c>
      <c r="D29" s="1">
        <f>+D25</f>
        <v>-11400</v>
      </c>
      <c r="J29">
        <f>+D25</f>
        <v>-11400</v>
      </c>
    </row>
    <row r="30" spans="3:11" x14ac:dyDescent="0.35">
      <c r="C30" t="s">
        <v>20</v>
      </c>
      <c r="D30" s="18">
        <f>+D28+D29</f>
        <v>28816.35134212143</v>
      </c>
      <c r="J30" s="21">
        <f>+J28+J29</f>
        <v>28816.35134212143</v>
      </c>
      <c r="K30" s="8">
        <f>+J30-J14</f>
        <v>-5460.2691073014212</v>
      </c>
    </row>
    <row r="33" spans="3:10" x14ac:dyDescent="0.35">
      <c r="C33" s="4" t="s">
        <v>21</v>
      </c>
      <c r="D33" s="2">
        <v>0</v>
      </c>
      <c r="E33" s="2">
        <v>1</v>
      </c>
      <c r="F33" s="2">
        <v>2</v>
      </c>
      <c r="G33" s="2">
        <v>3</v>
      </c>
      <c r="H33" s="2">
        <v>4</v>
      </c>
    </row>
    <row r="34" spans="3:10" x14ac:dyDescent="0.35">
      <c r="C34" s="3" t="s">
        <v>0</v>
      </c>
      <c r="E34" s="1">
        <f>+E18-E2</f>
        <v>2000</v>
      </c>
      <c r="F34" s="1">
        <f>+E34</f>
        <v>2000</v>
      </c>
      <c r="G34" s="1">
        <f>+F34</f>
        <v>2000</v>
      </c>
      <c r="H34" s="1">
        <f>+G34</f>
        <v>2000</v>
      </c>
    </row>
    <row r="35" spans="3:10" x14ac:dyDescent="0.35">
      <c r="C35" s="3" t="s">
        <v>15</v>
      </c>
      <c r="D35" s="1">
        <v>7000</v>
      </c>
      <c r="H35" s="1">
        <f>+H19-H3</f>
        <v>-500</v>
      </c>
    </row>
    <row r="36" spans="3:10" x14ac:dyDescent="0.35">
      <c r="C36" s="3" t="s">
        <v>1</v>
      </c>
      <c r="E36" s="1">
        <f>+E20-E4</f>
        <v>450</v>
      </c>
      <c r="F36" s="1">
        <f>+F20-F4</f>
        <v>450</v>
      </c>
      <c r="G36" s="1">
        <f>+G20-G4</f>
        <v>450</v>
      </c>
      <c r="H36" s="1">
        <f>+H20-H4</f>
        <v>450</v>
      </c>
    </row>
    <row r="37" spans="3:10" x14ac:dyDescent="0.35">
      <c r="C37" s="3" t="s">
        <v>2</v>
      </c>
      <c r="D37" s="1">
        <f>SUM(D34:D36)</f>
        <v>7000</v>
      </c>
      <c r="E37" s="1">
        <f>SUM(E34:E36)</f>
        <v>2450</v>
      </c>
      <c r="F37" s="1">
        <f>SUM(F34:F36)</f>
        <v>2450</v>
      </c>
      <c r="G37" s="1">
        <f>SUM(G34:G36)</f>
        <v>2450</v>
      </c>
      <c r="H37" s="1">
        <f>SUM(H34:H36)</f>
        <v>1950</v>
      </c>
    </row>
    <row r="38" spans="3:10" x14ac:dyDescent="0.35">
      <c r="C38" s="3" t="s">
        <v>3</v>
      </c>
      <c r="D38" s="1">
        <f>-0.2*D37</f>
        <v>-1400</v>
      </c>
      <c r="E38" s="1">
        <f>-0.2*E37</f>
        <v>-490</v>
      </c>
      <c r="F38" s="1">
        <f>-0.2*F37</f>
        <v>-490</v>
      </c>
      <c r="G38" s="1">
        <f>-0.2*G37</f>
        <v>-490</v>
      </c>
      <c r="H38" s="1">
        <f>-0.2*H37</f>
        <v>-390</v>
      </c>
    </row>
    <row r="39" spans="3:10" x14ac:dyDescent="0.35">
      <c r="C39" s="3" t="s">
        <v>4</v>
      </c>
      <c r="D39" s="1">
        <f>+D37+D38</f>
        <v>5600</v>
      </c>
      <c r="E39" s="1">
        <f>+E37+E38</f>
        <v>1960</v>
      </c>
      <c r="F39" s="1">
        <f>+F37+F38</f>
        <v>1960</v>
      </c>
      <c r="G39" s="1">
        <f>+G37+G38</f>
        <v>1960</v>
      </c>
      <c r="H39" s="1">
        <f>+H37+H38</f>
        <v>1560</v>
      </c>
    </row>
    <row r="40" spans="3:10" x14ac:dyDescent="0.35">
      <c r="C40" s="3" t="s">
        <v>5</v>
      </c>
      <c r="D40" s="1">
        <v>-17000</v>
      </c>
    </row>
    <row r="41" spans="3:10" x14ac:dyDescent="0.35">
      <c r="C41" s="4" t="s">
        <v>6</v>
      </c>
      <c r="D41" s="1">
        <f>+D39+D40</f>
        <v>-11400</v>
      </c>
      <c r="E41" s="1">
        <f>+E39</f>
        <v>1960</v>
      </c>
      <c r="F41" s="1">
        <f>+F39</f>
        <v>1960</v>
      </c>
      <c r="G41" s="1">
        <f>+G39</f>
        <v>1960</v>
      </c>
      <c r="H41" s="1">
        <f>+H39</f>
        <v>1560</v>
      </c>
    </row>
    <row r="44" spans="3:10" x14ac:dyDescent="0.35">
      <c r="C44" s="3"/>
      <c r="J44" s="20">
        <f>NPV(10%,E41:H41)</f>
        <v>5939.7308926985852</v>
      </c>
    </row>
    <row r="45" spans="3:10" x14ac:dyDescent="0.35">
      <c r="C45" s="19"/>
      <c r="J45">
        <f>+D41</f>
        <v>-11400</v>
      </c>
    </row>
    <row r="46" spans="3:10" x14ac:dyDescent="0.35">
      <c r="J46" s="21">
        <f>+J44+J45</f>
        <v>-5460.2691073014148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BCA9-8135-40D8-B64F-059552917CFE}">
  <dimension ref="A1:L82"/>
  <sheetViews>
    <sheetView tabSelected="1" topLeftCell="A21" workbookViewId="0">
      <selection activeCell="F23" sqref="F23"/>
    </sheetView>
  </sheetViews>
  <sheetFormatPr baseColWidth="10" defaultRowHeight="14.5" x14ac:dyDescent="0.35"/>
  <cols>
    <col min="1" max="1" width="23.7265625" customWidth="1"/>
    <col min="2" max="2" width="12.90625" bestFit="1" customWidth="1"/>
    <col min="3" max="13" width="12.90625" customWidth="1"/>
  </cols>
  <sheetData>
    <row r="1" spans="1:8" ht="29.5" thickBot="1" x14ac:dyDescent="0.4">
      <c r="A1" s="6" t="s">
        <v>22</v>
      </c>
      <c r="B1" s="6" t="s">
        <v>23</v>
      </c>
    </row>
    <row r="2" spans="1:8" x14ac:dyDescent="0.35">
      <c r="A2" s="22">
        <v>44256</v>
      </c>
      <c r="B2" s="7">
        <v>20</v>
      </c>
    </row>
    <row r="3" spans="1:8" x14ac:dyDescent="0.35">
      <c r="A3" s="22">
        <v>44381</v>
      </c>
      <c r="B3" s="7">
        <v>28</v>
      </c>
    </row>
    <row r="4" spans="1:8" ht="15" thickBot="1" x14ac:dyDescent="0.4">
      <c r="A4" s="23">
        <v>44477</v>
      </c>
      <c r="B4" s="10">
        <v>34</v>
      </c>
    </row>
    <row r="5" spans="1:8" x14ac:dyDescent="0.35">
      <c r="A5" s="24"/>
    </row>
    <row r="6" spans="1:8" ht="15" thickBot="1" x14ac:dyDescent="0.4">
      <c r="A6" s="24"/>
    </row>
    <row r="7" spans="1:8" ht="15" thickBot="1" x14ac:dyDescent="0.4">
      <c r="A7" s="5" t="s">
        <v>24</v>
      </c>
      <c r="B7" s="6" t="s">
        <v>25</v>
      </c>
    </row>
    <row r="8" spans="1:8" x14ac:dyDescent="0.35">
      <c r="A8" s="7" t="s">
        <v>26</v>
      </c>
      <c r="B8" s="36">
        <v>4000000</v>
      </c>
    </row>
    <row r="9" spans="1:8" x14ac:dyDescent="0.35">
      <c r="A9" s="7" t="s">
        <v>27</v>
      </c>
      <c r="B9" s="36">
        <v>3600000</v>
      </c>
    </row>
    <row r="10" spans="1:8" ht="15" thickBot="1" x14ac:dyDescent="0.4">
      <c r="A10" s="10" t="s">
        <v>28</v>
      </c>
      <c r="B10" s="37">
        <v>3200000</v>
      </c>
    </row>
    <row r="11" spans="1:8" ht="15" thickBot="1" x14ac:dyDescent="0.4">
      <c r="A11" s="24"/>
    </row>
    <row r="12" spans="1:8" ht="15" thickBot="1" x14ac:dyDescent="0.4">
      <c r="A12" s="6" t="s">
        <v>29</v>
      </c>
      <c r="B12" s="6" t="s">
        <v>26</v>
      </c>
      <c r="C12" s="6" t="s">
        <v>27</v>
      </c>
      <c r="D12" s="6" t="s">
        <v>28</v>
      </c>
    </row>
    <row r="13" spans="1:8" x14ac:dyDescent="0.35">
      <c r="A13" s="49" t="s">
        <v>30</v>
      </c>
      <c r="B13" s="49"/>
      <c r="C13" s="49"/>
      <c r="D13" s="49"/>
    </row>
    <row r="14" spans="1:8" ht="15" thickBot="1" x14ac:dyDescent="0.4">
      <c r="A14" s="30" t="s">
        <v>31</v>
      </c>
      <c r="B14" s="29">
        <v>600000</v>
      </c>
      <c r="C14" s="29">
        <v>700000</v>
      </c>
      <c r="D14" s="29" t="s">
        <v>32</v>
      </c>
    </row>
    <row r="15" spans="1:8" ht="29.5" thickBot="1" x14ac:dyDescent="0.4">
      <c r="A15" s="25" t="s">
        <v>33</v>
      </c>
      <c r="B15" s="29">
        <v>600000</v>
      </c>
      <c r="C15" s="29">
        <v>700000</v>
      </c>
      <c r="D15" s="29" t="s">
        <v>32</v>
      </c>
      <c r="G15" s="6" t="s">
        <v>22</v>
      </c>
      <c r="H15" s="6" t="s">
        <v>23</v>
      </c>
    </row>
    <row r="16" spans="1:8" x14ac:dyDescent="0.35">
      <c r="A16" s="25" t="s">
        <v>34</v>
      </c>
      <c r="B16" s="29">
        <v>800000</v>
      </c>
      <c r="C16" s="29">
        <v>700000</v>
      </c>
      <c r="D16" s="29" t="s">
        <v>32</v>
      </c>
      <c r="G16" s="22">
        <v>44256</v>
      </c>
      <c r="H16" s="7">
        <v>20</v>
      </c>
    </row>
    <row r="17" spans="1:12" x14ac:dyDescent="0.35">
      <c r="A17" s="31" t="s">
        <v>35</v>
      </c>
      <c r="B17" s="32">
        <v>800000</v>
      </c>
      <c r="C17" s="32">
        <v>900000</v>
      </c>
      <c r="D17" s="32" t="s">
        <v>32</v>
      </c>
      <c r="G17" s="22">
        <v>44381</v>
      </c>
      <c r="H17" s="7">
        <v>28</v>
      </c>
    </row>
    <row r="18" spans="1:12" ht="15" thickBot="1" x14ac:dyDescent="0.4">
      <c r="A18" s="50" t="s">
        <v>36</v>
      </c>
      <c r="B18" s="50"/>
      <c r="C18" s="50"/>
      <c r="D18" s="50"/>
      <c r="G18" s="23">
        <v>44477</v>
      </c>
      <c r="H18" s="10">
        <v>34</v>
      </c>
    </row>
    <row r="19" spans="1:12" x14ac:dyDescent="0.35">
      <c r="A19" s="30" t="s">
        <v>31</v>
      </c>
      <c r="B19" s="33">
        <v>20</v>
      </c>
      <c r="C19" s="33">
        <v>18</v>
      </c>
      <c r="D19" s="33">
        <v>12</v>
      </c>
    </row>
    <row r="20" spans="1:12" x14ac:dyDescent="0.35">
      <c r="A20" s="25" t="s">
        <v>33</v>
      </c>
      <c r="B20" s="9">
        <v>20</v>
      </c>
      <c r="C20" s="9">
        <v>18</v>
      </c>
      <c r="D20" s="9">
        <v>12</v>
      </c>
    </row>
    <row r="21" spans="1:12" x14ac:dyDescent="0.35">
      <c r="A21" s="25" t="s">
        <v>34</v>
      </c>
      <c r="B21" s="9">
        <v>20</v>
      </c>
      <c r="C21" s="9">
        <v>18</v>
      </c>
      <c r="D21" s="9">
        <v>12</v>
      </c>
    </row>
    <row r="22" spans="1:12" x14ac:dyDescent="0.35">
      <c r="A22" s="31" t="s">
        <v>35</v>
      </c>
      <c r="B22" s="34">
        <v>19</v>
      </c>
      <c r="C22" s="34">
        <v>17</v>
      </c>
      <c r="D22" s="34">
        <v>10</v>
      </c>
    </row>
    <row r="25" spans="1:12" x14ac:dyDescent="0.35">
      <c r="A25" s="26" t="s">
        <v>40</v>
      </c>
      <c r="C25" s="27">
        <v>20000</v>
      </c>
      <c r="D25" s="27">
        <v>20000</v>
      </c>
      <c r="E25" s="27">
        <v>20000</v>
      </c>
      <c r="F25" s="27">
        <v>28000</v>
      </c>
      <c r="G25" s="27">
        <v>28000</v>
      </c>
      <c r="H25" s="27">
        <v>28000</v>
      </c>
      <c r="I25" s="27">
        <v>28000</v>
      </c>
      <c r="J25" s="27">
        <v>34000</v>
      </c>
      <c r="K25" s="27">
        <v>34000</v>
      </c>
      <c r="L25" s="27">
        <v>34000</v>
      </c>
    </row>
    <row r="26" spans="1:12" x14ac:dyDescent="0.35">
      <c r="A26" s="26"/>
    </row>
    <row r="27" spans="1:12" x14ac:dyDescent="0.35">
      <c r="A27" s="26" t="s">
        <v>38</v>
      </c>
      <c r="C27">
        <v>20</v>
      </c>
      <c r="D27">
        <v>20</v>
      </c>
      <c r="E27">
        <v>20</v>
      </c>
      <c r="F27">
        <v>20</v>
      </c>
      <c r="G27">
        <v>20</v>
      </c>
      <c r="H27">
        <v>20</v>
      </c>
      <c r="I27">
        <v>20</v>
      </c>
      <c r="J27">
        <v>19</v>
      </c>
      <c r="K27">
        <v>19</v>
      </c>
      <c r="L27">
        <v>19</v>
      </c>
    </row>
    <row r="30" spans="1:12" x14ac:dyDescent="0.35">
      <c r="A30" s="12" t="s">
        <v>41</v>
      </c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</row>
    <row r="31" spans="1:12" x14ac:dyDescent="0.35">
      <c r="A31" t="s">
        <v>49</v>
      </c>
      <c r="B31" s="1"/>
      <c r="C31" s="28">
        <f>+C26*C25</f>
        <v>0</v>
      </c>
      <c r="D31" s="28">
        <f t="shared" ref="D31:L31" si="0">+D26*D25</f>
        <v>0</v>
      </c>
      <c r="E31" s="28">
        <f t="shared" si="0"/>
        <v>0</v>
      </c>
      <c r="F31" s="28">
        <f t="shared" si="0"/>
        <v>0</v>
      </c>
      <c r="G31" s="28">
        <f t="shared" si="0"/>
        <v>0</v>
      </c>
      <c r="H31" s="28">
        <f t="shared" si="0"/>
        <v>0</v>
      </c>
      <c r="I31" s="28">
        <f t="shared" si="0"/>
        <v>0</v>
      </c>
      <c r="J31" s="28">
        <f t="shared" si="0"/>
        <v>0</v>
      </c>
      <c r="K31" s="28">
        <f t="shared" si="0"/>
        <v>0</v>
      </c>
      <c r="L31" s="28">
        <f t="shared" si="0"/>
        <v>0</v>
      </c>
    </row>
    <row r="32" spans="1:12" x14ac:dyDescent="0.35">
      <c r="A32" t="s">
        <v>37</v>
      </c>
      <c r="B32" s="1"/>
      <c r="C32" s="28">
        <f>-B15</f>
        <v>-600000</v>
      </c>
      <c r="D32" s="28">
        <f>+C32</f>
        <v>-600000</v>
      </c>
      <c r="E32" s="28">
        <f>+D32</f>
        <v>-600000</v>
      </c>
      <c r="F32" s="35">
        <f>-B16</f>
        <v>-800000</v>
      </c>
      <c r="G32" s="28">
        <f t="shared" ref="G32:L32" si="1">+F32</f>
        <v>-800000</v>
      </c>
      <c r="H32" s="28">
        <f t="shared" si="1"/>
        <v>-800000</v>
      </c>
      <c r="I32" s="28">
        <f t="shared" si="1"/>
        <v>-800000</v>
      </c>
      <c r="J32" s="28">
        <f t="shared" si="1"/>
        <v>-800000</v>
      </c>
      <c r="K32" s="28">
        <f t="shared" si="1"/>
        <v>-800000</v>
      </c>
      <c r="L32" s="28">
        <f t="shared" si="1"/>
        <v>-800000</v>
      </c>
    </row>
    <row r="33" spans="1:12" x14ac:dyDescent="0.35">
      <c r="A33" t="s">
        <v>38</v>
      </c>
      <c r="B33" s="1"/>
      <c r="C33" s="28">
        <f>-C27*C25</f>
        <v>-400000</v>
      </c>
      <c r="D33" s="28">
        <f t="shared" ref="D33:L33" si="2">-D27*D25</f>
        <v>-400000</v>
      </c>
      <c r="E33" s="28">
        <f t="shared" si="2"/>
        <v>-400000</v>
      </c>
      <c r="F33" s="28">
        <f t="shared" si="2"/>
        <v>-560000</v>
      </c>
      <c r="G33" s="28">
        <f t="shared" si="2"/>
        <v>-560000</v>
      </c>
      <c r="H33" s="28">
        <f t="shared" si="2"/>
        <v>-560000</v>
      </c>
      <c r="I33" s="28">
        <f t="shared" si="2"/>
        <v>-560000</v>
      </c>
      <c r="J33" s="28">
        <f t="shared" si="2"/>
        <v>-646000</v>
      </c>
      <c r="K33" s="28">
        <f t="shared" si="2"/>
        <v>-646000</v>
      </c>
      <c r="L33" s="28">
        <f t="shared" si="2"/>
        <v>-646000</v>
      </c>
    </row>
    <row r="34" spans="1:12" x14ac:dyDescent="0.35">
      <c r="A34" t="s">
        <v>39</v>
      </c>
      <c r="B34" s="1"/>
      <c r="C34" s="38">
        <f>-B8/10</f>
        <v>-400000</v>
      </c>
      <c r="D34" s="38">
        <f>+C34</f>
        <v>-400000</v>
      </c>
      <c r="E34" s="38">
        <f t="shared" ref="E34:L34" si="3">+D34</f>
        <v>-400000</v>
      </c>
      <c r="F34" s="38">
        <f t="shared" si="3"/>
        <v>-400000</v>
      </c>
      <c r="G34" s="38">
        <f t="shared" si="3"/>
        <v>-400000</v>
      </c>
      <c r="H34" s="38">
        <f t="shared" si="3"/>
        <v>-400000</v>
      </c>
      <c r="I34" s="38">
        <f t="shared" si="3"/>
        <v>-400000</v>
      </c>
      <c r="J34" s="38">
        <f t="shared" si="3"/>
        <v>-400000</v>
      </c>
      <c r="K34" s="38">
        <f t="shared" si="3"/>
        <v>-400000</v>
      </c>
      <c r="L34" s="38">
        <f t="shared" si="3"/>
        <v>-400000</v>
      </c>
    </row>
    <row r="35" spans="1:12" x14ac:dyDescent="0.35">
      <c r="A35" t="s">
        <v>42</v>
      </c>
      <c r="B35" s="1"/>
      <c r="C35" s="39">
        <f>SUM(C31:C34)</f>
        <v>-1400000</v>
      </c>
      <c r="D35" s="39">
        <f t="shared" ref="D35:L35" si="4">SUM(D31:D34)</f>
        <v>-1400000</v>
      </c>
      <c r="E35" s="39">
        <f t="shared" si="4"/>
        <v>-1400000</v>
      </c>
      <c r="F35" s="39">
        <f t="shared" si="4"/>
        <v>-1760000</v>
      </c>
      <c r="G35" s="39">
        <f t="shared" si="4"/>
        <v>-1760000</v>
      </c>
      <c r="H35" s="39">
        <f t="shared" si="4"/>
        <v>-1760000</v>
      </c>
      <c r="I35" s="39">
        <f t="shared" si="4"/>
        <v>-1760000</v>
      </c>
      <c r="J35" s="39">
        <f t="shared" si="4"/>
        <v>-1846000</v>
      </c>
      <c r="K35" s="39">
        <f t="shared" si="4"/>
        <v>-1846000</v>
      </c>
      <c r="L35" s="39">
        <f t="shared" si="4"/>
        <v>-1846000</v>
      </c>
    </row>
    <row r="36" spans="1:12" x14ac:dyDescent="0.35">
      <c r="A36" t="s">
        <v>3</v>
      </c>
      <c r="B36" s="1"/>
      <c r="C36" s="41">
        <f>-0.15*C35</f>
        <v>210000</v>
      </c>
      <c r="D36" s="41">
        <f t="shared" ref="D36:L36" si="5">-0.15*D35</f>
        <v>210000</v>
      </c>
      <c r="E36" s="41">
        <f t="shared" si="5"/>
        <v>210000</v>
      </c>
      <c r="F36" s="41">
        <f t="shared" si="5"/>
        <v>264000</v>
      </c>
      <c r="G36" s="41">
        <f t="shared" si="5"/>
        <v>264000</v>
      </c>
      <c r="H36" s="41">
        <f t="shared" si="5"/>
        <v>264000</v>
      </c>
      <c r="I36" s="41">
        <f t="shared" si="5"/>
        <v>264000</v>
      </c>
      <c r="J36" s="41">
        <f t="shared" si="5"/>
        <v>276900</v>
      </c>
      <c r="K36" s="41">
        <f t="shared" si="5"/>
        <v>276900</v>
      </c>
      <c r="L36" s="41">
        <f t="shared" si="5"/>
        <v>276900</v>
      </c>
    </row>
    <row r="37" spans="1:12" x14ac:dyDescent="0.35">
      <c r="A37" s="42" t="s">
        <v>43</v>
      </c>
      <c r="B37" s="43"/>
      <c r="C37" s="44">
        <f>+C35+C36</f>
        <v>-1190000</v>
      </c>
      <c r="D37" s="44">
        <f t="shared" ref="D37:L37" si="6">+D35+D36</f>
        <v>-1190000</v>
      </c>
      <c r="E37" s="44">
        <f t="shared" si="6"/>
        <v>-1190000</v>
      </c>
      <c r="F37" s="44">
        <f t="shared" si="6"/>
        <v>-1496000</v>
      </c>
      <c r="G37" s="44">
        <f t="shared" si="6"/>
        <v>-1496000</v>
      </c>
      <c r="H37" s="44">
        <f t="shared" si="6"/>
        <v>-1496000</v>
      </c>
      <c r="I37" s="44">
        <f t="shared" si="6"/>
        <v>-1496000</v>
      </c>
      <c r="J37" s="44">
        <f t="shared" si="6"/>
        <v>-1569100</v>
      </c>
      <c r="K37" s="44">
        <f t="shared" si="6"/>
        <v>-1569100</v>
      </c>
      <c r="L37" s="44">
        <f t="shared" si="6"/>
        <v>-1569100</v>
      </c>
    </row>
    <row r="38" spans="1:12" x14ac:dyDescent="0.35">
      <c r="A38" s="42" t="s">
        <v>39</v>
      </c>
      <c r="B38" s="43"/>
      <c r="C38" s="44">
        <f>-C34</f>
        <v>400000</v>
      </c>
      <c r="D38" s="44">
        <f t="shared" ref="D38:L38" si="7">-D34</f>
        <v>400000</v>
      </c>
      <c r="E38" s="44">
        <f t="shared" si="7"/>
        <v>400000</v>
      </c>
      <c r="F38" s="44">
        <f t="shared" si="7"/>
        <v>400000</v>
      </c>
      <c r="G38" s="44">
        <f t="shared" si="7"/>
        <v>400000</v>
      </c>
      <c r="H38" s="44">
        <f t="shared" si="7"/>
        <v>400000</v>
      </c>
      <c r="I38" s="44">
        <f t="shared" si="7"/>
        <v>400000</v>
      </c>
      <c r="J38" s="44">
        <f t="shared" si="7"/>
        <v>400000</v>
      </c>
      <c r="K38" s="44">
        <f t="shared" si="7"/>
        <v>400000</v>
      </c>
      <c r="L38" s="44">
        <f t="shared" si="7"/>
        <v>400000</v>
      </c>
    </row>
    <row r="39" spans="1:12" x14ac:dyDescent="0.35">
      <c r="A39" s="45" t="s">
        <v>44</v>
      </c>
      <c r="B39" s="45">
        <v>-4000000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 x14ac:dyDescent="0.35">
      <c r="A40" s="46" t="s">
        <v>45</v>
      </c>
      <c r="B40">
        <f>SUM(B37:B39)</f>
        <v>-4000000</v>
      </c>
      <c r="C40" s="47">
        <f>SUM(C37:C39)</f>
        <v>-790000</v>
      </c>
      <c r="D40">
        <f t="shared" ref="D40:L40" si="8">SUM(D37:D39)</f>
        <v>-790000</v>
      </c>
      <c r="E40">
        <f t="shared" si="8"/>
        <v>-790000</v>
      </c>
      <c r="F40">
        <f t="shared" si="8"/>
        <v>-1096000</v>
      </c>
      <c r="G40">
        <f t="shared" si="8"/>
        <v>-1096000</v>
      </c>
      <c r="H40">
        <f t="shared" si="8"/>
        <v>-1096000</v>
      </c>
      <c r="I40">
        <f t="shared" si="8"/>
        <v>-1096000</v>
      </c>
      <c r="J40">
        <f t="shared" si="8"/>
        <v>-1169100</v>
      </c>
      <c r="K40">
        <f t="shared" si="8"/>
        <v>-1169100</v>
      </c>
      <c r="L40">
        <f t="shared" si="8"/>
        <v>-1169100</v>
      </c>
    </row>
    <row r="42" spans="1:12" x14ac:dyDescent="0.35">
      <c r="A42" t="s">
        <v>48</v>
      </c>
      <c r="B42" s="8">
        <f>NPV(12%,C40:L40)+B40</f>
        <v>-9537104.7714487277</v>
      </c>
    </row>
    <row r="44" spans="1:12" x14ac:dyDescent="0.35">
      <c r="A44" s="26" t="s">
        <v>40</v>
      </c>
      <c r="C44" s="27">
        <v>20000</v>
      </c>
      <c r="D44" s="27">
        <v>20000</v>
      </c>
      <c r="E44" s="27">
        <v>20000</v>
      </c>
      <c r="F44" s="27">
        <v>28000</v>
      </c>
      <c r="G44" s="27">
        <v>28000</v>
      </c>
      <c r="H44" s="27">
        <v>28000</v>
      </c>
      <c r="I44" s="27">
        <v>28000</v>
      </c>
      <c r="J44" s="27">
        <v>34000</v>
      </c>
      <c r="K44" s="27">
        <v>34000</v>
      </c>
      <c r="L44" s="27">
        <v>34000</v>
      </c>
    </row>
    <row r="45" spans="1:12" x14ac:dyDescent="0.35">
      <c r="A45" s="26"/>
    </row>
    <row r="46" spans="1:12" x14ac:dyDescent="0.35">
      <c r="A46" s="26" t="s">
        <v>38</v>
      </c>
      <c r="C46">
        <v>18</v>
      </c>
      <c r="D46">
        <f t="shared" ref="D46:I46" si="9">+C46</f>
        <v>18</v>
      </c>
      <c r="E46">
        <f t="shared" si="9"/>
        <v>18</v>
      </c>
      <c r="F46">
        <f t="shared" si="9"/>
        <v>18</v>
      </c>
      <c r="G46">
        <f t="shared" si="9"/>
        <v>18</v>
      </c>
      <c r="H46">
        <f t="shared" si="9"/>
        <v>18</v>
      </c>
      <c r="I46">
        <f t="shared" si="9"/>
        <v>18</v>
      </c>
      <c r="J46">
        <v>17</v>
      </c>
      <c r="K46">
        <f>+J46</f>
        <v>17</v>
      </c>
      <c r="L46">
        <f>+K46</f>
        <v>17</v>
      </c>
    </row>
    <row r="49" spans="1:12" x14ac:dyDescent="0.35">
      <c r="A49" s="12" t="s">
        <v>46</v>
      </c>
      <c r="B49" s="1">
        <v>0</v>
      </c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</row>
    <row r="50" spans="1:12" x14ac:dyDescent="0.35">
      <c r="A50" t="s">
        <v>49</v>
      </c>
      <c r="B50" s="1"/>
      <c r="C50" s="28">
        <f>+C45*C44</f>
        <v>0</v>
      </c>
      <c r="D50" s="28">
        <f t="shared" ref="D50:L50" si="10">+D45*D44</f>
        <v>0</v>
      </c>
      <c r="E50" s="28">
        <f t="shared" si="10"/>
        <v>0</v>
      </c>
      <c r="F50" s="28">
        <f t="shared" si="10"/>
        <v>0</v>
      </c>
      <c r="G50" s="28">
        <f t="shared" si="10"/>
        <v>0</v>
      </c>
      <c r="H50" s="28">
        <f t="shared" si="10"/>
        <v>0</v>
      </c>
      <c r="I50" s="28">
        <f t="shared" si="10"/>
        <v>0</v>
      </c>
      <c r="J50" s="28">
        <f t="shared" si="10"/>
        <v>0</v>
      </c>
      <c r="K50" s="28">
        <f t="shared" si="10"/>
        <v>0</v>
      </c>
      <c r="L50" s="28">
        <f t="shared" si="10"/>
        <v>0</v>
      </c>
    </row>
    <row r="51" spans="1:12" x14ac:dyDescent="0.35">
      <c r="A51" t="s">
        <v>37</v>
      </c>
      <c r="B51" s="1"/>
      <c r="C51" s="28">
        <v>-700000</v>
      </c>
      <c r="D51" s="28">
        <f t="shared" ref="D51:I51" si="11">+C51</f>
        <v>-700000</v>
      </c>
      <c r="E51" s="28">
        <f t="shared" si="11"/>
        <v>-700000</v>
      </c>
      <c r="F51" s="28">
        <f t="shared" si="11"/>
        <v>-700000</v>
      </c>
      <c r="G51" s="28">
        <f t="shared" si="11"/>
        <v>-700000</v>
      </c>
      <c r="H51" s="28">
        <f t="shared" si="11"/>
        <v>-700000</v>
      </c>
      <c r="I51" s="28">
        <f t="shared" si="11"/>
        <v>-700000</v>
      </c>
      <c r="J51" s="28">
        <v>-900000</v>
      </c>
      <c r="K51" s="28">
        <f t="shared" ref="K51:L51" si="12">+J51</f>
        <v>-900000</v>
      </c>
      <c r="L51" s="28">
        <f t="shared" si="12"/>
        <v>-900000</v>
      </c>
    </row>
    <row r="52" spans="1:12" x14ac:dyDescent="0.35">
      <c r="A52" t="s">
        <v>38</v>
      </c>
      <c r="B52" s="1"/>
      <c r="C52" s="28">
        <f>-C46*C44</f>
        <v>-360000</v>
      </c>
      <c r="D52" s="28">
        <f t="shared" ref="D52:L52" si="13">-D46*D44</f>
        <v>-360000</v>
      </c>
      <c r="E52" s="28">
        <f t="shared" si="13"/>
        <v>-360000</v>
      </c>
      <c r="F52" s="28">
        <f t="shared" si="13"/>
        <v>-504000</v>
      </c>
      <c r="G52" s="28">
        <f t="shared" si="13"/>
        <v>-504000</v>
      </c>
      <c r="H52" s="28">
        <f t="shared" si="13"/>
        <v>-504000</v>
      </c>
      <c r="I52" s="28">
        <f t="shared" si="13"/>
        <v>-504000</v>
      </c>
      <c r="J52" s="28">
        <f t="shared" si="13"/>
        <v>-578000</v>
      </c>
      <c r="K52" s="28">
        <f t="shared" si="13"/>
        <v>-578000</v>
      </c>
      <c r="L52" s="28">
        <f t="shared" si="13"/>
        <v>-578000</v>
      </c>
    </row>
    <row r="53" spans="1:12" x14ac:dyDescent="0.35">
      <c r="A53" t="s">
        <v>39</v>
      </c>
      <c r="B53" s="1"/>
      <c r="C53" s="38">
        <f>+B58/10</f>
        <v>-360000</v>
      </c>
      <c r="D53" s="38">
        <f>+C53</f>
        <v>-360000</v>
      </c>
      <c r="E53" s="38">
        <f t="shared" ref="E53:L53" si="14">+D53</f>
        <v>-360000</v>
      </c>
      <c r="F53" s="38">
        <f t="shared" si="14"/>
        <v>-360000</v>
      </c>
      <c r="G53" s="38">
        <f t="shared" si="14"/>
        <v>-360000</v>
      </c>
      <c r="H53" s="38">
        <f t="shared" si="14"/>
        <v>-360000</v>
      </c>
      <c r="I53" s="38">
        <f t="shared" si="14"/>
        <v>-360000</v>
      </c>
      <c r="J53" s="38">
        <f t="shared" si="14"/>
        <v>-360000</v>
      </c>
      <c r="K53" s="38">
        <f t="shared" si="14"/>
        <v>-360000</v>
      </c>
      <c r="L53" s="38">
        <f t="shared" si="14"/>
        <v>-360000</v>
      </c>
    </row>
    <row r="54" spans="1:12" x14ac:dyDescent="0.35">
      <c r="A54" t="s">
        <v>42</v>
      </c>
      <c r="B54" s="1"/>
      <c r="C54" s="39">
        <f t="shared" ref="C54:L54" si="15">SUM(C50:C53)</f>
        <v>-1420000</v>
      </c>
      <c r="D54" s="39">
        <f t="shared" si="15"/>
        <v>-1420000</v>
      </c>
      <c r="E54" s="39">
        <f t="shared" si="15"/>
        <v>-1420000</v>
      </c>
      <c r="F54" s="39">
        <f t="shared" si="15"/>
        <v>-1564000</v>
      </c>
      <c r="G54" s="39">
        <f t="shared" si="15"/>
        <v>-1564000</v>
      </c>
      <c r="H54" s="39">
        <f t="shared" si="15"/>
        <v>-1564000</v>
      </c>
      <c r="I54" s="39">
        <f t="shared" si="15"/>
        <v>-1564000</v>
      </c>
      <c r="J54" s="39">
        <f t="shared" si="15"/>
        <v>-1838000</v>
      </c>
      <c r="K54" s="39">
        <f t="shared" si="15"/>
        <v>-1838000</v>
      </c>
      <c r="L54" s="39">
        <f t="shared" si="15"/>
        <v>-1838000</v>
      </c>
    </row>
    <row r="55" spans="1:12" x14ac:dyDescent="0.35">
      <c r="A55" t="s">
        <v>3</v>
      </c>
      <c r="B55" s="1"/>
      <c r="C55" s="41">
        <f t="shared" ref="C55:L55" si="16">-0.15*C54</f>
        <v>213000</v>
      </c>
      <c r="D55" s="41">
        <f t="shared" si="16"/>
        <v>213000</v>
      </c>
      <c r="E55" s="41">
        <f t="shared" si="16"/>
        <v>213000</v>
      </c>
      <c r="F55" s="41">
        <f t="shared" si="16"/>
        <v>234600</v>
      </c>
      <c r="G55" s="41">
        <f t="shared" si="16"/>
        <v>234600</v>
      </c>
      <c r="H55" s="41">
        <f t="shared" si="16"/>
        <v>234600</v>
      </c>
      <c r="I55" s="41">
        <f t="shared" si="16"/>
        <v>234600</v>
      </c>
      <c r="J55" s="41">
        <f t="shared" si="16"/>
        <v>275700</v>
      </c>
      <c r="K55" s="41">
        <f t="shared" si="16"/>
        <v>275700</v>
      </c>
      <c r="L55" s="41">
        <f t="shared" si="16"/>
        <v>275700</v>
      </c>
    </row>
    <row r="56" spans="1:12" x14ac:dyDescent="0.35">
      <c r="A56" s="42" t="s">
        <v>43</v>
      </c>
      <c r="B56" s="43"/>
      <c r="C56" s="44">
        <f t="shared" ref="C56:L56" si="17">+C54+C55</f>
        <v>-1207000</v>
      </c>
      <c r="D56" s="44">
        <f t="shared" si="17"/>
        <v>-1207000</v>
      </c>
      <c r="E56" s="44">
        <f t="shared" si="17"/>
        <v>-1207000</v>
      </c>
      <c r="F56" s="44">
        <f t="shared" si="17"/>
        <v>-1329400</v>
      </c>
      <c r="G56" s="44">
        <f t="shared" si="17"/>
        <v>-1329400</v>
      </c>
      <c r="H56" s="44">
        <f t="shared" si="17"/>
        <v>-1329400</v>
      </c>
      <c r="I56" s="44">
        <f t="shared" si="17"/>
        <v>-1329400</v>
      </c>
      <c r="J56" s="44">
        <f t="shared" si="17"/>
        <v>-1562300</v>
      </c>
      <c r="K56" s="44">
        <f t="shared" si="17"/>
        <v>-1562300</v>
      </c>
      <c r="L56" s="44">
        <f t="shared" si="17"/>
        <v>-1562300</v>
      </c>
    </row>
    <row r="57" spans="1:12" x14ac:dyDescent="0.35">
      <c r="A57" s="42" t="s">
        <v>39</v>
      </c>
      <c r="B57" s="43"/>
      <c r="C57" s="44">
        <f>-C53</f>
        <v>360000</v>
      </c>
      <c r="D57" s="44">
        <f t="shared" ref="D57:L57" si="18">-D53</f>
        <v>360000</v>
      </c>
      <c r="E57" s="44">
        <f t="shared" si="18"/>
        <v>360000</v>
      </c>
      <c r="F57" s="44">
        <f t="shared" si="18"/>
        <v>360000</v>
      </c>
      <c r="G57" s="44">
        <f t="shared" si="18"/>
        <v>360000</v>
      </c>
      <c r="H57" s="44">
        <f t="shared" si="18"/>
        <v>360000</v>
      </c>
      <c r="I57" s="44">
        <f t="shared" si="18"/>
        <v>360000</v>
      </c>
      <c r="J57" s="44">
        <f t="shared" si="18"/>
        <v>360000</v>
      </c>
      <c r="K57" s="44">
        <f t="shared" si="18"/>
        <v>360000</v>
      </c>
      <c r="L57" s="44">
        <f t="shared" si="18"/>
        <v>360000</v>
      </c>
    </row>
    <row r="58" spans="1:12" x14ac:dyDescent="0.35">
      <c r="A58" s="45" t="s">
        <v>44</v>
      </c>
      <c r="B58" s="48">
        <f>-B9</f>
        <v>-3600000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 x14ac:dyDescent="0.35">
      <c r="A59" s="46" t="s">
        <v>45</v>
      </c>
      <c r="B59">
        <f t="shared" ref="B59:L59" si="19">SUM(B56:B58)</f>
        <v>-3600000</v>
      </c>
      <c r="C59" s="47">
        <f t="shared" si="19"/>
        <v>-847000</v>
      </c>
      <c r="D59">
        <f t="shared" si="19"/>
        <v>-847000</v>
      </c>
      <c r="E59">
        <f t="shared" si="19"/>
        <v>-847000</v>
      </c>
      <c r="F59">
        <f t="shared" si="19"/>
        <v>-969400</v>
      </c>
      <c r="G59">
        <f t="shared" si="19"/>
        <v>-969400</v>
      </c>
      <c r="H59">
        <f t="shared" si="19"/>
        <v>-969400</v>
      </c>
      <c r="I59">
        <f t="shared" si="19"/>
        <v>-969400</v>
      </c>
      <c r="J59">
        <f t="shared" si="19"/>
        <v>-1202300</v>
      </c>
      <c r="K59">
        <f t="shared" si="19"/>
        <v>-1202300</v>
      </c>
      <c r="L59">
        <f t="shared" si="19"/>
        <v>-1202300</v>
      </c>
    </row>
    <row r="61" spans="1:12" x14ac:dyDescent="0.35">
      <c r="A61" t="s">
        <v>48</v>
      </c>
      <c r="B61" s="8">
        <f>NPV(12%,C59:L59)+B59</f>
        <v>-9036380.1019277461</v>
      </c>
    </row>
    <row r="63" spans="1:12" x14ac:dyDescent="0.35">
      <c r="A63" s="26" t="s">
        <v>40</v>
      </c>
      <c r="C63" s="27">
        <v>20000</v>
      </c>
      <c r="D63" s="27">
        <v>20000</v>
      </c>
      <c r="E63" s="27">
        <v>20000</v>
      </c>
      <c r="F63" s="27">
        <v>28000</v>
      </c>
      <c r="G63" s="27">
        <v>28000</v>
      </c>
      <c r="H63" s="27">
        <v>28000</v>
      </c>
      <c r="I63" s="27">
        <v>28000</v>
      </c>
      <c r="J63" s="27">
        <v>34000</v>
      </c>
      <c r="K63" s="27">
        <v>34000</v>
      </c>
      <c r="L63" s="27">
        <v>34000</v>
      </c>
    </row>
    <row r="64" spans="1:12" x14ac:dyDescent="0.35">
      <c r="A64" s="26"/>
    </row>
    <row r="65" spans="1:12" x14ac:dyDescent="0.35">
      <c r="A65" s="26" t="s">
        <v>38</v>
      </c>
      <c r="C65">
        <v>12</v>
      </c>
      <c r="D65">
        <f t="shared" ref="D65:I65" si="20">+C65</f>
        <v>12</v>
      </c>
      <c r="E65">
        <f t="shared" si="20"/>
        <v>12</v>
      </c>
      <c r="F65">
        <f t="shared" si="20"/>
        <v>12</v>
      </c>
      <c r="G65">
        <f t="shared" si="20"/>
        <v>12</v>
      </c>
      <c r="H65">
        <f t="shared" si="20"/>
        <v>12</v>
      </c>
      <c r="I65">
        <f t="shared" si="20"/>
        <v>12</v>
      </c>
      <c r="J65">
        <v>10</v>
      </c>
      <c r="K65">
        <f>+J65</f>
        <v>10</v>
      </c>
      <c r="L65">
        <f>+K65</f>
        <v>10</v>
      </c>
    </row>
    <row r="68" spans="1:12" x14ac:dyDescent="0.35">
      <c r="A68" s="12" t="s">
        <v>47</v>
      </c>
      <c r="B68" s="1">
        <v>0</v>
      </c>
      <c r="C68" s="1">
        <v>1</v>
      </c>
      <c r="D68" s="1">
        <v>2</v>
      </c>
      <c r="E68" s="1">
        <v>3</v>
      </c>
      <c r="F68" s="1">
        <v>4</v>
      </c>
      <c r="G68" s="1">
        <v>5</v>
      </c>
      <c r="H68" s="1">
        <v>6</v>
      </c>
      <c r="I68" s="1">
        <v>7</v>
      </c>
      <c r="J68" s="1">
        <v>8</v>
      </c>
      <c r="K68" s="1">
        <v>9</v>
      </c>
      <c r="L68" s="1">
        <v>10</v>
      </c>
    </row>
    <row r="69" spans="1:12" x14ac:dyDescent="0.35">
      <c r="A69" t="s">
        <v>49</v>
      </c>
      <c r="B69" s="1"/>
      <c r="C69" s="28">
        <f>+C64*C63</f>
        <v>0</v>
      </c>
      <c r="D69" s="28">
        <f t="shared" ref="D69:L69" si="21">+D64*D63</f>
        <v>0</v>
      </c>
      <c r="E69" s="28">
        <f t="shared" si="21"/>
        <v>0</v>
      </c>
      <c r="F69" s="28">
        <f t="shared" si="21"/>
        <v>0</v>
      </c>
      <c r="G69" s="28">
        <f t="shared" si="21"/>
        <v>0</v>
      </c>
      <c r="H69" s="28">
        <f t="shared" si="21"/>
        <v>0</v>
      </c>
      <c r="I69" s="28">
        <f t="shared" si="21"/>
        <v>0</v>
      </c>
      <c r="J69" s="28">
        <f t="shared" si="21"/>
        <v>0</v>
      </c>
      <c r="K69" s="28">
        <f t="shared" si="21"/>
        <v>0</v>
      </c>
      <c r="L69" s="28">
        <f t="shared" si="21"/>
        <v>0</v>
      </c>
    </row>
    <row r="70" spans="1:12" x14ac:dyDescent="0.35">
      <c r="A70" t="s">
        <v>37</v>
      </c>
      <c r="B70" s="1"/>
      <c r="C70" s="28">
        <v>-1000000</v>
      </c>
      <c r="D70" s="28">
        <f>+C70</f>
        <v>-1000000</v>
      </c>
      <c r="E70" s="28">
        <f>+D70</f>
        <v>-1000000</v>
      </c>
      <c r="F70" s="28">
        <f t="shared" ref="F70:L70" si="22">+E70</f>
        <v>-1000000</v>
      </c>
      <c r="G70" s="28">
        <f t="shared" si="22"/>
        <v>-1000000</v>
      </c>
      <c r="H70" s="28">
        <f t="shared" si="22"/>
        <v>-1000000</v>
      </c>
      <c r="I70" s="28">
        <f t="shared" si="22"/>
        <v>-1000000</v>
      </c>
      <c r="J70" s="28">
        <f t="shared" si="22"/>
        <v>-1000000</v>
      </c>
      <c r="K70" s="28">
        <f t="shared" si="22"/>
        <v>-1000000</v>
      </c>
      <c r="L70" s="28">
        <f t="shared" si="22"/>
        <v>-1000000</v>
      </c>
    </row>
    <row r="71" spans="1:12" x14ac:dyDescent="0.35">
      <c r="A71" t="s">
        <v>38</v>
      </c>
      <c r="B71" s="1"/>
      <c r="C71" s="28">
        <f>-C65*C63</f>
        <v>-240000</v>
      </c>
      <c r="D71" s="28">
        <f t="shared" ref="D71:L71" si="23">-D65*D63</f>
        <v>-240000</v>
      </c>
      <c r="E71" s="28">
        <f t="shared" si="23"/>
        <v>-240000</v>
      </c>
      <c r="F71" s="28">
        <f t="shared" si="23"/>
        <v>-336000</v>
      </c>
      <c r="G71" s="28">
        <f t="shared" si="23"/>
        <v>-336000</v>
      </c>
      <c r="H71" s="28">
        <f t="shared" si="23"/>
        <v>-336000</v>
      </c>
      <c r="I71" s="28">
        <f t="shared" si="23"/>
        <v>-336000</v>
      </c>
      <c r="J71" s="28">
        <f t="shared" si="23"/>
        <v>-340000</v>
      </c>
      <c r="K71" s="28">
        <f t="shared" si="23"/>
        <v>-340000</v>
      </c>
      <c r="L71" s="28">
        <f t="shared" si="23"/>
        <v>-340000</v>
      </c>
    </row>
    <row r="72" spans="1:12" x14ac:dyDescent="0.35">
      <c r="A72" t="s">
        <v>39</v>
      </c>
      <c r="B72" s="1"/>
      <c r="C72" s="38">
        <f>+B77/10</f>
        <v>-320000</v>
      </c>
      <c r="D72" s="38">
        <f>+C72</f>
        <v>-320000</v>
      </c>
      <c r="E72" s="38">
        <f t="shared" ref="E72:L72" si="24">+D72</f>
        <v>-320000</v>
      </c>
      <c r="F72" s="38">
        <f t="shared" si="24"/>
        <v>-320000</v>
      </c>
      <c r="G72" s="38">
        <f t="shared" si="24"/>
        <v>-320000</v>
      </c>
      <c r="H72" s="38">
        <f t="shared" si="24"/>
        <v>-320000</v>
      </c>
      <c r="I72" s="38">
        <f t="shared" si="24"/>
        <v>-320000</v>
      </c>
      <c r="J72" s="38">
        <f t="shared" si="24"/>
        <v>-320000</v>
      </c>
      <c r="K72" s="38">
        <f t="shared" si="24"/>
        <v>-320000</v>
      </c>
      <c r="L72" s="38">
        <f t="shared" si="24"/>
        <v>-320000</v>
      </c>
    </row>
    <row r="73" spans="1:12" x14ac:dyDescent="0.35">
      <c r="A73" t="s">
        <v>42</v>
      </c>
      <c r="B73" s="1"/>
      <c r="C73" s="39">
        <f t="shared" ref="C73:L73" si="25">SUM(C69:C72)</f>
        <v>-1560000</v>
      </c>
      <c r="D73" s="39">
        <f t="shared" si="25"/>
        <v>-1560000</v>
      </c>
      <c r="E73" s="39">
        <f t="shared" si="25"/>
        <v>-1560000</v>
      </c>
      <c r="F73" s="39">
        <f t="shared" si="25"/>
        <v>-1656000</v>
      </c>
      <c r="G73" s="39">
        <f t="shared" si="25"/>
        <v>-1656000</v>
      </c>
      <c r="H73" s="39">
        <f t="shared" si="25"/>
        <v>-1656000</v>
      </c>
      <c r="I73" s="39">
        <f t="shared" si="25"/>
        <v>-1656000</v>
      </c>
      <c r="J73" s="39">
        <f t="shared" si="25"/>
        <v>-1660000</v>
      </c>
      <c r="K73" s="39">
        <f t="shared" si="25"/>
        <v>-1660000</v>
      </c>
      <c r="L73" s="39">
        <f t="shared" si="25"/>
        <v>-1660000</v>
      </c>
    </row>
    <row r="74" spans="1:12" x14ac:dyDescent="0.35">
      <c r="A74" t="s">
        <v>3</v>
      </c>
      <c r="B74" s="1"/>
      <c r="C74" s="41">
        <f t="shared" ref="C74:L74" si="26">-0.15*C73</f>
        <v>234000</v>
      </c>
      <c r="D74" s="41">
        <f t="shared" si="26"/>
        <v>234000</v>
      </c>
      <c r="E74" s="41">
        <f t="shared" si="26"/>
        <v>234000</v>
      </c>
      <c r="F74" s="41">
        <f t="shared" si="26"/>
        <v>248400</v>
      </c>
      <c r="G74" s="41">
        <f t="shared" si="26"/>
        <v>248400</v>
      </c>
      <c r="H74" s="41">
        <f t="shared" si="26"/>
        <v>248400</v>
      </c>
      <c r="I74" s="41">
        <f t="shared" si="26"/>
        <v>248400</v>
      </c>
      <c r="J74" s="41">
        <f t="shared" si="26"/>
        <v>249000</v>
      </c>
      <c r="K74" s="41">
        <f t="shared" si="26"/>
        <v>249000</v>
      </c>
      <c r="L74" s="41">
        <f t="shared" si="26"/>
        <v>249000</v>
      </c>
    </row>
    <row r="75" spans="1:12" x14ac:dyDescent="0.35">
      <c r="A75" s="42" t="s">
        <v>43</v>
      </c>
      <c r="B75" s="43"/>
      <c r="C75" s="44">
        <f t="shared" ref="C75:L75" si="27">+C73+C74</f>
        <v>-1326000</v>
      </c>
      <c r="D75" s="44">
        <f t="shared" si="27"/>
        <v>-1326000</v>
      </c>
      <c r="E75" s="44">
        <f t="shared" si="27"/>
        <v>-1326000</v>
      </c>
      <c r="F75" s="44">
        <f t="shared" si="27"/>
        <v>-1407600</v>
      </c>
      <c r="G75" s="44">
        <f t="shared" si="27"/>
        <v>-1407600</v>
      </c>
      <c r="H75" s="44">
        <f t="shared" si="27"/>
        <v>-1407600</v>
      </c>
      <c r="I75" s="44">
        <f t="shared" si="27"/>
        <v>-1407600</v>
      </c>
      <c r="J75" s="44">
        <f t="shared" si="27"/>
        <v>-1411000</v>
      </c>
      <c r="K75" s="44">
        <f t="shared" si="27"/>
        <v>-1411000</v>
      </c>
      <c r="L75" s="44">
        <f t="shared" si="27"/>
        <v>-1411000</v>
      </c>
    </row>
    <row r="76" spans="1:12" x14ac:dyDescent="0.35">
      <c r="A76" s="42" t="s">
        <v>39</v>
      </c>
      <c r="B76" s="43"/>
      <c r="C76" s="44">
        <f>-C72</f>
        <v>320000</v>
      </c>
      <c r="D76" s="44">
        <f t="shared" ref="D76:L76" si="28">-D72</f>
        <v>320000</v>
      </c>
      <c r="E76" s="44">
        <f t="shared" si="28"/>
        <v>320000</v>
      </c>
      <c r="F76" s="44">
        <f t="shared" si="28"/>
        <v>320000</v>
      </c>
      <c r="G76" s="44">
        <f t="shared" si="28"/>
        <v>320000</v>
      </c>
      <c r="H76" s="44">
        <f t="shared" si="28"/>
        <v>320000</v>
      </c>
      <c r="I76" s="44">
        <f t="shared" si="28"/>
        <v>320000</v>
      </c>
      <c r="J76" s="44">
        <f t="shared" si="28"/>
        <v>320000</v>
      </c>
      <c r="K76" s="44">
        <f t="shared" si="28"/>
        <v>320000</v>
      </c>
      <c r="L76" s="44">
        <f t="shared" si="28"/>
        <v>320000</v>
      </c>
    </row>
    <row r="77" spans="1:12" x14ac:dyDescent="0.35">
      <c r="A77" s="45" t="s">
        <v>44</v>
      </c>
      <c r="B77" s="48">
        <v>-3200000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</row>
    <row r="78" spans="1:12" x14ac:dyDescent="0.35">
      <c r="A78" s="46" t="s">
        <v>45</v>
      </c>
      <c r="B78">
        <f t="shared" ref="B78:L78" si="29">SUM(B75:B77)</f>
        <v>-3200000</v>
      </c>
      <c r="C78" s="47">
        <f t="shared" si="29"/>
        <v>-1006000</v>
      </c>
      <c r="D78">
        <f t="shared" si="29"/>
        <v>-1006000</v>
      </c>
      <c r="E78">
        <f t="shared" si="29"/>
        <v>-1006000</v>
      </c>
      <c r="F78">
        <f t="shared" si="29"/>
        <v>-1087600</v>
      </c>
      <c r="G78">
        <f t="shared" si="29"/>
        <v>-1087600</v>
      </c>
      <c r="H78">
        <f t="shared" si="29"/>
        <v>-1087600</v>
      </c>
      <c r="I78">
        <f t="shared" si="29"/>
        <v>-1087600</v>
      </c>
      <c r="J78">
        <f t="shared" si="29"/>
        <v>-1091000</v>
      </c>
      <c r="K78">
        <f t="shared" si="29"/>
        <v>-1091000</v>
      </c>
      <c r="L78">
        <f t="shared" si="29"/>
        <v>-1091000</v>
      </c>
    </row>
    <row r="80" spans="1:12" x14ac:dyDescent="0.35">
      <c r="A80" t="s">
        <v>48</v>
      </c>
      <c r="B80" s="8">
        <f>NPV(12%,C78:L78)+B78</f>
        <v>-9152887.1202772483</v>
      </c>
    </row>
    <row r="82" spans="3:12" x14ac:dyDescent="0.35">
      <c r="C82" s="40">
        <f>+C69-C50</f>
        <v>0</v>
      </c>
      <c r="D82" s="40">
        <f t="shared" ref="D82:L82" si="30">+D69-D50</f>
        <v>0</v>
      </c>
      <c r="E82" s="40">
        <f t="shared" si="30"/>
        <v>0</v>
      </c>
      <c r="F82" s="40">
        <f t="shared" si="30"/>
        <v>0</v>
      </c>
      <c r="G82" s="40">
        <f t="shared" si="30"/>
        <v>0</v>
      </c>
      <c r="H82" s="40">
        <f t="shared" si="30"/>
        <v>0</v>
      </c>
      <c r="I82" s="40">
        <f t="shared" si="30"/>
        <v>0</v>
      </c>
      <c r="J82" s="40">
        <f t="shared" si="30"/>
        <v>0</v>
      </c>
      <c r="K82" s="40">
        <f t="shared" si="30"/>
        <v>0</v>
      </c>
      <c r="L82" s="40">
        <f t="shared" si="30"/>
        <v>0</v>
      </c>
    </row>
  </sheetData>
  <mergeCells count="2">
    <mergeCell ref="A13:D13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2021-06-14T19:49:27Z</dcterms:created>
  <dcterms:modified xsi:type="dcterms:W3CDTF">2021-06-15T02:29:26Z</dcterms:modified>
</cp:coreProperties>
</file>