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\Documents\Personal School Documents\Year 3 Junior (ADMU)\Year 3 Sem 2 (Jan-May 2025)\CHEM 133.02 LAB (LAB2-AC2) - Instrumental Chemical Analysis Laboratory\"/>
    </mc:Choice>
  </mc:AlternateContent>
  <xr:revisionPtr revIDLastSave="0" documentId="13_ncr:1_{FBBD121F-B79C-4814-B333-3186709997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38" i="1"/>
  <c r="D44" i="1" s="1"/>
  <c r="B38" i="1"/>
  <c r="C44" i="1" s="1"/>
  <c r="B27" i="1"/>
  <c r="C27" i="1" s="1"/>
  <c r="D17" i="1"/>
  <c r="B16" i="1"/>
  <c r="D27" i="1" l="1"/>
  <c r="E43" i="1" s="1"/>
  <c r="D43" i="1"/>
  <c r="E27" i="1"/>
  <c r="C42" i="1"/>
  <c r="B48" i="1" s="1"/>
  <c r="C16" i="1"/>
  <c r="D38" i="1"/>
  <c r="E44" i="1" s="1"/>
  <c r="D42" i="1" l="1"/>
  <c r="C48" i="1" s="1"/>
  <c r="D16" i="1"/>
  <c r="E38" i="1"/>
  <c r="F27" i="1"/>
  <c r="G43" i="1" s="1"/>
  <c r="F43" i="1"/>
  <c r="F38" i="1" l="1"/>
  <c r="G44" i="1" s="1"/>
  <c r="F44" i="1"/>
  <c r="E42" i="1"/>
  <c r="D48" i="1" s="1"/>
  <c r="E16" i="1"/>
  <c r="F42" i="1" l="1"/>
  <c r="E48" i="1" s="1"/>
  <c r="F16" i="1"/>
  <c r="G42" i="1" s="1"/>
  <c r="F48" i="1" s="1"/>
</calcChain>
</file>

<file path=xl/sharedStrings.xml><?xml version="1.0" encoding="utf-8"?>
<sst xmlns="http://schemas.openxmlformats.org/spreadsheetml/2006/main" count="114" uniqueCount="60">
  <si>
    <t>Student Names:</t>
  </si>
  <si>
    <t>Calubaquib, Raphael</t>
  </si>
  <si>
    <t>Reyes, Alissa</t>
  </si>
  <si>
    <t>Sanguyo, Francis Miguel</t>
  </si>
  <si>
    <t>Experiment #</t>
  </si>
  <si>
    <t>4 (FTIR / H-NMR)</t>
  </si>
  <si>
    <t>Group and Section</t>
  </si>
  <si>
    <t>E (LAB2-AC2)</t>
  </si>
  <si>
    <t>Date Started:</t>
  </si>
  <si>
    <t>Date Ended:</t>
  </si>
  <si>
    <t>Palm Oil (PO)</t>
  </si>
  <si>
    <t>NMR Peak #</t>
  </si>
  <si>
    <t>Variable</t>
  </si>
  <si>
    <t>Found in Compounds</t>
  </si>
  <si>
    <t>δ (ppm)</t>
  </si>
  <si>
    <t>Integral for Palm Oil (PO)</t>
  </si>
  <si>
    <t>I(1)</t>
  </si>
  <si>
    <t>All fatty acids except linolenic acid</t>
  </si>
  <si>
    <t>0.929-0.828</t>
  </si>
  <si>
    <t>I(2)</t>
  </si>
  <si>
    <t>Linolenic acid</t>
  </si>
  <si>
    <t>1.002-0.929</t>
  </si>
  <si>
    <t>I(5)</t>
  </si>
  <si>
    <t>Mono- and polyunsaturated acids</t>
  </si>
  <si>
    <t>2.092-1.943</t>
  </si>
  <si>
    <t>I(7)</t>
  </si>
  <si>
    <t>Linoleic and linolenic acid</t>
  </si>
  <si>
    <t>2.835-2.718</t>
  </si>
  <si>
    <t>I(9)</t>
  </si>
  <si>
    <t xml:space="preserve">Triacylglycerols </t>
  </si>
  <si>
    <t>5.428-5.222</t>
  </si>
  <si>
    <t>Linolenic Acid Content (%LNA)</t>
  </si>
  <si>
    <t>Linoleic Acid Content (%ALA)</t>
  </si>
  <si>
    <t>Oleic Acid Content (%OLA)</t>
  </si>
  <si>
    <t>Total Content of Unsaturated FA (%UFA)</t>
  </si>
  <si>
    <t>Total Content of Saturated FA (%SFA)</t>
  </si>
  <si>
    <t>Canola Oil (CO)</t>
  </si>
  <si>
    <t>Integral for Canola Oil (CO)</t>
  </si>
  <si>
    <t>0.927-0.837</t>
  </si>
  <si>
    <t>1.002-0.927</t>
  </si>
  <si>
    <t>2.088-1.938</t>
  </si>
  <si>
    <t>2.837-2.715</t>
  </si>
  <si>
    <t>5.428-5.224</t>
  </si>
  <si>
    <t>2:1 Canola Oil: Palm Oil Mixture (2C-1P)</t>
  </si>
  <si>
    <t>Integral for Oil Mixture (2C-1P)</t>
  </si>
  <si>
    <t>0.935-0.837</t>
  </si>
  <si>
    <t>1.000-0.935</t>
  </si>
  <si>
    <t>2.085-1.943</t>
  </si>
  <si>
    <t>2.841-2.723</t>
  </si>
  <si>
    <t>5.426-5.223</t>
  </si>
  <si>
    <t xml:space="preserve">Summary of Results </t>
  </si>
  <si>
    <t xml:space="preserve">Sample </t>
  </si>
  <si>
    <t>Total Amount of Unsaturated FA (%UFA)</t>
  </si>
  <si>
    <t>Total Amount of Saturated FA (%SFA)</t>
  </si>
  <si>
    <t>Expected 2:1 Canola Oil: Palm Oil Mixture from Canola Oil and Palm Oil Calculations</t>
  </si>
  <si>
    <t>Linolenic Acid Content (%)</t>
  </si>
  <si>
    <t>Linoleic Acid Content (%)</t>
  </si>
  <si>
    <t>Oleic Acid Content (%)</t>
  </si>
  <si>
    <t>Total Amount of Unsaturated FA (%)</t>
  </si>
  <si>
    <t>Total Amount of Saturated FA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</si>
</sst>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\,\ yyyy"/>
    <numFmt numFmtId="165" formatCode="0.00000"/>
    <numFmt numFmtId="166" formatCode="0.000000"/>
    <numFmt numFmtId="167" formatCode="0.0000"/>
    <numFmt numFmtId="168" formatCode="0.000"/>
  </numFmts>
  <fonts count="2" x14ac:knownFonts="1">
    <font>
      <sz val="10"/>
      <color rgb="FF000000"/>
      <name val="Arial"/>
      <scheme val="minor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2"/>
  <sheetViews>
    <sheetView tabSelected="1" workbookViewId="0">
      <selection activeCell="E32" sqref="E32"/>
    </sheetView>
  </sheetViews>
  <sheetFormatPr defaultColWidth="12.5703125" defaultRowHeight="12.75" x14ac:dyDescent="0.2"/>
  <cols>
    <col min="1" max="1" width="7.140625" customWidth="1"/>
    <col min="2" max="2" width="20.7109375" customWidth="1"/>
    <col min="3" max="3" width="20" customWidth="1"/>
    <col min="4" max="27" width="30.140625" customWidth="1"/>
  </cols>
  <sheetData>
    <row r="1" spans="1:27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">
      <c r="A2" s="1"/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">
      <c r="A3" s="1"/>
      <c r="B3" s="1" t="s">
        <v>6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 t="s">
        <v>8</v>
      </c>
      <c r="C4" s="2">
        <v>45699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 t="s">
        <v>9</v>
      </c>
      <c r="C5" s="2">
        <v>45701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">
      <c r="A7" s="1"/>
      <c r="B7" s="3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"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0" x14ac:dyDescent="0.2">
      <c r="B9" s="5">
        <v>19</v>
      </c>
      <c r="C9" s="5" t="s">
        <v>16</v>
      </c>
      <c r="D9" s="5" t="s">
        <v>17</v>
      </c>
      <c r="E9" s="6" t="s">
        <v>18</v>
      </c>
      <c r="F9" s="6">
        <v>8.64649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">
      <c r="B10" s="5">
        <v>18</v>
      </c>
      <c r="C10" s="5" t="s">
        <v>19</v>
      </c>
      <c r="D10" s="5" t="s">
        <v>20</v>
      </c>
      <c r="E10" s="5" t="s">
        <v>21</v>
      </c>
      <c r="F10" s="5">
        <v>0.161217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">
      <c r="B11" s="5">
        <v>12</v>
      </c>
      <c r="C11" s="5" t="s">
        <v>22</v>
      </c>
      <c r="D11" s="5" t="s">
        <v>23</v>
      </c>
      <c r="E11" s="5" t="s">
        <v>24</v>
      </c>
      <c r="F11" s="5">
        <v>6.3791900000000004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">
      <c r="B12" s="5">
        <v>8</v>
      </c>
      <c r="C12" s="5" t="s">
        <v>25</v>
      </c>
      <c r="D12" s="5" t="s">
        <v>26</v>
      </c>
      <c r="E12" s="5" t="s">
        <v>27</v>
      </c>
      <c r="F12" s="5">
        <v>0.69637400000000005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">
      <c r="B13" s="5">
        <v>2</v>
      </c>
      <c r="C13" s="5" t="s">
        <v>28</v>
      </c>
      <c r="D13" s="5" t="s">
        <v>29</v>
      </c>
      <c r="E13" s="5" t="s">
        <v>30</v>
      </c>
      <c r="F13" s="5">
        <v>4.7230800000000004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" x14ac:dyDescent="0.2">
      <c r="A15" s="1"/>
      <c r="B15" s="4" t="s">
        <v>31</v>
      </c>
      <c r="C15" s="4" t="s">
        <v>32</v>
      </c>
      <c r="D15" s="4" t="s">
        <v>33</v>
      </c>
      <c r="E15" s="4" t="s">
        <v>34</v>
      </c>
      <c r="F15" s="4" t="s">
        <v>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">
      <c r="A16" s="1"/>
      <c r="B16" s="7">
        <f>F10/(F10+F9)</f>
        <v>1.8304083003669397E-2</v>
      </c>
      <c r="C16" s="8">
        <f>(1/2)*(F12-4*B16)</f>
        <v>0.31157883399266123</v>
      </c>
      <c r="D16" s="9">
        <f>(F13-4*(C16)-6*(B16))/2</f>
        <v>1.6834700830036695</v>
      </c>
      <c r="E16" s="9">
        <f>SUM(B16:D16)</f>
        <v>2.0133530000000004</v>
      </c>
      <c r="F16" s="10">
        <f>100-E16</f>
        <v>97.986647000000005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">
      <c r="A17" s="1"/>
      <c r="B17" s="1"/>
      <c r="C17" s="1"/>
      <c r="D17" s="1">
        <f>D18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3" t="s">
        <v>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37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0" x14ac:dyDescent="0.2">
      <c r="A20" s="1" t="s">
        <v>16</v>
      </c>
      <c r="B20" s="5">
        <v>19</v>
      </c>
      <c r="C20" s="5" t="s">
        <v>16</v>
      </c>
      <c r="D20" s="5" t="s">
        <v>17</v>
      </c>
      <c r="E20" s="6" t="s">
        <v>38</v>
      </c>
      <c r="F20" s="11">
        <v>7.7141799999999998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">
      <c r="A21" s="1" t="s">
        <v>19</v>
      </c>
      <c r="B21" s="5">
        <v>18</v>
      </c>
      <c r="C21" s="5" t="s">
        <v>19</v>
      </c>
      <c r="D21" s="5" t="s">
        <v>20</v>
      </c>
      <c r="E21" s="5" t="s">
        <v>39</v>
      </c>
      <c r="F21" s="5">
        <v>0.99318600000000001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">
      <c r="A22" s="1" t="s">
        <v>22</v>
      </c>
      <c r="B22" s="5">
        <v>12</v>
      </c>
      <c r="C22" s="5" t="s">
        <v>22</v>
      </c>
      <c r="D22" s="5" t="s">
        <v>23</v>
      </c>
      <c r="E22" s="5" t="s">
        <v>40</v>
      </c>
      <c r="F22" s="5">
        <v>10.2125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 t="s">
        <v>25</v>
      </c>
      <c r="B23" s="5">
        <v>8</v>
      </c>
      <c r="C23" s="5" t="s">
        <v>25</v>
      </c>
      <c r="D23" s="5" t="s">
        <v>26</v>
      </c>
      <c r="E23" s="5" t="s">
        <v>41</v>
      </c>
      <c r="F23" s="5">
        <v>2.2014999999999998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 t="s">
        <v>28</v>
      </c>
      <c r="B24" s="5">
        <v>2</v>
      </c>
      <c r="C24" s="5" t="s">
        <v>28</v>
      </c>
      <c r="D24" s="5" t="s">
        <v>29</v>
      </c>
      <c r="E24" s="5" t="s">
        <v>42</v>
      </c>
      <c r="F24" s="5">
        <v>8.1531400000000005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0" x14ac:dyDescent="0.2">
      <c r="A26" s="1"/>
      <c r="B26" s="4" t="s">
        <v>31</v>
      </c>
      <c r="C26" s="4" t="s">
        <v>32</v>
      </c>
      <c r="D26" s="4" t="s">
        <v>33</v>
      </c>
      <c r="E26" s="4" t="s">
        <v>34</v>
      </c>
      <c r="F26" s="4" t="s">
        <v>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1"/>
      <c r="B27" s="8">
        <f>F21/(F20+F21)</f>
        <v>0.11406273722730846</v>
      </c>
      <c r="C27" s="8">
        <f>(1/2)*(F23-(4*B27))</f>
        <v>0.87262452554538295</v>
      </c>
      <c r="D27" s="9">
        <f>(F24-4*(C27)-6*(B27))/2</f>
        <v>1.9891327372273091</v>
      </c>
      <c r="E27" s="9">
        <f>SUM(B27:D27)</f>
        <v>2.9758200000000006</v>
      </c>
      <c r="F27" s="10">
        <f>100-E27</f>
        <v>97.024180000000001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0" x14ac:dyDescent="0.2">
      <c r="A29" s="1"/>
      <c r="B29" s="3" t="s">
        <v>43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1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44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30" x14ac:dyDescent="0.2">
      <c r="A31" s="1" t="s">
        <v>16</v>
      </c>
      <c r="B31" s="5">
        <v>19</v>
      </c>
      <c r="C31" s="5" t="s">
        <v>16</v>
      </c>
      <c r="D31" s="5" t="s">
        <v>17</v>
      </c>
      <c r="E31" s="6" t="s">
        <v>45</v>
      </c>
      <c r="F31" s="11">
        <v>8.0188000000000006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1" t="s">
        <v>19</v>
      </c>
      <c r="B32" s="5">
        <v>18</v>
      </c>
      <c r="C32" s="5" t="s">
        <v>19</v>
      </c>
      <c r="D32" s="5" t="s">
        <v>20</v>
      </c>
      <c r="E32" s="5" t="s">
        <v>46</v>
      </c>
      <c r="F32" s="5">
        <v>0.68575699999999995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">
      <c r="A33" s="1" t="s">
        <v>22</v>
      </c>
      <c r="B33" s="5">
        <v>12</v>
      </c>
      <c r="C33" s="5" t="s">
        <v>22</v>
      </c>
      <c r="D33" s="5" t="s">
        <v>23</v>
      </c>
      <c r="E33" s="5" t="s">
        <v>47</v>
      </c>
      <c r="F33" s="5">
        <v>8.9114900000000006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">
      <c r="A34" s="1" t="s">
        <v>25</v>
      </c>
      <c r="B34" s="5">
        <v>8</v>
      </c>
      <c r="C34" s="5" t="s">
        <v>25</v>
      </c>
      <c r="D34" s="5" t="s">
        <v>26</v>
      </c>
      <c r="E34" s="5" t="s">
        <v>48</v>
      </c>
      <c r="F34" s="5">
        <v>1.70113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">
      <c r="A35" s="1" t="s">
        <v>28</v>
      </c>
      <c r="B35" s="5">
        <v>2</v>
      </c>
      <c r="C35" s="5" t="s">
        <v>28</v>
      </c>
      <c r="D35" s="5" t="s">
        <v>29</v>
      </c>
      <c r="E35" s="5" t="s">
        <v>49</v>
      </c>
      <c r="F35" s="5">
        <v>7.02834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30" x14ac:dyDescent="0.2">
      <c r="A37" s="1"/>
      <c r="B37" s="4" t="s">
        <v>31</v>
      </c>
      <c r="C37" s="4" t="s">
        <v>32</v>
      </c>
      <c r="D37" s="4" t="s">
        <v>33</v>
      </c>
      <c r="E37" s="4" t="s">
        <v>34</v>
      </c>
      <c r="F37" s="4" t="s">
        <v>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">
      <c r="A38" s="1"/>
      <c r="B38" s="7">
        <f>F32/(F31+F32)</f>
        <v>7.8781378535403915E-2</v>
      </c>
      <c r="C38" s="8">
        <f>(1/2)*(F34-(4*B38))</f>
        <v>0.69300224292919221</v>
      </c>
      <c r="D38" s="9">
        <f>(F35-4*(C38)-6*(B38))/2</f>
        <v>1.8918213785354039</v>
      </c>
      <c r="E38" s="9">
        <f>SUM(B38:D38)</f>
        <v>2.663605</v>
      </c>
      <c r="F38" s="10">
        <f>100-E38</f>
        <v>97.336394999999996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">
      <c r="A40" s="1"/>
      <c r="B40" s="3" t="s">
        <v>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30" x14ac:dyDescent="0.2">
      <c r="A41" s="1"/>
      <c r="B41" s="4" t="s">
        <v>51</v>
      </c>
      <c r="C41" s="4" t="s">
        <v>31</v>
      </c>
      <c r="D41" s="4" t="s">
        <v>32</v>
      </c>
      <c r="E41" s="4" t="s">
        <v>33</v>
      </c>
      <c r="F41" s="4" t="s">
        <v>52</v>
      </c>
      <c r="G41" s="4" t="s">
        <v>53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">
      <c r="A42" s="1"/>
      <c r="B42" s="4" t="s">
        <v>10</v>
      </c>
      <c r="C42" s="7">
        <f t="shared" ref="C42:G42" si="0">B16</f>
        <v>1.8304083003669397E-2</v>
      </c>
      <c r="D42" s="8">
        <f t="shared" si="0"/>
        <v>0.31157883399266123</v>
      </c>
      <c r="E42" s="9">
        <f t="shared" si="0"/>
        <v>1.6834700830036695</v>
      </c>
      <c r="F42" s="9">
        <f t="shared" si="0"/>
        <v>2.0133530000000004</v>
      </c>
      <c r="G42" s="10">
        <f t="shared" si="0"/>
        <v>97.986647000000005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">
      <c r="A43" s="1"/>
      <c r="B43" s="4" t="s">
        <v>36</v>
      </c>
      <c r="C43" s="8">
        <f t="shared" ref="C43:G43" si="1">B27</f>
        <v>0.11406273722730846</v>
      </c>
      <c r="D43" s="8">
        <f t="shared" si="1"/>
        <v>0.87262452554538295</v>
      </c>
      <c r="E43" s="9">
        <f t="shared" si="1"/>
        <v>1.9891327372273091</v>
      </c>
      <c r="F43" s="9">
        <f t="shared" si="1"/>
        <v>2.9758200000000006</v>
      </c>
      <c r="G43" s="10">
        <f t="shared" si="1"/>
        <v>97.024180000000001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0" x14ac:dyDescent="0.2">
      <c r="A44" s="1"/>
      <c r="B44" s="4" t="s">
        <v>43</v>
      </c>
      <c r="C44" s="7">
        <f t="shared" ref="C44:G44" si="2">B38</f>
        <v>7.8781378535403915E-2</v>
      </c>
      <c r="D44" s="8">
        <f t="shared" si="2"/>
        <v>0.69300224292919221</v>
      </c>
      <c r="E44" s="9">
        <f t="shared" si="2"/>
        <v>1.8918213785354039</v>
      </c>
      <c r="F44" s="9">
        <f t="shared" si="2"/>
        <v>2.663605</v>
      </c>
      <c r="G44" s="10">
        <f t="shared" si="2"/>
        <v>97.336394999999996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">
      <c r="A45" s="1"/>
      <c r="B45" s="1"/>
      <c r="C45" s="1"/>
      <c r="D45" s="1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">
      <c r="A46" s="1"/>
      <c r="B46" s="13" t="s">
        <v>54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30" x14ac:dyDescent="0.2">
      <c r="A47" s="1"/>
      <c r="B47" s="4" t="s">
        <v>55</v>
      </c>
      <c r="C47" s="4" t="s">
        <v>56</v>
      </c>
      <c r="D47" s="4" t="s">
        <v>57</v>
      </c>
      <c r="E47" s="4" t="s">
        <v>58</v>
      </c>
      <c r="F47" s="4" t="s">
        <v>59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">
      <c r="A48" s="1"/>
      <c r="B48" s="4">
        <f t="shared" ref="B48:F48" si="3">((1/3)*C42)+((2/3)*C43)</f>
        <v>8.2143185819428768E-2</v>
      </c>
      <c r="C48" s="4">
        <f t="shared" si="3"/>
        <v>0.68560929502780898</v>
      </c>
      <c r="D48" s="4">
        <f t="shared" si="3"/>
        <v>1.8872451858194292</v>
      </c>
      <c r="E48" s="4">
        <f t="shared" si="3"/>
        <v>2.654997666666667</v>
      </c>
      <c r="F48" s="4">
        <f t="shared" si="3"/>
        <v>97.345002333333326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Sanguyo</cp:lastModifiedBy>
  <dcterms:modified xsi:type="dcterms:W3CDTF">2025-02-13T15:34:56Z</dcterms:modified>
</cp:coreProperties>
</file>