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bestvater\Downloads\"/>
    </mc:Choice>
  </mc:AlternateContent>
  <xr:revisionPtr revIDLastSave="0" documentId="13_ncr:1_{95310459-140F-4E66-BE77-BCBEAC050869}" xr6:coauthVersionLast="47" xr6:coauthVersionMax="47" xr10:uidLastSave="{00000000-0000-0000-0000-000000000000}"/>
  <bookViews>
    <workbookView xWindow="-14400" yWindow="-16320" windowWidth="29040" windowHeight="15720" tabRatio="689" activeTab="4" xr2:uid="{EA5502AB-B07A-4DFD-8E93-AE0D9A6CC473}"/>
  </bookViews>
  <sheets>
    <sheet name="Introduction" sheetId="21" r:id="rId1"/>
    <sheet name="Excel Labs" sheetId="7" r:id="rId2"/>
    <sheet name="LET" sheetId="2" r:id="rId3"/>
    <sheet name="LAMBDA" sheetId="18" r:id="rId4"/>
    <sheet name="Examples" sheetId="14" r:id="rId5"/>
    <sheet name="The End" sheetId="26" r:id="rId6"/>
  </sheets>
  <definedNames>
    <definedName name="DESC_STATS" comment="Outputs a table of descriptive statistics. Calculation options: sum, mean, med, mode, mad, sem, std, var, rsd, iqr, p02, p2, p16, p25, p75, p84, p98, p99, min, max, rng, kurt, skew, vmr.">_xlfn.LAMBDA(_xlpm.data,_xlop.functions,_xlfn.LET(_xlpm.get_agg, _xlfn.LAMBDA(_xlpm.name,_xlpm.x, _xlfn.LET(_xlpm.avg, AVERAGE(_xlpm.x), _xlpm.std, _xlfn.STDEV.S(_xlpm.x), _xlpm.var, _xlfn.VAR.S(_xlpm.x), _xlpm.cnt, COUNT(_xlpm.x), _xlpm.sq_cnt, SQRT(_xlpm.cnt), _xlpm.mn, MIN(_xlpm.x), _xlpm.mx, MAX(_xlpm.x), _xlpm.get_pct, _xlfn.LAMBDA(_xlpm.x,_xlpm.p, _xlfn.PERCENTILE.INC(_xlpm.x, _xlpm.p)), _xlpm.p_25, _xlpm.get_pct(_xlpm.x, 0.25), _xlpm.p_75, _xlpm.get_pct(_xlpm.x, 0.75), _xlpm.return, _xlfn.SWITCH(_xlpm.name, "sum", SUM(_xlpm.x), "mean", _xlpm.avg, "med", MEDIAN(_xlpm.x), "mode", _xlfn.MODE.SNGL(_xlpm.x), "mad", AVERAGE(ABS(_xlpm.x - _xlpm.avg)), "sem", _xlpm.std / _xlpm.sq_cnt, "std", _xlpm.std, "var", _xlpm.var, "rsd", _xlpm.std / _xlpm.avg, "iqr", _xlpm.p_75 - _xlpm.p_25, "p02", _xlpm.get_pct(_xlpm.x, 0.002), "p2", _xlpm.get_pct(_xlpm.x, 0.023), "p16", _xlpm.get_pct(_xlpm.x, 0.159), "p25", _xlpm.p_25, "p75", _xlpm.p_75, "p84", _xlpm.get_pct(_xlpm.x, 0.841), "p98", _xlpm.get_pct(_xlpm.x, 0.977), "p99", _xlpm.get_pct(_xlpm.x, 0.998), "min", _xlpm.mn, "max", _xlpm.mx, "rng", _xlpm.mx - _xlpm.mn, "kurt", KURT(_xlpm.x), "skew", SKEW(_xlpm.x), "vmr", _xlpm.var / _xlpm.avg, "moe", _xlfn.T.INV.2T(0.05, _xlpm.cnt - 1) * (_xlpm.std / _xlpm.sq_cnt)), _xlpm.return)), _xlpm.supported_funcs, {"sum";"mean";"med";"mode";"mad";"sem";"std";"var";"rsd";"iqr";"p02";"p2";"p16";"p25";"p75";"p84";"p98";"p99";"min";"max";"rng";"kurt";"skew";"vmr";"moe"}, _xlpm.funcs, IF(_xlfn.ISOMITTED(_xlpm.functions), _xlpm.supported_funcs, _xlfn.TOCOL(_xlpm.functions, 1)), _xlpm.tbl, _xlfn.MAKEARRAY(ROWS(_xlpm.funcs), COLUMNS(_xlpm.data) + 1, _xlfn.LAMBDA(_xlpm.r,_xlpm.c, _xlfn.LET(_xlpm.func_name, INDEX(_xlpm.funcs, _xlpm.r), IF(_xlpm.c = 1, _xlpm.func_name, _xlpm.get_agg(_xlpm.func_name, _xlpm.data))))), _xlpm.unk_funcs, _xlfn._xlws.FILTER(_xlpm.funcs, ISERROR(_xlfn.XMATCH(_xlpm.funcs, _xlpm.supported_funcs, 0))), _xlpm.unk_msg, "#FUNC! [" &amp; _xlfn.ARRAYTOTEXT(_xlpm.unk_funcs) &amp; "]", _xlpm.is_unk, TYPE(_xlpm.unk_funcs) = 64, _xlpm.return, IF(_xlpm.is_unk, _xlpm.unk_msg, _xlpm.tbl), _xlpm.return))</definedName>
    <definedName name="DILUTIONEQ" comment="Solves the dilution equation when one parameter is omitted or blank.">_xlfn.LAMBDA(_xlop.conc_1,_xlop.vol_1,_xlop.conc_2,_xlop.vol_2,_xlfn.LET(_xlpm.is_miss, _xlfn.LAMBDA(_xlpm.value, OR(_xlfn.ISOMITTED(_xlpm.value), _xlpm.value = "")), _xlpm.c_1_miss, _xlpm.is_miss(_xlpm.conc_1), _xlpm.v_1_miss, _xlpm.is_miss(_xlpm.vol_1), _xlpm.c_2_miss, _xlpm.is_miss(_xlpm.conc_2), _xlpm.v_2_miss, _xlpm.is_miss(_xlpm.vol_2), _xlpm.n_miss, SUM(--_xlpm.c_1_miss, --_xlpm.v_1_miss, --_xlpm.c_2_miss, --_xlpm.v_2_miss), _xlpm.return, _xlfn.IFS(_xlpm.n_miss &lt;&gt; 1, "#UNKs!", _xlpm.c_1_miss, (_xlpm.conc_2 * _xlpm.vol_2) / _xlpm.vol_1, _xlpm.v_1_miss, (_xlpm.conc_2 * _xlpm.vol_2) / _xlpm.conc_1, _xlpm.c_2_miss, (_xlpm.conc_1 * _xlpm.vol_1) / _xlpm.vol_2, _xlpm.v_2_miss, (_xlpm.conc_1 * _xlpm.vol_1) / _xlpm.conc_2), _xlpm.return))</definedName>
    <definedName name="DILUTIONEQ_ADV" comment="Solves the dilution equation when one parameter is omitted or blank.">_xlfn.LAMBDA(_xlop.c_1,_xlop.v_1,_xlop.c_2,_xlop.v_2,_xlfn.LET(_xlpm.is_miss, _xlfn.LAMBDA(_xlpm.value, OR(_xlfn.ISOMITTED(_xlpm.value), _xlpm.value = "")), _xlpm.solve, _xlfn.LAMBDA(_xlpm.i, CHOOSE(_xlpm.i, (_xlpm.c_2 * _xlpm.v_2) / _xlpm.v_1, (_xlpm.c_2 * _xlpm.v_2) / _xlpm.c_1, (_xlpm.c_1 * _xlpm.v_1) / _xlpm.v_2, (_xlpm.c_1 * _xlpm.v_1) / _xlpm.c_2)), _xlpm.miss_mask, _xlfn.VSTACK(_xlpm.is_miss(_xlpm.c_1), _xlpm.is_miss(_xlpm.v_1), _xlpm.is_miss(_xlpm.c_2), _xlpm.is_miss(_xlpm.v_2)), _xlpm.n_miss, SUM(--_xlpm.miss_mask), _xlpm.idx, _xlfn.XMATCH(TRUE, _xlpm.miss_mask), _xlpm.return, IF(_xlpm.n_miss &lt;&gt; 1, "#UNKs!", _xlpm.solve(_xlpm.idx)), _xlpm.return))</definedName>
    <definedName name="IQR" comment="Calculates the interquartile range.">_xlfn.LAMBDA(_xlpm.data,_xlfn.LET(_xlpm.q_1, _xlfn.QUARTILE.INC(_xlpm.data, 1), _xlpm.q_3, _xlfn.QUARTILE.INC(_xlpm.data, 3), _xlpm.iqr, _xlpm.q_3 - _xlpm.q_1, _xlpm.return, _xlpm.iqr, _xlpm.return))</definedName>
    <definedName name="MERIT_ASSESSMENT">_xlfn.LAMBDA(_xlpm.data,_xlpm.expected,_xlpm.headers,_xlpm.guideline_values,_xlpm.guideline_scores,_xlpm.max_demerits,_xlfn.LET(_xlpm.get_merit, _xlfn.LAMBDA(_xlpm.array, _xlfn.MAKEARRAY(ROWS(_xlpm.array), COLUMNS(_xlpm.array), _xlfn.LAMBDA(_xlpm.r,_xlpm.c, _xlfn.LET(_xlpm.i, _xlfn.LAMBDA(_xlpm.x, INDEX(_xlpm.x, _xlpm.r)), _xlpm.j, _xlfn.LAMBDA(_xlpm.x, INDEX(_xlpm.x, , _xlpm.c)), _xlpm.val, _xlpm.i(_xlpm.j(_xlpm.array)), _xlpm.diff, ABS(_xlpm.val - _xlpm.j(_xlpm.expected)), _xlpm.is_blk, ISBLANK(_xlpm.val), _xlpm.msg, _xlpm.j(_xlpm.headers), _xlpm.score, _xlfn.XLOOKUP(_xlpm.diff, _xlpm.j(_xlpm.guideline_values), _xlpm.guideline_scores, 0, -1), _xlpm.return, IF(_xlpm.is_blk, _xlpm.msg, _xlpm.score), _xlpm.return)))), _xlpm.merit_arr, _xlpm.get_merit(_xlpm.data),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_xlpm.return, IF(_xlpm.blk_lbls = "", _xlpm.msg, _xlpm.msg_blks), _xlpm.return))</definedName>
    <definedName name="MERIT_ASSESSMENT_ARRAY">_xlfn.LAMBDA(_xlpm.data,_xlpm.expected,_xlpm.headers,_xlpm.guideline_values,_xlpm.guideline_scores,_xlpm.max_demerits,_xlpm.method_mask,_xlop.debug,_xlfn.LET(_xlpm.db, IF(OR(_xlfn.ISOMITTED(_xlpm.debug), ISBLANK(_xlpm.debug)), FALSE, _xlpm.debug), _xlpm.get_merit, _xlfn.LAMBDA(_xlpm.array, _xlfn.MAKEARRAY(ROWS(_xlpm.array), COLUMNS(_xlpm.array), _xlfn.LAMBDA(_xlpm.r,_xlpm.c, MERIT_SCORE(INDEX(_xlpm.data, _xlpm.r, _xlpm.c), INDEX(_xlpm.expected, , _xlpm.c), INDEX(_xlpm.headers, , _xlpm.c), INDEX(_xlpm.guideline_values, , _xlpm.c), _xlpm.guideline_scores)))), _xlpm.mask_arr, _xlfn.MAKEARRAY(ROWS(_xlpm.data), COLUMNS(_xlpm.data), _xlfn.LAMBDA(_xlpm.r,_xlpm.c, INDEX(_xlpm.method_mask, , _xlpm.c))), _xlpm.merit_arr, IF(_xlpm.mask_arr, _xlpm.get_merit(_xlpm.data), 0), _xlpm.blk_lbls, _xlfn.LET(_xlpm.is_txt, ISTEXT(_xlpm.merit_arr), _xlpm.txt, IF(_xlpm.is_txt, _xlpm.merit_arr, ""), _xlpm.return, _xlfn.BYROW(_xlpm.txt, _xlfn.LAMBDA(_xlpm.r, _xlfn.TEXTJOIN(", ", TRUE, _xlpm.r))), _xlpm.return), _xlpm.merit_sum, _xlfn.BYROW(_xlpm.merit_arr, _xleta.SUM), _xlpm.msg, IF(_xlpm.merit_sum &lt; _xlpm.max_demerits, "Pass", "Discuss"), _xlpm.msg_blks, "[" &amp; _xlpm.merit_sum &amp; "] BLK: " &amp; _xlpm.blk_lbls, _xlpm.msg_out, IF(_xlpm.blk_lbls = "", _xlpm.msg, _xlpm.msg_blks), _xlpm.return, _xlfn.IFS(NOT(OR(_xlpm.method_mask)), "#MASK!", NOT(ISLOGICAL(_xlpm.db)), "#DEBUG!", _xlpm.db, _xlpm.merit_arr, TRUE, _xlpm.msg_out), _xlpm.return))</definedName>
    <definedName name="MERIT_SCORE">_xlfn.LAMBDA(_xlpm.val,_xlpm.exp,_xlpm.hdr,_xlpm.g_val,_xlpm.g_scr,_xlfn.LET(_xlpm.diff, ABS(_xlpm.val - _xlpm.exp), _xlpm.score, _xlfn.XLOOKUP(_xlpm.diff, _xlpm.g_val, _xlpm.g_scr, 0, -1), _xlpm.return, IF(ISBLANK(_xlpm.val), _xlpm.hdr, _xlpm.score), _xlpm.return))</definedName>
    <definedName name="MOE" comment="Calculates the margin of error using t-crit.">_xlfn.LAMBDA(_xlpm.data,_xlpm.confidence_interval,_xlfn.LET(_xlpm.alpha, 1 - _xlpm.confidence_interval, _xlpm.df, COUNT(_xlpm.data) - 1, _xlpm.t_crit, _xlfn.T.INV.2T(_xlpm.alpha, _xlpm.df), _xlpm.moe, _xlpm.t_crit * SEM(_xlpm.data), _xlpm.return, _xlpm.moe, _xlpm.return))</definedName>
    <definedName name="MOE_ADV" comment="Calculates the margin of error using t-crit or z-score. If n &lt; threshold uses t-crit.">_xlfn.LAMBDA(_xlpm.data,_xlop.confidence_interval,_xlop.threshold,_xlfn.LET(_xlpm.set_default, _xlfn.LAMBDA(_xlpm.x,_xlpm.default, IF(OR(_xlfn.ISOMITTED(_xlpm.x), _xlpm.x = ""), _xlpm.default, _xlpm.x)), _xlpm.ci, _xlpm.set_default(_xlpm.confidence_interval, 0.95), _xlpm.th, _xlpm.set_default(_xlpm.threshold, 15), _xlpm.n, COUNT(_xlpm.data), _xlpm.sem, _xlfn.STDEV.S(_xlpm.data) / SQRT(_xlpm.n), _xlpm.err_arr, _xlfn.LET(_xlpm.err, _xlfn.LAMBDA(_xlpm.check,_xlpm.err_msg, IF(_xlpm.check, _xlpm.err_msg, "")), _xlpm.n_insuf, _xlpm.err(_xlpm.n &lt;= 1, "#N&lt;=1!"), _xlpm.ci_rng, _xlpm.err(OR(_xlpm.ci &lt; 0, _xlpm.ci &gt; 1), "#CI RNG!"), _xlpm.ci_isnum, _xlpm.err(NOT(ISNUMBER(_xlpm.ci)), "#CI NaN!"), _xlpm.th_isnum, _xlpm.err(NOT(ISNUMBER(_xlpm.th)), "#TH NaN!"), _xlpm.data_isnum, _xlpm.err(OR(NOT(ISNUMBER(_xlpm.data))), "#DATA NaN!"), _xlpm.return, _xlfn.VSTACK(_xlpm.n_insuf, _xlpm.ci_rng, _xlpm.ci_isnum, _xlpm.th_isnum, _xlpm.data_isnum), _xlpm.return), _xlpm.err_list, _xlfn.TEXTJOIN("; ", TRUE, _xlfn._xlws.FILTER(_xlpm.err_arr, _xlpm.err_arr &lt;&gt; "", "")), _xlpm.moe, IF(_xlpm.n &lt; _xlpm.th, _xlfn.LET(_xlpm.alpha, 1 - _xlpm.ci, _xlpm.df, _xlpm.n - 1, _xlpm.t_crit, _xlfn.T.INV.2T(_xlpm.alpha, _xlpm.df), _xlpm.return, _xlpm.t_crit * _xlpm.sem, _xlpm.return), _xlfn.LET(_xlpm.prob, 1 - ((1 - _xlpm.ci) / 2), _xlpm.z_idx, _xlfn.NORM.S.INV(_xlpm.prob), _xlpm.return, _xlpm.z_idx * _xlpm.sem, _xlpm.return)), _xlpm.return, IF(_xlpm.err_list &lt;&gt; "", _xlpm.err_list, _xlpm.moe), _xlpm.return))</definedName>
    <definedName name="myPOWER" comment="Replicates the built-in Excel function POWER">_xlfn.LAMBDA(_xlpm.num,_xlpm.pwr,_xlpm.num ^ _xlpm.pwr)</definedName>
    <definedName name="RANGE" comment="Calculates the range.">_xlfn.LAMBDA(_xlpm.data,_xlfn.LET(_xlpm.mn, MIN(_xlpm.data), _xlpm.mx, MAX(_xlpm.data), _xlpm.rng, _xlpm.mx - _xlpm.mn, _xlpm.return, _xlpm.rng, _xlpm.return))</definedName>
    <definedName name="RSD" comment="Calculate the relative standard deviation of an array or range.">_xlfn.LAMBDA(_xlpm.data,_xlfn.LET(_xlpm.avg, AVERAGE(_xlpm.data), _xlpm.std, _xlfn.STDEV.S(_xlpm.data), _xlpm.rsd, _xlpm.std / _xlpm.avg, _xlpm.return, _xlpm.rsd, _xlpm.return))</definedName>
    <definedName name="RSD_ADV" comment="Calculate the relative standard deviation of an array or range. Optional parameter to output the average and standard deviation.">_xlfn.LAMBDA(_xlpm.data,_xlop.summary_stats,_xlfn.LET(_xlpm.stats, IF(_xlfn.ISOMITTED(_xlpm.summary_stats), FALSE, _xlpm.summary_stats), _xlpm.avg, AVERAGE(_xlpm.data), _xlpm.std, _xlfn.STDEV.S(_xlpm.data), _xlpm.rsd, _xlpm.std / _xlpm.avg, _xlpm.lbls, {"Avg";"Std";"RSD"}, _xlpm.vals, _xlfn.VSTACK(_xlpm.avg, _xlpm.std, _xlpm.rsd), _xlpm.tbl, _xlfn.HSTACK(_xlpm.lbls, _xlpm.vals), _xlpm.return, IF(_xlpm.stats, _xlpm.tbl, _xlpm.rsd), _xlpm.return))</definedName>
    <definedName name="SAMPLE_HIERARCHY">_xlfn.LAMBDA(_xlpm.sample,_xlpm.parent,_xlop.depth,_xlfn.LET(_xlpm.max_depth, IF(OR(_xlfn.ISOMITTED(_xlpm.depth), _xlpm.depth = ""), 25, _xlpm.depth), _xlpm.get_path, _xlfn.LAMBDA(_xlpm.me,_xlpm.node,_xlpm.visited,_xlpm.depth, _xlfn.LET(_xlpm.p, _xlfn.XLOOKUP(_xlpm.node, _xlpm.sample, _xlpm.parent, ""), _xlpm.is_root, _xlpm.p = "", _xlpm.is_self, _xlpm.p = _xlpm.node, _xlpm.is_loop, ISNUMBER(_xlfn.XMATCH(_xlpm.p, _xlpm.visited)), _xlpm.is_depth, _xlpm.depth &gt;= _xlpm.max_depth, _xlpm.is_stop, OR(_xlpm.is_root, _xlpm.is_self, _xlpm.is_loop, _xlpm.is_depth), IF(_xlpm.is_stop, _xlfn.SWITCH(TRUE, _xlpm.is_root, _xlpm.node, _xlpm.is_self, _xlpm.node &amp; " [SELF]", _xlpm.is_loop, "[LOOP:" &amp; _xlpm.p &amp; "] &gt; " &amp; _xlpm.node, _xlpm.is_depth, "[MAX DEPTH] &gt; " &amp; _xlpm.node), _xlpm.me(_xlpm.me, _xlpm.p, _xlfn.VSTACK(_xlpm.visited, _xlpm.p), _xlpm.depth + 1) &amp; " &gt; " &amp; _xlpm.node))), _xlfn.MAP(_xlpm.sample, _xlfn.LAMBDA(_xlpm.node, _xlpm.get_path(_xlpm.get_path, _xlpm.node, _xlpm.node, 0)))))</definedName>
    <definedName name="SEM" comment="Calculates the standard error of the mean.">_xlfn.LAMBDA(_xlpm.data,_xlfn.LET(_xlpm.std, _xlfn.STDEV.S(_xlpm.data), _xlpm.n, COUNT(_xlpm.data), _xlpm.sem, _xlpm.std / SQRT(_xlpm.n), _xlpm.return, _xlpm.sem, _xlpm.return))</definedName>
    <definedName name="ZSCORE" comment="Calculates the z score of an array.">_xlfn.LAMBDA(_xlpm.data,_xlfn.LET(_xlpm.avg, AVERAGE(_xlpm.data), _xlpm.std, _xlfn.STDEV.S(_xlpm.data), _xlpm.zscore, (_xlpm.data - _xlpm.avg) / _xlpm.std, _xlpm.return, _xlpm.zscore, _xlpm.return))</definedName>
    <definedName name="ZSCORE_TABLE" comment="Calculates the z score of values in a table or range">_xlfn.LAMBDA(_xlpm.x,_xlpm.data,_xlfn.LET(_xlpm.avg, AVERAGE(_xlpm.data), _xlpm.std, _xlfn.STDEV.S(_xlpm.data), _xlpm.zscore, (_xlpm.x - _xlpm.avg) / _xlpm.std, _xlpm.return, _xlpm.zscore, _xlpm.return))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 a="1"/>
  <c r="I53" i="2" s="1"/>
  <c r="U464" i="14" a="1"/>
  <c r="U464" i="14" s="1"/>
  <c r="I41" i="2"/>
  <c r="J69" i="14"/>
  <c r="N69" i="14" a="1"/>
  <c r="N69" i="14" s="1"/>
  <c r="J21" i="14"/>
  <c r="I49" i="18" a="1"/>
  <c r="I49" i="18" s="1"/>
  <c r="I42" i="18" a="1"/>
  <c r="I42" i="18" s="1"/>
  <c r="I36" i="18"/>
  <c r="E88" i="14"/>
  <c r="E16" i="14"/>
  <c r="E14" i="14"/>
  <c r="E13" i="14"/>
  <c r="I34" i="2"/>
  <c r="I28" i="2"/>
  <c r="B230" i="18"/>
  <c r="N103" i="18" a="1"/>
  <c r="N103" i="18" s="1"/>
  <c r="H554" i="14" a="1"/>
  <c r="H554" i="14" s="1"/>
  <c r="D555" i="14" a="1"/>
  <c r="D555" i="14" s="1"/>
  <c r="D556" i="14" a="1"/>
  <c r="D556" i="14" s="1"/>
  <c r="D557" i="14" a="1"/>
  <c r="D557" i="14" s="1"/>
  <c r="D558" i="14" a="1"/>
  <c r="D558" i="14" s="1"/>
  <c r="D559" i="14" a="1"/>
  <c r="D559" i="14" s="1"/>
  <c r="D560" i="14" a="1"/>
  <c r="D560" i="14" s="1"/>
  <c r="D554" i="14" a="1"/>
  <c r="D554" i="14" s="1"/>
  <c r="M232" i="18" a="1"/>
  <c r="M232" i="18" s="1"/>
  <c r="K233" i="18" a="1"/>
  <c r="K233" i="18" s="1"/>
  <c r="K228" i="18"/>
  <c r="H160" i="14" l="1" a="1"/>
  <c r="H160" i="14" s="1"/>
  <c r="P140" i="14" a="1"/>
  <c r="P140" i="14" s="1"/>
  <c r="R300" i="14" a="1"/>
  <c r="R300" i="14" s="1"/>
  <c r="P129" i="14" a="1"/>
  <c r="P129" i="14" s="1"/>
  <c r="E148" i="14"/>
  <c r="F106" i="14"/>
  <c r="E84" i="14"/>
  <c r="K105" i="14" a="1"/>
  <c r="K105" i="14" s="1"/>
  <c r="L69" i="14" a="1"/>
  <c r="L69" i="14" s="1"/>
  <c r="E64" i="14"/>
  <c r="E40" i="14"/>
  <c r="N5" i="14" a="1"/>
  <c r="N5" i="14" s="1"/>
  <c r="L5" i="14" a="1"/>
  <c r="L5" i="14" s="1"/>
  <c r="J5" i="14"/>
  <c r="J45" i="14"/>
  <c r="E39" i="14"/>
  <c r="E38" i="14"/>
  <c r="E85" i="14"/>
  <c r="M339" i="14" a="1"/>
  <c r="M339" i="14" s="1"/>
  <c r="K340" i="14" a="1"/>
  <c r="K340" i="14" s="1"/>
  <c r="K339" i="14" a="1"/>
  <c r="K339" i="14" s="1"/>
  <c r="D278" i="14" a="1"/>
  <c r="D278" i="14" s="1"/>
  <c r="D269" i="14" a="1"/>
  <c r="D269" i="14" s="1"/>
  <c r="B227" i="14"/>
  <c r="N313" i="14" a="1"/>
  <c r="N313" i="14" s="1"/>
  <c r="N300" i="14" a="1"/>
  <c r="N300" i="14" s="1"/>
  <c r="E86" i="14"/>
  <c r="M464" i="14" a="1"/>
  <c r="M464" i="14" s="1"/>
  <c r="F122" i="14" l="1"/>
  <c r="F116" i="14"/>
  <c r="E15" i="14"/>
  <c r="E87" i="14"/>
  <c r="E160" i="14" a="1"/>
  <c r="E160" i="14" s="1"/>
  <c r="J339" i="14"/>
  <c r="J348" i="14"/>
  <c r="J347" i="14"/>
  <c r="J346" i="14"/>
  <c r="J345" i="14"/>
  <c r="J344" i="14"/>
  <c r="J343" i="14"/>
  <c r="J342" i="14"/>
  <c r="J341" i="14"/>
  <c r="J340" i="14"/>
  <c r="B246" i="14"/>
  <c r="B231" i="14"/>
  <c r="B234" i="14"/>
  <c r="B235" i="14"/>
  <c r="B236" i="14"/>
  <c r="B237" i="14"/>
  <c r="B239" i="14"/>
  <c r="B242" i="14"/>
  <c r="B243" i="14"/>
  <c r="B244" i="14"/>
  <c r="A220" i="14"/>
  <c r="I227" i="14" s="1" a="1"/>
  <c r="I227" i="14" s="1"/>
  <c r="A222" i="14"/>
  <c r="A221" i="14"/>
  <c r="R189" i="14" a="1"/>
  <c r="R189" i="14" s="1"/>
  <c r="B189" i="14"/>
  <c r="J129" i="14"/>
  <c r="L129" i="14" a="1"/>
  <c r="L129" i="14" s="1"/>
  <c r="A326" i="14"/>
  <c r="K342" i="14" a="1"/>
  <c r="K342" i="14" s="1"/>
  <c r="K341" i="14" a="1"/>
  <c r="K341" i="14" s="1"/>
  <c r="K343" i="14" a="1"/>
  <c r="K343" i="14" s="1"/>
  <c r="K344" i="14" a="1"/>
  <c r="K344" i="14" s="1"/>
  <c r="K345" i="14" a="1"/>
  <c r="K345" i="14" s="1"/>
  <c r="K346" i="14" a="1"/>
  <c r="K346" i="14" s="1"/>
  <c r="K347" i="14" a="1"/>
  <c r="K347" i="14" s="1"/>
  <c r="K348" i="14" a="1"/>
  <c r="K348" i="14" s="1"/>
  <c r="B232" i="14" l="1"/>
  <c r="B233" i="14"/>
  <c r="B229" i="14"/>
  <c r="B245" i="14"/>
  <c r="B241" i="14"/>
  <c r="B240" i="14"/>
  <c r="B238" i="14"/>
  <c r="B230" i="14"/>
  <c r="B228" i="14"/>
  <c r="B295" i="14"/>
  <c r="N189" i="14" a="1"/>
  <c r="N189" i="14" s="1"/>
  <c r="P189" i="14" a="1"/>
  <c r="P189" i="14" s="1"/>
  <c r="J189" i="14"/>
  <c r="E207" i="14"/>
  <c r="N117" i="18" a="1"/>
  <c r="N117" i="18" s="1"/>
  <c r="N86" i="18" a="1"/>
  <c r="N86" i="18" s="1"/>
  <c r="L21" i="14" a="1"/>
  <c r="L21" i="14" s="1"/>
  <c r="L45" i="14" a="1"/>
  <c r="L45" i="14" s="1"/>
  <c r="B313" i="14"/>
  <c r="B307" i="14"/>
  <c r="B301" i="14"/>
  <c r="J313" i="14"/>
  <c r="J307" i="14"/>
  <c r="J301" i="14"/>
  <c r="J295" i="14"/>
  <c r="N129" i="14" a="1"/>
  <c r="N129" i="14" s="1"/>
  <c r="N21" i="14" a="1"/>
  <c r="N21" i="14" s="1"/>
  <c r="N45" i="14" a="1"/>
  <c r="N45" i="14" s="1"/>
  <c r="E62" i="14"/>
  <c r="E63" i="14"/>
  <c r="E147" i="14"/>
  <c r="E146" i="14"/>
  <c r="B190" i="14"/>
  <c r="E208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B191" i="14"/>
  <c r="B192" i="14"/>
  <c r="B193" i="14"/>
  <c r="B194" i="14"/>
  <c r="B195" i="14"/>
  <c r="B196" i="14"/>
  <c r="B197" i="14"/>
  <c r="B198" i="14"/>
  <c r="B199" i="14"/>
  <c r="B200" i="14"/>
  <c r="B201" i="14"/>
  <c r="B202" i="14"/>
  <c r="B203" i="14"/>
  <c r="B204" i="14"/>
  <c r="B205" i="14"/>
  <c r="B206" i="14"/>
  <c r="B207" i="14"/>
  <c r="B208" i="14"/>
  <c r="L189" i="14" l="1"/>
  <c r="L196" i="14"/>
  <c r="L206" i="14"/>
  <c r="L203" i="14"/>
  <c r="L202" i="14"/>
  <c r="L208" i="14"/>
  <c r="L200" i="14"/>
  <c r="L207" i="14"/>
  <c r="L201" i="14"/>
  <c r="L199" i="14"/>
  <c r="L195" i="14"/>
  <c r="L205" i="14"/>
  <c r="L204" i="14"/>
  <c r="L198" i="14"/>
  <c r="L197" i="14"/>
  <c r="L192" i="14"/>
  <c r="L191" i="14"/>
  <c r="L190" i="14"/>
  <c r="L194" i="14"/>
  <c r="L193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<sst xmlns="http://schemas.openxmlformats.org/spreadsheetml/2006/main" count="1144" uniqueCount="820">
  <si>
    <t>RSD</t>
  </si>
  <si>
    <t>RANGE</t>
  </si>
  <si>
    <t>Data</t>
  </si>
  <si>
    <t>LAMBDA</t>
  </si>
  <si>
    <t>LET</t>
  </si>
  <si>
    <t>avg</t>
  </si>
  <si>
    <t>std</t>
  </si>
  <si>
    <t>Range</t>
  </si>
  <si>
    <t>Output</t>
  </si>
  <si>
    <t>c_1</t>
  </si>
  <si>
    <t>v_2</t>
  </si>
  <si>
    <t>c_2</t>
  </si>
  <si>
    <t>v_1</t>
  </si>
  <si>
    <t>Why Use LET?</t>
  </si>
  <si>
    <t>What is LET?</t>
  </si>
  <si>
    <t>Syntax</t>
  </si>
  <si>
    <t>Readability</t>
  </si>
  <si>
    <t>References</t>
  </si>
  <si>
    <t>Name</t>
  </si>
  <si>
    <t>Rating</t>
  </si>
  <si>
    <t>Good</t>
  </si>
  <si>
    <t>x</t>
  </si>
  <si>
    <t>temp</t>
  </si>
  <si>
    <t>value</t>
  </si>
  <si>
    <t>Fair</t>
  </si>
  <si>
    <t>Poor</t>
  </si>
  <si>
    <t>A1</t>
  </si>
  <si>
    <t>SUM</t>
  </si>
  <si>
    <t>Other Tips and Tricks</t>
  </si>
  <si>
    <t>Example Formulas Using LET</t>
  </si>
  <si>
    <t>LET()</t>
  </si>
  <si>
    <t>• Use camelCase, snake_case, or single words</t>
  </si>
  <si>
    <t>Example Variable Names</t>
  </si>
  <si>
    <t>General Naming Recommendations:</t>
  </si>
  <si>
    <t>moles</t>
  </si>
  <si>
    <t>where,</t>
  </si>
  <si>
    <t>z = z score</t>
  </si>
  <si>
    <t>x = value of element</t>
  </si>
  <si>
    <t>Z-Score</t>
  </si>
  <si>
    <t xml:space="preserve">Z-score is a statistical measure that </t>
  </si>
  <si>
    <t xml:space="preserve">mean of a group of values. It is expressed </t>
  </si>
  <si>
    <t xml:space="preserve">in terms of standard deviations from the </t>
  </si>
  <si>
    <t xml:space="preserve">mean. The Z-score indicates how many </t>
  </si>
  <si>
    <t xml:space="preserve">standard deviations an element is from the </t>
  </si>
  <si>
    <t>mean.</t>
  </si>
  <si>
    <t>What is Z-Score?</t>
  </si>
  <si>
    <t>Z-Score Formula</t>
  </si>
  <si>
    <t>no LET</t>
  </si>
  <si>
    <t>LET spill</t>
  </si>
  <si>
    <t>Variable Naming</t>
  </si>
  <si>
    <t>Range Formula</t>
  </si>
  <si>
    <t>max = maximum value</t>
  </si>
  <si>
    <t>min = minimum value</t>
  </si>
  <si>
    <t>min</t>
  </si>
  <si>
    <t>max</t>
  </si>
  <si>
    <t xml:space="preserve">The relative standard deviation, or </t>
  </si>
  <si>
    <t xml:space="preserve">coefficient of variation, is a relative </t>
  </si>
  <si>
    <t xml:space="preserve">measure that expresses the ratio of standard </t>
  </si>
  <si>
    <t xml:space="preserve">deviation to the Mean. It is useful for </t>
  </si>
  <si>
    <t xml:space="preserve">comparing datasets in terms of stability, </t>
  </si>
  <si>
    <t xml:space="preserve">homogeneity or consistency and for analyzing </t>
  </si>
  <si>
    <t>variability.</t>
  </si>
  <si>
    <t>What is Relative Stanard Deviation?</t>
  </si>
  <si>
    <t>RSD Formula</t>
  </si>
  <si>
    <t>RSD = relative standard deviation</t>
  </si>
  <si>
    <t>IQR</t>
  </si>
  <si>
    <t>What is Interquartile Range?</t>
  </si>
  <si>
    <t xml:space="preserve">The Interquartile Range (IQR) tells us how </t>
  </si>
  <si>
    <t xml:space="preserve">spread out the middle 50% of the data is. </t>
  </si>
  <si>
    <t xml:space="preserve">It is less affected by extreme values and </t>
  </si>
  <si>
    <t xml:space="preserve">calculated using the first quartile (Q1) and </t>
  </si>
  <si>
    <t>third quartile (Q3).</t>
  </si>
  <si>
    <t xml:space="preserve">gives a better idea of how tightly/loosely </t>
  </si>
  <si>
    <t xml:space="preserve">the central data points are grouped. It is </t>
  </si>
  <si>
    <t>IQR =  Q3 - Q1</t>
  </si>
  <si>
    <t>IQR = interquartile range</t>
  </si>
  <si>
    <t>Q1 = first quartile</t>
  </si>
  <si>
    <t>Q3 = third quartile</t>
  </si>
  <si>
    <t>q1</t>
  </si>
  <si>
    <t>q3</t>
  </si>
  <si>
    <t>SEM</t>
  </si>
  <si>
    <t>What is Standard Error of Mean?</t>
  </si>
  <si>
    <t>SEM =  s / √n</t>
  </si>
  <si>
    <t>s</t>
  </si>
  <si>
    <t>n</t>
  </si>
  <si>
    <t xml:space="preserve">The standard error of the mean measures how </t>
  </si>
  <si>
    <t xml:space="preserve">much the sample mean is expected to vary </t>
  </si>
  <si>
    <t xml:space="preserve">from the true population mean. It is </t>
  </si>
  <si>
    <t xml:space="preserve">calculated by dividing the standard </t>
  </si>
  <si>
    <t xml:space="preserve">deviation of the sample by the square root </t>
  </si>
  <si>
    <t>of the sample size.</t>
  </si>
  <si>
    <t>SEM = standard deviation of mean</t>
  </si>
  <si>
    <t>s = sample standard deviation</t>
  </si>
  <si>
    <t>n = number of observations</t>
  </si>
  <si>
    <t>rng = max - min</t>
  </si>
  <si>
    <t>rng = range</t>
  </si>
  <si>
    <t>)</t>
  </si>
  <si>
    <t>RSD_ADV</t>
  </si>
  <si>
    <t>z = (x - avg) / std</t>
  </si>
  <si>
    <t>avg = mean</t>
  </si>
  <si>
    <t>std = standard deviation</t>
  </si>
  <si>
    <t>RSD =  std / avg</t>
  </si>
  <si>
    <t>std = mean</t>
  </si>
  <si>
    <t>avg = standard deviation</t>
  </si>
  <si>
    <t>Dilution Equation</t>
  </si>
  <si>
    <t>c1 = intial concentration</t>
  </si>
  <si>
    <t>v1 = intial volume</t>
  </si>
  <si>
    <t>c2 = final concentration</t>
  </si>
  <si>
    <t>v2 = final volume</t>
  </si>
  <si>
    <t>summary_stats</t>
  </si>
  <si>
    <t>Without LAMBDA or LET</t>
  </si>
  <si>
    <t>=LET(</t>
  </si>
  <si>
    <t>ppm</t>
  </si>
  <si>
    <t>mL</t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</si>
  <si>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</si>
  <si>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</si>
  <si>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</si>
  <si>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1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</si>
  <si>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</si>
  <si>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c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</si>
  <si>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</si>
  <si>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r>
      <t>Solve for v</t>
    </r>
    <r>
      <rPr>
        <b/>
        <vertAlign val="subscript"/>
        <sz val="14"/>
        <color theme="1" tint="0.34998626667073579"/>
        <rFont val="Consolas"/>
        <family val="3"/>
      </rPr>
      <t>2</t>
    </r>
  </si>
  <si>
    <r>
      <t>v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= c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>v</t>
    </r>
    <r>
      <rPr>
        <b/>
        <vertAlign val="subscript"/>
        <sz val="28"/>
        <color theme="1" tint="0.34998626667073579"/>
        <rFont val="Consolas"/>
        <family val="3"/>
      </rPr>
      <t>1</t>
    </r>
    <r>
      <rPr>
        <b/>
        <sz val="28"/>
        <color theme="1" tint="0.34998626667073579"/>
        <rFont val="Consolas"/>
        <family val="3"/>
      </rPr>
      <t xml:space="preserve"> / c</t>
    </r>
    <r>
      <rPr>
        <b/>
        <vertAlign val="subscript"/>
        <sz val="28"/>
        <color theme="1" tint="0.34998626667073579"/>
        <rFont val="Consolas"/>
        <family val="3"/>
      </rPr>
      <t>2</t>
    </r>
    <r>
      <rPr>
        <b/>
        <sz val="28"/>
        <color theme="1" tint="0.34998626667073579"/>
        <rFont val="Consolas"/>
        <family val="3"/>
      </rPr>
      <t xml:space="preserve"> </t>
    </r>
  </si>
  <si>
    <t>LAMBDA()</t>
  </si>
  <si>
    <t>What is LAMBDA?</t>
  </si>
  <si>
    <t>Reusability</t>
  </si>
  <si>
    <t>Maintainability</t>
  </si>
  <si>
    <t>Scalability</t>
  </si>
  <si>
    <t>No VBA Required</t>
  </si>
  <si>
    <t>Formula</t>
  </si>
  <si>
    <t>Example: Replicate the POWER function using LAMBDA</t>
  </si>
  <si>
    <t>Parameter Naming</t>
  </si>
  <si>
    <t>Why Use LAMBDA?</t>
  </si>
  <si>
    <t>Getting Familiar with LET</t>
  </si>
  <si>
    <t>Reference</t>
  </si>
  <si>
    <r>
      <t>=LAMBDA(</t>
    </r>
    <r>
      <rPr>
        <sz val="28"/>
        <color theme="9"/>
        <rFont val="Consolas"/>
        <family val="3"/>
      </rPr>
      <t>[parameter1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parameter2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</si>
  <si>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r>
      <t>=LET(</t>
    </r>
    <r>
      <rPr>
        <sz val="28"/>
        <color theme="9"/>
        <rFont val="Consolas"/>
        <family val="3"/>
      </rPr>
      <t>name1</t>
    </r>
    <r>
      <rPr>
        <sz val="28"/>
        <color theme="1"/>
        <rFont val="Consolas"/>
        <family val="3"/>
      </rPr>
      <t xml:space="preserve">, </t>
    </r>
    <r>
      <rPr>
        <sz val="28"/>
        <color theme="9"/>
        <rFont val="Consolas"/>
        <family val="3"/>
      </rPr>
      <t>value1</t>
    </r>
    <r>
      <rPr>
        <sz val="28"/>
        <color theme="1"/>
        <rFont val="Consolas"/>
        <family val="3"/>
      </rPr>
      <t xml:space="preserve">, </t>
    </r>
    <r>
      <rPr>
        <sz val="28"/>
        <color theme="7"/>
        <rFont val="Consolas"/>
        <family val="3"/>
      </rPr>
      <t>[name2</t>
    </r>
    <r>
      <rPr>
        <sz val="28"/>
        <rFont val="Consolas"/>
        <family val="3"/>
      </rPr>
      <t>,</t>
    </r>
    <r>
      <rPr>
        <sz val="28"/>
        <color theme="7"/>
        <rFont val="Consolas"/>
        <family val="3"/>
      </rPr>
      <t xml:space="preserve"> value2</t>
    </r>
    <r>
      <rPr>
        <sz val="28"/>
        <rFont val="Consolas"/>
        <family val="3"/>
      </rPr>
      <t xml:space="preserve">, </t>
    </r>
    <r>
      <rPr>
        <sz val="28"/>
        <color theme="7"/>
        <rFont val="Consolas"/>
        <family val="3"/>
      </rPr>
      <t>…]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</si>
  <si>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The LAMBDA function consists of parameters (inputs) followed by a calculation.</t>
  </si>
  <si>
    <r>
      <t>=POWER</t>
    </r>
    <r>
      <rPr>
        <sz val="16"/>
        <color theme="5"/>
        <rFont val="Consolas"/>
        <family val="3"/>
      </rPr>
      <t>(2, 5)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</si>
  <si>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</si>
  <si>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5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</si>
  <si>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1. Go to </t>
    </r>
    <r>
      <rPr>
        <b/>
        <sz val="14"/>
        <rFont val="Segoe UI"/>
        <family val="2"/>
      </rPr>
      <t>Formulas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Name Manager</t>
    </r>
  </si>
  <si>
    <t>3. Enter:</t>
  </si>
  <si>
    <r>
      <t xml:space="preserve">2. Click </t>
    </r>
    <r>
      <rPr>
        <b/>
        <sz val="14"/>
        <rFont val="Segoe UI"/>
        <family val="2"/>
      </rPr>
      <t>New</t>
    </r>
    <r>
      <rPr>
        <sz val="14"/>
        <rFont val="Segoe UI"/>
        <family val="2"/>
      </rPr>
      <t>…</t>
    </r>
  </si>
  <si>
    <r>
      <t xml:space="preserve">• </t>
    </r>
    <r>
      <rPr>
        <b/>
        <sz val="14"/>
        <rFont val="Segoe UI"/>
        <family val="2"/>
      </rPr>
      <t>Refers to</t>
    </r>
    <r>
      <rPr>
        <sz val="14"/>
        <rFont val="Segoe UI"/>
        <family val="2"/>
      </rPr>
      <t>: the LAMBDA formula (without the call)</t>
    </r>
  </si>
  <si>
    <r>
      <t xml:space="preserve">4. Click </t>
    </r>
    <r>
      <rPr>
        <b/>
        <sz val="14"/>
        <rFont val="Segoe UI"/>
        <family val="2"/>
      </rPr>
      <t>OK</t>
    </r>
  </si>
  <si>
    <r>
      <t xml:space="preserve">• </t>
    </r>
    <r>
      <rPr>
        <b/>
        <sz val="14"/>
        <rFont val="Segoe UI"/>
        <family val="2"/>
      </rPr>
      <t>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</si>
  <si>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Comment</t>
    </r>
    <r>
      <rPr>
        <sz val="14"/>
        <rFont val="Segoe UI"/>
        <family val="2"/>
      </rPr>
      <t>: optionally add a brief description of the LAMBDA formula</t>
    </r>
  </si>
  <si>
    <t>Install Excel Labs add-in:</t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</si>
  <si>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Add-ins</t>
    </r>
  </si>
  <si>
    <r>
      <t xml:space="preserve">2. Click </t>
    </r>
    <r>
      <rPr>
        <b/>
        <sz val="14"/>
        <rFont val="Segoe UI"/>
        <family val="2"/>
      </rPr>
      <t>More Add-ins</t>
    </r>
  </si>
  <si>
    <r>
      <t xml:space="preserve">3. Search for </t>
    </r>
    <r>
      <rPr>
        <b/>
        <sz val="14"/>
        <rFont val="Segoe UI"/>
        <family val="2"/>
      </rPr>
      <t>Excel Labs</t>
    </r>
  </si>
  <si>
    <r>
      <t xml:space="preserve">4. Click </t>
    </r>
    <r>
      <rPr>
        <b/>
        <sz val="14"/>
        <rFont val="Segoe UI"/>
        <family val="2"/>
      </rPr>
      <t>Add</t>
    </r>
  </si>
  <si>
    <t>Installing Excel Labs:</t>
  </si>
  <si>
    <r>
      <t xml:space="preserve">5.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</si>
  <si>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1. Go To </t>
    </r>
    <r>
      <rPr>
        <b/>
        <sz val="14"/>
        <rFont val="Segoe UI"/>
        <family val="2"/>
      </rPr>
      <t>Home</t>
    </r>
    <r>
      <rPr>
        <sz val="14"/>
        <rFont val="Segoe UI"/>
        <family val="2"/>
      </rPr>
      <t xml:space="preserve"> → </t>
    </r>
    <r>
      <rPr>
        <b/>
        <sz val="14"/>
        <rFont val="Segoe UI"/>
        <family val="2"/>
      </rPr>
      <t>Excel Labs</t>
    </r>
  </si>
  <si>
    <r>
      <t xml:space="preserve">2. Under the Advanced formula environment section click </t>
    </r>
    <r>
      <rPr>
        <b/>
        <sz val="14"/>
        <rFont val="Segoe UI"/>
        <family val="2"/>
      </rPr>
      <t>Open</t>
    </r>
  </si>
  <si>
    <r>
      <t xml:space="preserve">3. Select the </t>
    </r>
    <r>
      <rPr>
        <b/>
        <sz val="14"/>
        <rFont val="Segoe UI"/>
        <family val="2"/>
      </rPr>
      <t>Names</t>
    </r>
    <r>
      <rPr>
        <sz val="14"/>
        <rFont val="Segoe UI"/>
        <family val="2"/>
      </rPr>
      <t xml:space="preserve"> ribbon</t>
    </r>
  </si>
  <si>
    <r>
      <t xml:space="preserve">4. Click </t>
    </r>
    <r>
      <rPr>
        <b/>
        <sz val="14"/>
        <rFont val="Segoe UI"/>
        <family val="2"/>
      </rPr>
      <t>Add</t>
    </r>
    <r>
      <rPr>
        <sz val="14"/>
        <rFont val="Segoe UI"/>
        <family val="2"/>
      </rPr>
      <t xml:space="preserve"> </t>
    </r>
    <r>
      <rPr>
        <b/>
        <sz val="14"/>
        <rFont val="Segoe UI"/>
        <family val="2"/>
      </rPr>
      <t>New</t>
    </r>
  </si>
  <si>
    <t>5. Enter:</t>
  </si>
  <si>
    <r>
      <t xml:space="preserve">• </t>
    </r>
    <r>
      <rPr>
        <b/>
        <sz val="14"/>
        <rFont val="Segoe UI"/>
        <family val="2"/>
      </rPr>
      <t>Function name</t>
    </r>
    <r>
      <rPr>
        <sz val="14"/>
        <rFont val="Segoe UI"/>
        <family val="2"/>
      </rPr>
      <t>: the name you wish to assign to the LAMBDA formula (e.g., myPOWER)</t>
    </r>
  </si>
  <si>
    <r>
      <t xml:space="preserve">• </t>
    </r>
    <r>
      <rPr>
        <b/>
        <sz val="14"/>
        <rFont val="Segoe UI"/>
        <family val="2"/>
      </rPr>
      <t>Description</t>
    </r>
    <r>
      <rPr>
        <sz val="14"/>
        <rFont val="Segoe UI"/>
        <family val="2"/>
      </rPr>
      <t>: optionally add a brief description of the LAMBDA formula</t>
    </r>
  </si>
  <si>
    <r>
      <t xml:space="preserve">• </t>
    </r>
    <r>
      <rPr>
        <b/>
        <sz val="14"/>
        <rFont val="Segoe UI"/>
        <family val="2"/>
      </rPr>
      <t>Arguments</t>
    </r>
    <r>
      <rPr>
        <sz val="14"/>
        <rFont val="Segoe UI"/>
        <family val="2"/>
      </rPr>
      <t>: the names of the LAMBDA parameters</t>
    </r>
  </si>
  <si>
    <r>
      <t xml:space="preserve">• </t>
    </r>
    <r>
      <rPr>
        <b/>
        <sz val="14"/>
        <rFont val="Segoe UI"/>
        <family val="2"/>
      </rPr>
      <t>Function definition</t>
    </r>
    <r>
      <rPr>
        <sz val="14"/>
        <rFont val="Segoe UI"/>
        <family val="2"/>
      </rPr>
      <t>: the calculation step of the LAMBDA</t>
    </r>
  </si>
  <si>
    <t>Comparison: Name Manager vs Excel Labs - Names</t>
  </si>
  <si>
    <t>Name Manager</t>
  </si>
  <si>
    <t>Excel Labs</t>
  </si>
  <si>
    <t>Purpose</t>
  </si>
  <si>
    <t>Interface</t>
  </si>
  <si>
    <t>Organization</t>
  </si>
  <si>
    <t>Best Use Case</t>
  </si>
  <si>
    <t>Feature/Aspect</t>
  </si>
  <si>
    <t>• Build &amp; manage LAMBDAs
• UI layer on top of Name Manager</t>
  </si>
  <si>
    <t>• Stores LAMBDAs</t>
  </si>
  <si>
    <r>
      <t xml:space="preserve">• Modern, code-editor-like interface
</t>
    </r>
    <r>
      <rPr>
        <i/>
        <sz val="14"/>
        <color theme="1"/>
        <rFont val="Segoe UI"/>
        <family val="2"/>
      </rPr>
      <t>• LAMBDA becomes partially abstracted in the UI</t>
    </r>
  </si>
  <si>
    <t>• Basic dialog box</t>
  </si>
  <si>
    <t>• Quick / simple functions</t>
  </si>
  <si>
    <t>• Complex / multiple functions</t>
  </si>
  <si>
    <t>• Add-in required</t>
  </si>
  <si>
    <t>To make an exisiting LAMBDA function reusable using Name Manager:</t>
  </si>
  <si>
    <t>To make a new reusable LABMDA function using Excel Labs:</t>
  </si>
  <si>
    <t>Optional Parameters &amp; Omission Handling</t>
  </si>
  <si>
    <t>What are Optional Parameters?</t>
  </si>
  <si>
    <t>ISOMITTED Function</t>
  </si>
  <si>
    <r>
      <t>=ISOMITTED(</t>
    </r>
    <r>
      <rPr>
        <sz val="28"/>
        <color theme="9"/>
        <rFont val="Consolas"/>
        <family val="3"/>
      </rPr>
      <t>parameter</t>
    </r>
    <r>
      <rPr>
        <sz val="28"/>
        <color theme="1"/>
        <rFont val="Consolas"/>
        <family val="3"/>
      </rPr>
      <t>)</t>
    </r>
  </si>
  <si>
    <t xml:space="preserve">    LET(</t>
  </si>
  <si>
    <t xml:space="preserve">        pwr, IF(ISOMITTED(power), 2, power),</t>
  </si>
  <si>
    <r>
      <t>=LAMBDA(</t>
    </r>
    <r>
      <rPr>
        <sz val="16"/>
        <color theme="9"/>
        <rFont val="Consolas"/>
        <family val="3"/>
      </rPr>
      <t>number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[power]</t>
    </r>
    <r>
      <rPr>
        <sz val="16"/>
        <rFont val="Consolas"/>
        <family val="3"/>
      </rPr>
      <t>,</t>
    </r>
  </si>
  <si>
    <t xml:space="preserve">    )</t>
  </si>
  <si>
    <r>
      <t>)</t>
    </r>
    <r>
      <rPr>
        <sz val="16"/>
        <color theme="5"/>
        <rFont val="Consolas"/>
        <family val="3"/>
      </rPr>
      <t>(2)</t>
    </r>
  </si>
  <si>
    <r>
      <t>=LAMBDA(</t>
    </r>
    <r>
      <rPr>
        <sz val="16"/>
        <color theme="9"/>
        <rFont val="Consolas"/>
        <family val="3"/>
      </rPr>
      <t>num</t>
    </r>
    <r>
      <rPr>
        <sz val="16"/>
        <rFont val="Consolas"/>
        <family val="3"/>
      </rPr>
      <t>,</t>
    </r>
    <r>
      <rPr>
        <sz val="16"/>
        <color theme="9"/>
        <rFont val="Consolas"/>
        <family val="3"/>
      </rPr>
      <t>pwr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num^pwr</t>
    </r>
    <r>
      <rPr>
        <sz val="16"/>
        <rFont val="Consolas"/>
        <family val="3"/>
      </rPr>
      <t>)</t>
    </r>
    <r>
      <rPr>
        <sz val="16"/>
        <color theme="5"/>
        <rFont val="Consolas"/>
        <family val="3"/>
      </rPr>
      <t>(2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5)</t>
    </r>
  </si>
  <si>
    <t xml:space="preserve">        number^pwr</t>
  </si>
  <si>
    <r>
      <t>)</t>
    </r>
    <r>
      <rPr>
        <sz val="16"/>
        <color theme="5"/>
        <rFont val="Consolas"/>
        <family val="3"/>
      </rPr>
      <t>($K$81, $K$82)</t>
    </r>
  </si>
  <si>
    <r>
      <t>)</t>
    </r>
    <r>
      <rPr>
        <sz val="16"/>
        <color theme="5"/>
        <rFont val="Consolas"/>
        <family val="3"/>
      </rPr>
      <t>($K$87, $K$88)</t>
    </r>
  </si>
  <si>
    <t>Example: Replicate the POWER function using LAMBDA with optional power parameter</t>
  </si>
  <si>
    <t>error</t>
  </si>
  <si>
    <t>wrong output</t>
  </si>
  <si>
    <t>REUSABLE LAMBDA</t>
  </si>
  <si>
    <t>Style Coding</t>
  </si>
  <si>
    <t>Cell Reference</t>
  </si>
  <si>
    <t>LET Helper</t>
  </si>
  <si>
    <t>What is Excel Labs?</t>
  </si>
  <si>
    <t>• An add-in that provides a modern development environment for advanced Excel formulas</t>
  </si>
  <si>
    <t>• Especially useful for debugging formulas and creating LAMBDA functions</t>
  </si>
  <si>
    <t>Grid View</t>
  </si>
  <si>
    <t>Views Summary:</t>
  </si>
  <si>
    <t>Microsoft Resources: LAMBDA Function</t>
  </si>
  <si>
    <t>Microsoft Resources: ISOMITTED Function</t>
  </si>
  <si>
    <t>ExcelJet: LAMBDA Function</t>
  </si>
  <si>
    <t>ExcelJet: ISOMITTED Functions</t>
  </si>
  <si>
    <t>Resources and References</t>
  </si>
  <si>
    <t>TrumpEXCEL: Excel LAMBDA Function</t>
  </si>
  <si>
    <t>Example Formulas Using LAMBDA</t>
  </si>
  <si>
    <t>TrumpEXCEL: LET Function in Excel</t>
  </si>
  <si>
    <t>ExcelJet: LET Function</t>
  </si>
  <si>
    <t>Microsoft Resources: LET Function</t>
  </si>
  <si>
    <t>DILUTIONEQ</t>
  </si>
  <si>
    <t>No LAMBDA or LET</t>
  </si>
  <si>
    <t>Excel Labs Add-in</t>
  </si>
  <si>
    <t>GitHub: Excel Labs Advanced Formula Environment</t>
  </si>
  <si>
    <t>DESC_STATS</t>
  </si>
  <si>
    <t>Default Output</t>
  </si>
  <si>
    <t>Selective</t>
  </si>
  <si>
    <t>Excel Essentials: Working With Complex Functions in Excel Labs</t>
  </si>
  <si>
    <t>Topics</t>
  </si>
  <si>
    <t>Goals</t>
  </si>
  <si>
    <t>Sample</t>
  </si>
  <si>
    <t>FN</t>
  </si>
  <si>
    <t>Cd</t>
  </si>
  <si>
    <t>HVK</t>
  </si>
  <si>
    <t>Mill</t>
  </si>
  <si>
    <t>Ash</t>
  </si>
  <si>
    <t>GI</t>
  </si>
  <si>
    <t>Flag</t>
  </si>
  <si>
    <t>Expected</t>
  </si>
  <si>
    <t>Status</t>
  </si>
  <si>
    <r>
      <t>=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</si>
  <si>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(C246-$C$240) &gt;= $C$242,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</si>
  <si>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(D246-$D$240) &gt;= $D$242,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</si>
  <si>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(E246-$E$240) &gt;= $E$242,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</si>
  <si>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(F246-$F$240) &gt;= $F$242,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</si>
  <si>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(G246-$G$240) &gt;= $G$242,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</si>
  <si>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(H246-$H$240) &gt;= $H$242,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</si>
  <si>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$I$243,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 xml:space="preserve">(I246-$I$240) &gt;= $I$242,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)),</t>
    </r>
  </si>
  <si>
    <r>
      <t xml:space="preserve">    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</si>
  <si>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</si>
  <si>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I246=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</si>
  <si>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</si>
  <si>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</t>
    </r>
  </si>
  <si>
    <t>    )</t>
  </si>
  <si>
    <t>Observations</t>
  </si>
  <si>
    <t>• Calculates the absolute difference from expected</t>
  </si>
  <si>
    <t>The maximum score is also universal and hard-coded</t>
  </si>
  <si>
    <t>For each column (i.e., FN, Cd, HVK, etc.):</t>
  </si>
  <si>
    <t>• Returns a numeric score depending on the guidelines</t>
  </si>
  <si>
    <t>Actions</t>
  </si>
  <si>
    <t>Create LABMDA for columns calculations</t>
  </si>
  <si>
    <t>Add variables:</t>
  </si>
  <si>
    <t>• max_demerit</t>
  </si>
  <si>
    <t>• is_blk</t>
  </si>
  <si>
    <t>Rev 1</t>
  </si>
  <si>
    <t>• msg</t>
  </si>
  <si>
    <t>• return (optional)</t>
  </si>
  <si>
    <r>
      <t xml:space="preserve">   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</si>
  <si>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</si>
  <si>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t>        )</t>
  </si>
  <si>
    <t>    ),</t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</si>
  <si>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demerit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</si>
  <si>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</si>
  <si>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</si>
  <si>
    <t>Modify formula to use dynamic arrays</t>
  </si>
  <si>
    <t>Rev 2</t>
  </si>
  <si>
    <t>• Problems could be hidden until all test results are input</t>
  </si>
  <si>
    <t>Turn into resuable LAMBDA</t>
  </si>
  <si>
    <t>Pro</t>
  </si>
  <si>
    <t>Give outputs of partially completed samples</t>
  </si>
  <si>
    <t>Guidelines: Results ± Expected</t>
  </si>
  <si>
    <t>Guidelines: Expected Values</t>
  </si>
  <si>
    <t>Demerits</t>
  </si>
  <si>
    <t>Scores are universal for all columns but are hard-coded (i.e., Poor = 3, Flag = 1)</t>
  </si>
  <si>
    <t>Calculation step feels busy with the blank checking and nested IF statement for message</t>
  </si>
  <si>
    <r>
      <t>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7"/>
        <rFont val="Consolas"/>
        <family val="3"/>
      </rPr>
      <t>$C$243</t>
    </r>
    <r>
      <rPr>
        <sz val="11"/>
        <rFont val="Consolas"/>
        <family val="3"/>
      </rPr>
      <t xml:space="preserve">,   </t>
    </r>
    <r>
      <rPr>
        <sz val="11"/>
        <color theme="5"/>
        <rFont val="Consolas"/>
        <family val="3"/>
      </rPr>
      <t xml:space="preserve">3 </t>
    </r>
    <r>
      <rPr>
        <sz val="11"/>
        <rFont val="Consolas"/>
        <family val="3"/>
      </rPr>
      <t xml:space="preserve">  , IF(</t>
    </r>
    <r>
      <rPr>
        <sz val="11"/>
        <color theme="9"/>
        <rFont val="Consolas"/>
        <family val="3"/>
      </rPr>
      <t>ABS(C246-$C$240)</t>
    </r>
    <r>
      <rPr>
        <sz val="11"/>
        <rFont val="Consolas"/>
        <family val="3"/>
      </rPr>
      <t xml:space="preserve"> &gt;= </t>
    </r>
    <r>
      <rPr>
        <sz val="11"/>
        <color theme="8"/>
        <rFont val="Consolas"/>
        <family val="3"/>
      </rPr>
      <t>$C$242</t>
    </r>
    <r>
      <rPr>
        <sz val="11"/>
        <rFont val="Consolas"/>
        <family val="3"/>
      </rPr>
      <t xml:space="preserve">,   </t>
    </r>
    <r>
      <rPr>
        <sz val="11"/>
        <color rgb="FFC00000"/>
        <rFont val="Consolas"/>
        <family val="3"/>
      </rPr>
      <t>1</t>
    </r>
    <r>
      <rPr>
        <sz val="11"/>
        <rFont val="Consolas"/>
        <family val="3"/>
      </rPr>
      <t xml:space="preserve">   , 0)),</t>
    </r>
  </si>
  <si>
    <r>
      <t xml:space="preserve">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7"/>
        <rFont val="Consolas"/>
        <family val="3"/>
      </rPr>
      <t xml:space="preserve">poor </t>
    </r>
    <r>
      <rPr>
        <sz val="11"/>
        <rFont val="Consolas"/>
        <family val="3"/>
      </rPr>
      <t xml:space="preserve">, </t>
    </r>
    <r>
      <rPr>
        <sz val="11"/>
        <color theme="5"/>
        <rFont val="Consolas"/>
        <family val="3"/>
      </rPr>
      <t>s_poor</t>
    </r>
    <r>
      <rPr>
        <sz val="11"/>
        <rFont val="Consolas"/>
        <family val="3"/>
      </rPr>
      <t xml:space="preserve">, IF(    </t>
    </r>
    <r>
      <rPr>
        <sz val="11"/>
        <color theme="9"/>
        <rFont val="Consolas"/>
        <family val="3"/>
      </rPr>
      <t>abs_diff</t>
    </r>
    <r>
      <rPr>
        <sz val="11"/>
        <rFont val="Consolas"/>
        <family val="3"/>
      </rPr>
      <t xml:space="preserve">     &gt;=  </t>
    </r>
    <r>
      <rPr>
        <sz val="11"/>
        <color theme="8"/>
        <rFont val="Consolas"/>
        <family val="3"/>
      </rPr>
      <t xml:space="preserve">flag </t>
    </r>
    <r>
      <rPr>
        <sz val="11"/>
        <rFont val="Consolas"/>
        <family val="3"/>
      </rPr>
      <t xml:space="preserve">, </t>
    </r>
    <r>
      <rPr>
        <sz val="11"/>
        <color rgb="FFC00000"/>
        <rFont val="Consolas"/>
        <family val="3"/>
      </rPr>
      <t>s_flag</t>
    </r>
    <r>
      <rPr>
        <sz val="11"/>
        <rFont val="Consolas"/>
        <family val="3"/>
      </rPr>
      <t>, 0)),</t>
    </r>
  </si>
  <si>
    <t>• s_flag</t>
  </si>
  <si>
    <t>• s_poor</t>
  </si>
  <si>
    <t>• Compares the absolute difference to the guideline values</t>
  </si>
  <si>
    <r>
      <t xml:space="preserve">   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</si>
  <si>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3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</si>
  <si>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>,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>,</t>
    </r>
  </si>
  <si>
    <r>
      <t xml:space="preserve">            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</si>
  <si>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poor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s_poor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abs_diff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flag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s_flag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))</t>
    </r>
  </si>
  <si>
    <r>
      <t xml:space="preserve">    </t>
    </r>
    <r>
      <rPr>
        <sz val="11"/>
        <color rgb="FF0969DA"/>
        <rFont val="Consolas"/>
        <family val="3"/>
      </rPr>
      <t>FN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(C248, $C$241, $C$244, $C$245),</t>
    </r>
  </si>
  <si>
    <r>
      <t xml:space="preserve">    </t>
    </r>
    <r>
      <rPr>
        <sz val="11"/>
        <color rgb="FF0969DA"/>
        <rFont val="Consolas"/>
        <family val="3"/>
      </rPr>
      <t>Cd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(D248, $D$241, $D$244, $D$245),</t>
    </r>
  </si>
  <si>
    <r>
      <t xml:space="preserve">    </t>
    </r>
    <r>
      <rPr>
        <sz val="11"/>
        <color rgb="FF0969DA"/>
        <rFont val="Consolas"/>
        <family val="3"/>
      </rPr>
      <t>HVK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(E248, $E$241, $E$244, $E$245),</t>
    </r>
  </si>
  <si>
    <r>
      <t xml:space="preserve">    </t>
    </r>
    <r>
      <rPr>
        <sz val="11"/>
        <color rgb="FF0969DA"/>
        <rFont val="Consolas"/>
        <family val="3"/>
      </rPr>
      <t>Mill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(F248, $F$241, $F$244, $F$245),</t>
    </r>
  </si>
  <si>
    <r>
      <t xml:space="preserve">    </t>
    </r>
    <r>
      <rPr>
        <sz val="11"/>
        <color rgb="FF0969DA"/>
        <rFont val="Consolas"/>
        <family val="3"/>
      </rPr>
      <t>Ash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(G248, $G$241, $G$244, $G$245),</t>
    </r>
  </si>
  <si>
    <r>
      <t xml:space="preserve">    </t>
    </r>
    <r>
      <rPr>
        <sz val="11"/>
        <color rgb="FF0969DA"/>
        <rFont val="Consolas"/>
        <family val="3"/>
      </rPr>
      <t>Pro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(H248, $H$241, $H$244, $H$245),</t>
    </r>
  </si>
  <si>
    <r>
      <t xml:space="preserve">    </t>
    </r>
    <r>
      <rPr>
        <sz val="11"/>
        <color rgb="FF0969DA"/>
        <rFont val="Consolas"/>
        <family val="3"/>
      </rPr>
      <t>GI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get_score</t>
    </r>
    <r>
      <rPr>
        <sz val="11"/>
        <color rgb="FF000000"/>
        <rFont val="Consolas"/>
        <family val="3"/>
      </rPr>
      <t>(I248, $I$241, $I$244, $I$245),</t>
    </r>
  </si>
  <si>
    <r>
      <t xml:space="preserve">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(C248=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D248=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E248=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F248=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G248=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H248=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 I248=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</si>
  <si>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</si>
  <si>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</si>
  <si>
    <r>
      <t xml:space="preserve">            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</si>
  <si>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),</t>
    </r>
  </si>
  <si>
    <r>
      <t xml:space="preserve">           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,</t>
    </r>
  </si>
  <si>
    <r>
      <t xml:space="preserve">               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</si>
  <si>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</si>
  <si>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x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</si>
  <si>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array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</si>
  <si>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)),</t>
    </r>
  </si>
  <si>
    <r>
      <t xml:space="preserve">                    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</si>
  <si>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</si>
  <si>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j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guideline_scores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</si>
  <si>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is_blk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</si>
  <si>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return</t>
    </r>
  </si>
  <si>
    <t>                )</t>
  </si>
  <si>
    <t>            )</t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</si>
  <si>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</si>
  <si>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</si>
  <si>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ISTEXT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</si>
  <si>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is_txt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</si>
  <si>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txt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TEXTJOIN</t>
    </r>
    <r>
      <rPr>
        <sz val="11"/>
        <color rgb="FF000000"/>
        <rFont val="Consolas"/>
        <family val="3"/>
      </rPr>
      <t>(</t>
    </r>
    <r>
      <rPr>
        <sz val="11"/>
        <color rgb="FFA31515"/>
        <rFont val="Consolas"/>
        <family val="3"/>
      </rPr>
      <t>", "</t>
    </r>
    <r>
      <rPr>
        <sz val="11"/>
        <color rgb="FF000000"/>
        <rFont val="Consolas"/>
        <family val="3"/>
      </rPr>
      <t xml:space="preserve">,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>))),</t>
    </r>
  </si>
  <si>
    <r>
      <t xml:space="preserve">        </t>
    </r>
    <r>
      <rPr>
        <sz val="11"/>
        <color rgb="FF0969DA"/>
        <rFont val="Consolas"/>
        <family val="3"/>
      </rPr>
      <t>return</t>
    </r>
  </si>
  <si>
    <r>
      <t xml:space="preserve">   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SUM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</si>
  <si>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&lt; </t>
    </r>
    <r>
      <rPr>
        <sz val="11"/>
        <color rgb="FF0969DA"/>
        <rFont val="Consolas"/>
        <family val="3"/>
      </rPr>
      <t>max_demerits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"Pass"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"Discuss"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</si>
  <si>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"["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merit_sum</t>
    </r>
    <r>
      <rPr>
        <sz val="11"/>
        <color rgb="FF000000"/>
        <rFont val="Consolas"/>
        <family val="3"/>
      </rPr>
      <t xml:space="preserve"> &amp; </t>
    </r>
    <r>
      <rPr>
        <sz val="11"/>
        <color rgb="FFA31515"/>
        <rFont val="Consolas"/>
        <family val="3"/>
      </rPr>
      <t>"] BLK: "</t>
    </r>
    <r>
      <rPr>
        <sz val="11"/>
        <color rgb="FF000000"/>
        <rFont val="Consolas"/>
        <family val="3"/>
      </rPr>
      <t xml:space="preserve"> &amp; 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</si>
  <si>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</si>
  <si>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</si>
  <si>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</si>
  <si>
    <t>))</t>
  </si>
  <si>
    <t>Context</t>
  </si>
  <si>
    <t>Samples 1-10 are tested by seven different methods (i.e., FN, Cd, HVK, etc.)</t>
  </si>
  <si>
    <t>Create another column with the improvements</t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</si>
  <si>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flag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1</t>
    </r>
  </si>
  <si>
    <r>
      <t xml:space="preserve">• If the difference between the result and expected is &gt; </t>
    </r>
    <r>
      <rPr>
        <b/>
        <sz val="11"/>
        <color theme="1" tint="0.34998626667073579"/>
        <rFont val="Consolas"/>
        <family val="3"/>
      </rPr>
      <t>poor</t>
    </r>
    <r>
      <rPr>
        <sz val="11"/>
        <color theme="1" tint="0.34998626667073579"/>
        <rFont val="Consolas"/>
        <family val="3"/>
      </rPr>
      <t xml:space="preserve">, assign demerit value of </t>
    </r>
    <r>
      <rPr>
        <b/>
        <sz val="11"/>
        <color theme="1" tint="0.34998626667073579"/>
        <rFont val="Consolas"/>
        <family val="3"/>
      </rPr>
      <t>3</t>
    </r>
  </si>
  <si>
    <t>For each result, compare to the expected value within a given range (±) and assign a demerit score:</t>
  </si>
  <si>
    <r>
      <t xml:space="preserve">• If the demerit score is </t>
    </r>
    <r>
      <rPr>
        <b/>
        <sz val="11"/>
        <color theme="1" tint="0.34998626667073579"/>
        <rFont val="Consolas"/>
        <family val="3"/>
      </rPr>
      <t>&lt; 3</t>
    </r>
    <r>
      <rPr>
        <sz val="11"/>
        <color theme="1" tint="0.34998626667073579"/>
        <rFont val="Consolas"/>
        <family val="3"/>
      </rPr>
      <t xml:space="preserve">, then output </t>
    </r>
    <r>
      <rPr>
        <b/>
        <sz val="11"/>
        <color theme="1" tint="0.34998626667073579"/>
        <rFont val="Consolas"/>
        <family val="3"/>
      </rPr>
      <t>"Pass"</t>
    </r>
  </si>
  <si>
    <r>
      <t>• If the demerit score is</t>
    </r>
    <r>
      <rPr>
        <b/>
        <sz val="11"/>
        <color theme="1" tint="0.34998626667073579"/>
        <rFont val="Consolas"/>
        <family val="3"/>
      </rPr>
      <t xml:space="preserve"> ≥ 3</t>
    </r>
    <r>
      <rPr>
        <sz val="11"/>
        <color theme="1" tint="0.34998626667073579"/>
        <rFont val="Consolas"/>
        <family val="3"/>
      </rPr>
      <t>, then output "</t>
    </r>
    <r>
      <rPr>
        <b/>
        <sz val="11"/>
        <color theme="1" tint="0.34998626667073579"/>
        <rFont val="Consolas"/>
        <family val="3"/>
      </rPr>
      <t>Discuss</t>
    </r>
    <r>
      <rPr>
        <sz val="11"/>
        <color theme="1" tint="0.34998626667073579"/>
        <rFont val="Consolas"/>
        <family val="3"/>
      </rPr>
      <t>"</t>
    </r>
  </si>
  <si>
    <t>For each sample, sum the demerit scores and output "Pass", "Discuss", or "" in the status column:</t>
  </si>
  <si>
    <r>
      <t xml:space="preserve">• If there is a </t>
    </r>
    <r>
      <rPr>
        <b/>
        <sz val="11"/>
        <color theme="1" tint="0.34998626667073579"/>
        <rFont val="Consolas"/>
        <family val="3"/>
      </rPr>
      <t>blank</t>
    </r>
    <r>
      <rPr>
        <sz val="11"/>
        <color theme="1" tint="0.34998626667073579"/>
        <rFont val="Consolas"/>
        <family val="3"/>
      </rPr>
      <t xml:space="preserve"> result, then output </t>
    </r>
    <r>
      <rPr>
        <b/>
        <sz val="11"/>
        <color theme="1" tint="0.34998626667073579"/>
        <rFont val="Consolas"/>
        <family val="3"/>
      </rPr>
      <t>""</t>
    </r>
  </si>
  <si>
    <r>
      <rPr>
        <i/>
        <sz val="11"/>
        <color theme="1" tint="0.34998626667073579"/>
        <rFont val="Consolas"/>
        <family val="3"/>
      </rPr>
      <t>BONUS</t>
    </r>
    <r>
      <rPr>
        <sz val="11"/>
        <color theme="1" tint="0.34998626667073579"/>
        <rFont val="Consolas"/>
        <family val="3"/>
      </rPr>
      <t xml:space="preserve"> Create a re-usable LAMBDA using dynamic arrays</t>
    </r>
  </si>
  <si>
    <t>Still a lot of cell references (5 per method x 7 methods = 35 references)</t>
  </si>
  <si>
    <t>Still have repeated cell references for each results (e.g., FN and within is_blk)</t>
  </si>
  <si>
    <r>
      <t xml:space="preserve">• Focusing on the </t>
    </r>
    <r>
      <rPr>
        <b/>
        <sz val="14"/>
        <color theme="1"/>
        <rFont val="Segoe UI"/>
        <family val="2"/>
      </rPr>
      <t>Grid</t>
    </r>
    <r>
      <rPr>
        <sz val="14"/>
        <color theme="1"/>
        <rFont val="Segoe UI"/>
        <family val="2"/>
      </rPr>
      <t xml:space="preserve"> and </t>
    </r>
    <r>
      <rPr>
        <b/>
        <sz val="14"/>
        <color theme="1"/>
        <rFont val="Segoe UI"/>
        <family val="2"/>
      </rPr>
      <t>Names</t>
    </r>
    <r>
      <rPr>
        <sz val="14"/>
        <color theme="1"/>
        <rFont val="Segoe UI"/>
        <family val="2"/>
      </rPr>
      <t xml:space="preserve"> Views within the </t>
    </r>
    <r>
      <rPr>
        <b/>
        <sz val="14"/>
        <color theme="1"/>
        <rFont val="Segoe UI"/>
        <family val="2"/>
      </rPr>
      <t>Advanced Formula Environment</t>
    </r>
  </si>
  <si>
    <r>
      <t>=LET(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$G$33</t>
    </r>
    <r>
      <rPr>
        <sz val="16"/>
        <rFont val="Consolas"/>
        <family val="3"/>
      </rPr>
      <t xml:space="preserve">, </t>
    </r>
    <r>
      <rPr>
        <sz val="16"/>
        <color theme="8"/>
        <rFont val="Consolas"/>
        <family val="3"/>
      </rPr>
      <t>a</t>
    </r>
    <r>
      <rPr>
        <sz val="16"/>
        <rFont val="Consolas"/>
        <family val="3"/>
      </rPr>
      <t>)</t>
    </r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</si>
  <si>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$G$39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</si>
  <si>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$G$40</t>
    </r>
    <r>
      <rPr>
        <sz val="16"/>
        <rFont val="Consolas"/>
        <family val="3"/>
      </rPr>
      <t>,</t>
    </r>
  </si>
  <si>
    <t>describes a value's position relative to</t>
  </si>
  <si>
    <t>Warning</t>
  </si>
  <si>
    <t>ZSCORE</t>
  </si>
  <si>
    <t>Label</t>
  </si>
  <si>
    <r>
      <t>=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</si>
  <si>
    <r>
      <t xml:space="preserve">   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((A115-</t>
    </r>
    <r>
      <rPr>
        <sz val="11"/>
        <color rgb="FF033D8B"/>
        <rFont val="Consolas"/>
        <family val="3"/>
      </rPr>
      <t>AVERAGE</t>
    </r>
    <r>
      <rPr>
        <sz val="11"/>
        <color rgb="FF000000"/>
        <rFont val="Consolas"/>
        <family val="3"/>
      </rPr>
      <t>($A$115:$A$134))/</t>
    </r>
    <r>
      <rPr>
        <sz val="11"/>
        <color rgb="FF033D8B"/>
        <rFont val="Consolas"/>
        <family val="3"/>
      </rPr>
      <t>STDEV.S</t>
    </r>
    <r>
      <rPr>
        <sz val="11"/>
        <color rgb="FF000000"/>
        <rFont val="Consolas"/>
        <family val="3"/>
      </rPr>
      <t>($A$115:$A$134)),</t>
    </r>
  </si>
  <si>
    <t>    $E$116:$E$118,</t>
  </si>
  <si>
    <t>    $D$116:$D$118,</t>
  </si>
  <si>
    <r>
      <t xml:space="preserve">   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</si>
  <si>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8658"/>
        <rFont val="Consolas"/>
        <family val="3"/>
      </rPr>
      <t>-1</t>
    </r>
  </si>
  <si>
    <r>
      <t xml:space="preserve">    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</si>
  <si>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BYROW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z_abs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C4432B"/>
        <rFont val="Consolas"/>
        <family val="3"/>
      </rPr>
      <t>LET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</si>
  <si>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2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</si>
  <si>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 xml:space="preserve">, , </t>
    </r>
    <r>
      <rPr>
        <sz val="11"/>
        <color rgb="FF098658"/>
        <rFont val="Consolas"/>
        <family val="3"/>
      </rPr>
      <t>1</t>
    </r>
    <r>
      <rPr>
        <sz val="11"/>
        <color rgb="FF000000"/>
        <rFont val="Consolas"/>
        <family val="3"/>
      </rPr>
      <t>),</t>
    </r>
  </si>
  <si>
    <r>
      <t xml:space="preserve">    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r_std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r_lbl</t>
    </r>
    <r>
      <rPr>
        <sz val="11"/>
        <color rgb="FF000000"/>
        <rFont val="Consolas"/>
        <family val="3"/>
      </rPr>
      <t xml:space="preserve">,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</si>
  <si>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t>    ))),</t>
  </si>
  <si>
    <t>Traditional</t>
  </si>
  <si>
    <t>LET with Dynamic Arrays</t>
  </si>
  <si>
    <t>Chars</t>
  </si>
  <si>
    <t>Style</t>
  </si>
  <si>
    <t>Lines</t>
  </si>
  <si>
    <t>• However, the Traditional method requires using that formula for each record in the dataset (n times)</t>
  </si>
  <si>
    <t>data (n)</t>
  </si>
  <si>
    <t>• In a simple side-by-side comparison of a single cell, Traditional appears to be much shorter.</t>
  </si>
  <si>
    <t>Data Ref</t>
  </si>
  <si>
    <t>Rule Ref</t>
  </si>
  <si>
    <t>• Furthermore, each Traditional formula makes multiple cell references to the dataset and to the rule table</t>
  </si>
  <si>
    <t>Formula Comparison</t>
  </si>
  <si>
    <t>Side-by-Side Stats</t>
  </si>
  <si>
    <t>All or nothing return; no information regarding partially complete/missing values</t>
  </si>
  <si>
    <t>Rev 3</t>
  </si>
  <si>
    <t>Mask</t>
  </si>
  <si>
    <t>What if I wanted to exclude a certain method from the demerit scoring?</t>
  </si>
  <si>
    <t>What if I wanted to see the demerit scores (i.e., debug)</t>
  </si>
  <si>
    <t>Add optional parameter [debug]</t>
  </si>
  <si>
    <t>With new features, should add some validation/edge case handling</t>
  </si>
  <si>
    <t>• What if no methods are selected?</t>
  </si>
  <si>
    <t>Add parameter method_mask</t>
  </si>
  <si>
    <t>Add a Mask row to dataset (T/F)</t>
  </si>
  <si>
    <t>Debug</t>
  </si>
  <si>
    <t>Conditional formatting?</t>
  </si>
  <si>
    <t>Add conditional formatting friendly output</t>
  </si>
  <si>
    <t>• Create second LAMBDA MERIT_SCORE (by cell calculation)</t>
  </si>
  <si>
    <t>• Use MERIT_SCORE for conditional formatting</t>
  </si>
  <si>
    <t>• Use MERIT_SCORE in MERIT_ASSESSEMENT to build array</t>
  </si>
  <si>
    <t>MERIT_ASSESSMENT</t>
  </si>
  <si>
    <t>MERIT_SCORE</t>
  </si>
  <si>
    <t>MERIT_ASSESSMENT_ARRAY</t>
  </si>
  <si>
    <t>Without Outer LAMBDA or LET</t>
  </si>
  <si>
    <t>What is Margin of Error?</t>
  </si>
  <si>
    <t>MOE Formula</t>
  </si>
  <si>
    <t>MOE = margin of error</t>
  </si>
  <si>
    <t>MOE</t>
  </si>
  <si>
    <t>CI</t>
  </si>
  <si>
    <t xml:space="preserve">of uncertainty that tells you how much a </t>
  </si>
  <si>
    <t xml:space="preserve">true population value, given a chosen </t>
  </si>
  <si>
    <t>confidence level.</t>
  </si>
  <si>
    <t>DILUTIONEQ_V2</t>
  </si>
  <si>
    <r>
      <t xml:space="preserve">    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, $A$140:$A$159,</t>
    </r>
  </si>
  <si>
    <r>
      <t xml:space="preserve">    </t>
    </r>
    <r>
      <rPr>
        <sz val="11"/>
        <color rgb="FF0969DA"/>
        <rFont val="Consolas"/>
        <family val="3"/>
      </rPr>
      <t>rules</t>
    </r>
    <r>
      <rPr>
        <sz val="11"/>
        <color rgb="FF000000"/>
        <rFont val="Consolas"/>
        <family val="3"/>
      </rPr>
      <t>, D141:E143,</t>
    </r>
  </si>
  <si>
    <r>
      <t xml:space="preserve">    </t>
    </r>
    <r>
      <rPr>
        <sz val="11"/>
        <color rgb="FF0969DA"/>
        <rFont val="Consolas"/>
        <family val="3"/>
      </rPr>
      <t>z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ZSCORE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</si>
  <si>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lbl</t>
    </r>
    <r>
      <rPr>
        <sz val="11"/>
        <color rgb="FF000000"/>
        <rFont val="Consolas"/>
        <family val="3"/>
      </rPr>
      <t>,</t>
    </r>
  </si>
  <si>
    <t>Accouting for Multiple Cells and External References</t>
  </si>
  <si>
    <t>Create a warnings column that returns a message for each record</t>
  </si>
  <si>
    <t>Rules Table</t>
  </si>
  <si>
    <t>Std (±)</t>
  </si>
  <si>
    <t>Dataset</t>
  </si>
  <si>
    <t>Revision 2 [Advnaced+]: Dynamic Arrays and Re-Usable LAMBDA</t>
  </si>
  <si>
    <t>Revision 1 [Moderate]: Add Variables and Helper LAMBDA</t>
  </si>
  <si>
    <t>Revision 3 [Advanced++]: Mask, Debug, Conditional Formatting (Second LAMBDA)</t>
  </si>
  <si>
    <t>• What if debug is not T/F (input error)?</t>
  </si>
  <si>
    <t>Conditional Formatting Rule Example</t>
  </si>
  <si>
    <t>Range [Easy]</t>
  </si>
  <si>
    <t>Interquartile Range [Easy]</t>
  </si>
  <si>
    <t>Standard Error of Mean [Easy]</t>
  </si>
  <si>
    <t>Calculate Z-Score of Each Record in Dataset [East - Moderate]</t>
  </si>
  <si>
    <t>Create Warning Column for Dataset Based on Rules [Advanced]</t>
  </si>
  <si>
    <t>Dilution Equation: Solve for the Unknown [Moderate - Advanced]</t>
  </si>
  <si>
    <t>Table of Descriptive Statistics [Advanced+]</t>
  </si>
  <si>
    <r>
      <t xml:space="preserve">Use the </t>
    </r>
    <r>
      <rPr>
        <b/>
        <sz val="11"/>
        <color theme="1" tint="0.34998626667073579"/>
        <rFont val="Consolas"/>
        <family val="3"/>
      </rPr>
      <t>Rules Table</t>
    </r>
    <r>
      <rPr>
        <sz val="11"/>
        <color theme="1" tint="0.34998626667073579"/>
        <rFont val="Consolas"/>
        <family val="3"/>
      </rPr>
      <t xml:space="preserve"> to determine the appropriate message to return:</t>
    </r>
  </si>
  <si>
    <r>
      <t xml:space="preserve">• Then return the message in the </t>
    </r>
    <r>
      <rPr>
        <b/>
        <sz val="11"/>
        <color theme="1" tint="0.34998626667073579"/>
        <rFont val="Consolas"/>
        <family val="3"/>
      </rPr>
      <t>Label</t>
    </r>
    <r>
      <rPr>
        <sz val="11"/>
        <color theme="1" tint="0.34998626667073579"/>
        <rFont val="Consolas"/>
        <family val="3"/>
      </rPr>
      <t xml:space="preserve"> column</t>
    </r>
  </si>
  <si>
    <r>
      <t xml:space="preserve">• If the absolute value of the z-score of a record is &gt;= the value in the </t>
    </r>
    <r>
      <rPr>
        <b/>
        <sz val="11"/>
        <color theme="1" tint="0.34998626667073579"/>
        <rFont val="Consolas"/>
        <family val="3"/>
      </rPr>
      <t>Std (±)</t>
    </r>
    <r>
      <rPr>
        <sz val="11"/>
        <color theme="1" tint="0.34998626667073579"/>
        <rFont val="Consolas"/>
        <family val="3"/>
      </rPr>
      <t xml:space="preserve"> column, </t>
    </r>
  </si>
  <si>
    <t>Original Status Formula [Easy - Moderate]</t>
  </si>
  <si>
    <t>LET's Make This Formula Better [Easy - Advanced++]</t>
  </si>
  <si>
    <t>Margin of Error [Easy]</t>
  </si>
  <si>
    <t>Relative Standard Deviation [Easy]</t>
  </si>
  <si>
    <t>Dilution Equation: Solve for the Unknown (All Optional Parameter LAMBDA) [Moderate - Advanced]</t>
  </si>
  <si>
    <t>Relative Standard Deviation (With Optional Parameter LAMBDA) [Easy - Moderare]</t>
  </si>
  <si>
    <t>Dataset (Updated with Mask Row)</t>
  </si>
  <si>
    <t xml:space="preserve">A t-based margin of error is a measure </t>
  </si>
  <si>
    <t xml:space="preserve">sample estimate is expected to differ from </t>
  </si>
  <si>
    <t>using helpers</t>
  </si>
  <si>
    <t>no helpers</t>
  </si>
  <si>
    <r>
      <t>t</t>
    </r>
    <r>
      <rPr>
        <vertAlign val="subscript"/>
        <sz val="14"/>
        <color theme="1" tint="0.34998626667073579"/>
        <rFont val="Consolas"/>
        <family val="3"/>
      </rPr>
      <t>α/2, n-1</t>
    </r>
    <r>
      <rPr>
        <sz val="14"/>
        <color theme="1" tint="0.34998626667073579"/>
        <rFont val="Consolas"/>
        <family val="3"/>
      </rPr>
      <t xml:space="preserve"> = t critical value = </t>
    </r>
  </si>
  <si>
    <t>• If n &lt; threshold, then t-crit</t>
  </si>
  <si>
    <t>• If n ≥ threshold, then z-score</t>
  </si>
  <si>
    <t>Threshold</t>
  </si>
  <si>
    <t>MOE_ADV</t>
  </si>
  <si>
    <t>Set the default value of threshold to 15</t>
  </si>
  <si>
    <t>Set the default value of the confidence interval to 0.95</t>
  </si>
  <si>
    <t>MOE Formulas</t>
  </si>
  <si>
    <t>Create a formula that conditionally uses t-crit or z-index automatically to calculate MOE:</t>
  </si>
  <si>
    <r>
      <t xml:space="preserve">use </t>
    </r>
    <r>
      <rPr>
        <b/>
        <sz val="11"/>
        <color theme="1" tint="0.34998626667073579"/>
        <rFont val="Consolas"/>
        <family val="3"/>
      </rPr>
      <t>T.INV.2T</t>
    </r>
    <r>
      <rPr>
        <sz val="11"/>
        <color theme="1" tint="0.34998626667073579"/>
        <rFont val="Consolas"/>
        <family val="3"/>
      </rPr>
      <t xml:space="preserve"> to calculate t-crit</t>
    </r>
  </si>
  <si>
    <r>
      <t xml:space="preserve">use </t>
    </r>
    <r>
      <rPr>
        <b/>
        <sz val="11"/>
        <color theme="1" tint="0.34998626667073579"/>
        <rFont val="Consolas"/>
        <family val="3"/>
      </rPr>
      <t xml:space="preserve">NORM.S.INV </t>
    </r>
    <r>
      <rPr>
        <sz val="11"/>
        <color theme="1" tint="0.34998626667073579"/>
        <rFont val="Consolas"/>
        <family val="3"/>
      </rPr>
      <t>to calculate z-index</t>
    </r>
  </si>
  <si>
    <t>z-index</t>
  </si>
  <si>
    <t>t-crit</t>
  </si>
  <si>
    <t>α</t>
  </si>
  <si>
    <r>
      <t>MOE</t>
    </r>
    <r>
      <rPr>
        <b/>
        <vertAlign val="subscript"/>
        <sz val="28"/>
        <color theme="1" tint="0.34998626667073579"/>
        <rFont val="Consolas"/>
        <family val="3"/>
      </rPr>
      <t>z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z</t>
    </r>
    <r>
      <rPr>
        <b/>
        <vertAlign val="subscript"/>
        <sz val="28"/>
        <color theme="8"/>
        <rFont val="Consolas"/>
        <family val="3"/>
      </rPr>
      <t>1-(α/2)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</si>
  <si>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</t>
    </r>
    <r>
      <rPr>
        <b/>
        <vertAlign val="subscript"/>
        <sz val="28"/>
        <color theme="1" tint="0.34998626667073579"/>
        <rFont val="Consolas"/>
        <family val="3"/>
      </rPr>
      <t>t</t>
    </r>
    <r>
      <rPr>
        <b/>
        <sz val="28"/>
        <color theme="1" tint="0.34998626667073579"/>
        <rFont val="Consolas"/>
        <family val="3"/>
      </rPr>
      <t xml:space="preserve"> = </t>
    </r>
    <r>
      <rPr>
        <b/>
        <sz val="28"/>
        <color theme="8"/>
        <rFont val="Consolas"/>
        <family val="3"/>
      </rPr>
      <t>t</t>
    </r>
    <r>
      <rPr>
        <b/>
        <vertAlign val="subscript"/>
        <sz val="28"/>
        <color theme="8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</si>
  <si>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>MOE = t</t>
    </r>
    <r>
      <rPr>
        <b/>
        <vertAlign val="subscript"/>
        <sz val="28"/>
        <color theme="1" tint="0.34998626667073579"/>
        <rFont val="Consolas"/>
        <family val="3"/>
      </rPr>
      <t>α, n-1</t>
    </r>
    <r>
      <rPr>
        <b/>
        <sz val="28"/>
        <color theme="1" tint="0.34998626667073579"/>
        <rFont val="Consolas"/>
        <family val="3"/>
      </rPr>
      <t xml:space="preserve"> * (s / √n)</t>
    </r>
  </si>
  <si>
    <r>
      <t xml:space="preserve">T.INV.2T uses </t>
    </r>
    <r>
      <rPr>
        <b/>
        <sz val="11"/>
        <color theme="1" tint="0.34998626667073579"/>
        <rFont val="Consolas"/>
        <family val="3"/>
      </rPr>
      <t>α</t>
    </r>
    <r>
      <rPr>
        <sz val="11"/>
        <color theme="1" tint="0.34998626667073579"/>
        <rFont val="Consolas"/>
        <family val="3"/>
      </rPr>
      <t xml:space="preserve"> as probability</t>
    </r>
  </si>
  <si>
    <r>
      <t>NORM.S.INV</t>
    </r>
    <r>
      <rPr>
        <b/>
        <sz val="11"/>
        <color theme="1" tint="0.34998626667073579"/>
        <rFont val="Consolas"/>
        <family val="3"/>
      </rPr>
      <t xml:space="preserve"> </t>
    </r>
    <r>
      <rPr>
        <sz val="11"/>
        <color theme="1" tint="0.34998626667073579"/>
        <rFont val="Consolas"/>
        <family val="3"/>
      </rPr>
      <t xml:space="preserve">uses </t>
    </r>
    <r>
      <rPr>
        <b/>
        <sz val="11"/>
        <color theme="1" tint="0.34998626667073579"/>
        <rFont val="Consolas"/>
        <family val="3"/>
      </rPr>
      <t xml:space="preserve">CI </t>
    </r>
    <r>
      <rPr>
        <sz val="11"/>
        <color theme="1" tint="0.34998626667073579"/>
        <rFont val="Consolas"/>
        <family val="3"/>
      </rPr>
      <t>as probability (need to adjust α to two tailed)</t>
    </r>
  </si>
  <si>
    <t>Create a formula that returns a 2 by x array of descriptive statistics</t>
  </si>
  <si>
    <t>• Column 1 is the name of the function being performed (i.e., sum, mean, med, sem, etc.)</t>
  </si>
  <si>
    <t>• Column 2 is the actual aggregated value</t>
  </si>
  <si>
    <t>If users provide a list of function names, then output only those aggregations</t>
  </si>
  <si>
    <t>Set the default value of functions to return all supported functions</t>
  </si>
  <si>
    <t>Validate functions parameters; if there are unknown functions, return it as a joined list</t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</si>
  <si>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guideline_values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guideline_scores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max_demerits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method_mask</t>
    </r>
    <r>
      <rPr>
        <sz val="11"/>
        <rFont val="Consolas"/>
        <family val="3"/>
      </rPr>
      <t>, [</t>
    </r>
    <r>
      <rPr>
        <sz val="11"/>
        <color rgb="FF0969DA"/>
        <rFont val="Consolas"/>
        <family val="3"/>
      </rPr>
      <t>debug</t>
    </r>
    <r>
      <rPr>
        <sz val="11"/>
        <rFont val="Consolas"/>
        <family val="3"/>
      </rPr>
      <t>]</t>
    </r>
  </si>
  <si>
    <r>
      <t xml:space="preserve">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ISOMITTED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 xml:space="preserve">)), </t>
    </r>
    <r>
      <rPr>
        <sz val="11"/>
        <color rgb="FF0000FF"/>
        <rFont val="Consolas"/>
        <family val="3"/>
      </rPr>
      <t>FALSE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debug</t>
    </r>
    <r>
      <rPr>
        <sz val="11"/>
        <color rgb="FF000000"/>
        <rFont val="Consolas"/>
        <family val="3"/>
      </rPr>
      <t>),</t>
    </r>
  </si>
  <si>
    <r>
      <t xml:space="preserve">               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</si>
  <si>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</si>
  <si>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</si>
  <si>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headers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</si>
  <si>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guideline_values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),</t>
    </r>
  </si>
  <si>
    <r>
      <t xml:space="preserve">                    </t>
    </r>
    <r>
      <rPr>
        <sz val="11"/>
        <color rgb="FF0969DA"/>
        <rFont val="Consolas"/>
        <family val="3"/>
      </rPr>
      <t>guideline_scores</t>
    </r>
  </si>
  <si>
    <r>
      <t xml:space="preserve">    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MAKEARRAY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ROWS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33D8B"/>
        <rFont val="Consolas"/>
        <family val="3"/>
      </rPr>
      <t>COLUMNS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INDEX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 xml:space="preserve">, , </t>
    </r>
    <r>
      <rPr>
        <sz val="11"/>
        <color rgb="FF0969DA"/>
        <rFont val="Consolas"/>
        <family val="3"/>
      </rPr>
      <t>c</t>
    </r>
    <r>
      <rPr>
        <sz val="11"/>
        <color rgb="FF000000"/>
        <rFont val="Consolas"/>
        <family val="3"/>
      </rPr>
      <t>))),</t>
    </r>
  </si>
  <si>
    <r>
      <t xml:space="preserve">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mask_arr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get_merit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data</t>
    </r>
    <r>
      <rPr>
        <sz val="11"/>
        <color rgb="FF000000"/>
        <rFont val="Consolas"/>
        <family val="3"/>
      </rPr>
      <t xml:space="preserve">),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</si>
  <si>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msg_out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blk_lbls</t>
    </r>
    <r>
      <rPr>
        <sz val="11"/>
        <color rgb="FF000000"/>
        <rFont val="Consolas"/>
        <family val="3"/>
      </rPr>
      <t xml:space="preserve"> = </t>
    </r>
    <r>
      <rPr>
        <sz val="11"/>
        <color rgb="FFA31515"/>
        <rFont val="Consolas"/>
        <family val="3"/>
      </rPr>
      <t>""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msg_blks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</si>
  <si>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IFS</t>
    </r>
    <r>
      <rPr>
        <sz val="11"/>
        <color rgb="FF000000"/>
        <rFont val="Consolas"/>
        <family val="3"/>
      </rPr>
      <t>(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</si>
  <si>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OR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method_mask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</si>
  <si>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"#MASK!"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</si>
  <si>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33D8B"/>
        <rFont val="Consolas"/>
        <family val="3"/>
      </rPr>
      <t>NOT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ISLOGICAL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)),</t>
    </r>
  </si>
  <si>
    <r>
      <t xml:space="preserve">        </t>
    </r>
    <r>
      <rPr>
        <sz val="11"/>
        <color rgb="FFA31515"/>
        <rFont val="Consolas"/>
        <family val="3"/>
      </rPr>
      <t>"#DEBUG!"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</si>
  <si>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db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</si>
  <si>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merit_arr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</si>
  <si>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000FF"/>
        <rFont val="Consolas"/>
        <family val="3"/>
      </rPr>
      <t>TRUE</t>
    </r>
    <r>
      <rPr>
        <sz val="11"/>
        <color rgb="FF000000"/>
        <rFont val="Consolas"/>
        <family val="3"/>
      </rPr>
      <t>,</t>
    </r>
  </si>
  <si>
    <r>
      <t xml:space="preserve">        </t>
    </r>
    <r>
      <rPr>
        <sz val="11"/>
        <color rgb="FF0969DA"/>
        <rFont val="Consolas"/>
        <family val="3"/>
      </rPr>
      <t>msg_out</t>
    </r>
  </si>
  <si>
    <r>
      <t>=</t>
    </r>
    <r>
      <rPr>
        <sz val="11"/>
        <color rgb="FFC4432B"/>
        <rFont val="Consolas"/>
        <family val="3"/>
      </rPr>
      <t>LAMBDA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rFont val="Consolas"/>
        <family val="3"/>
      </rPr>
      <t>,</t>
    </r>
    <r>
      <rPr>
        <sz val="11"/>
        <color rgb="FF0969DA"/>
        <rFont val="Consolas"/>
        <family val="3"/>
      </rPr>
      <t xml:space="preserve"> g_scr</t>
    </r>
    <r>
      <rPr>
        <sz val="11"/>
        <color rgb="FF000000"/>
        <rFont val="Consolas"/>
        <family val="3"/>
      </rPr>
      <t>,</t>
    </r>
  </si>
  <si>
    <r>
      <t xml:space="preserve">    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ABS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 - </t>
    </r>
    <r>
      <rPr>
        <sz val="11"/>
        <color rgb="FF0969DA"/>
        <rFont val="Consolas"/>
        <family val="3"/>
      </rPr>
      <t>exp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</si>
  <si>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XLOOKUP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diff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g_val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g_scr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0</t>
    </r>
    <r>
      <rPr>
        <sz val="11"/>
        <color rgb="FF000000"/>
        <rFont val="Consolas"/>
        <family val="3"/>
      </rPr>
      <t xml:space="preserve">, </t>
    </r>
    <r>
      <rPr>
        <sz val="11"/>
        <color rgb="FF098658"/>
        <rFont val="Consolas"/>
        <family val="3"/>
      </rPr>
      <t>-1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</si>
  <si>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IF</t>
    </r>
    <r>
      <rPr>
        <sz val="11"/>
        <color rgb="FF000000"/>
        <rFont val="Consolas"/>
        <family val="3"/>
      </rPr>
      <t>(</t>
    </r>
    <r>
      <rPr>
        <sz val="11"/>
        <color rgb="FF033D8B"/>
        <rFont val="Consolas"/>
        <family val="3"/>
      </rPr>
      <t>ISBLANK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</t>
    </r>
    <r>
      <rPr>
        <sz val="11"/>
        <color rgb="FF000000"/>
        <rFont val="Consolas"/>
        <family val="3"/>
      </rPr>
      <t xml:space="preserve">), </t>
    </r>
    <r>
      <rPr>
        <sz val="11"/>
        <color rgb="FF0969DA"/>
        <rFont val="Consolas"/>
        <family val="3"/>
      </rPr>
      <t>hdr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</si>
  <si>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, $M$383,</t>
    </r>
  </si>
  <si>
    <r>
      <t xml:space="preserve">    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>, C389,</t>
    </r>
  </si>
  <si>
    <r>
      <t xml:space="preserve">   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>, C$379,</t>
    </r>
  </si>
  <si>
    <r>
      <t xml:space="preserve">   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>, C$388,</t>
    </r>
  </si>
  <si>
    <r>
      <t xml:space="preserve">   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>, C$382:C$383,</t>
    </r>
  </si>
  <si>
    <r>
      <t xml:space="preserve">   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, $M$382:$M$383,</t>
    </r>
  </si>
  <si>
    <r>
      <t xml:space="preserve">    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>, C$386,</t>
    </r>
  </si>
  <si>
    <r>
      <t xml:space="preserve">   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, </t>
    </r>
    <r>
      <rPr>
        <sz val="11"/>
        <color rgb="FF8250DF"/>
        <rFont val="Consolas"/>
        <family val="3"/>
      </rPr>
      <t>MERIT_SCORE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expected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header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guide_value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guide_score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</si>
  <si>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ISNUMBER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>),</t>
    </r>
  </si>
  <si>
    <r>
      <t xml:space="preserve">    </t>
    </r>
    <r>
      <rPr>
        <sz val="11"/>
        <color rgb="FF0969DA"/>
        <rFont val="Consolas"/>
        <family val="3"/>
      </rPr>
      <t>return</t>
    </r>
    <r>
      <rPr>
        <sz val="11"/>
        <color rgb="FF000000"/>
        <rFont val="Consolas"/>
        <family val="3"/>
      </rPr>
      <t xml:space="preserve">, </t>
    </r>
    <r>
      <rPr>
        <sz val="11"/>
        <color rgb="FF033D8B"/>
        <rFont val="Consolas"/>
        <family val="3"/>
      </rPr>
      <t>AND</t>
    </r>
    <r>
      <rPr>
        <sz val="11"/>
        <color rgb="FF000000"/>
        <rFont val="Consolas"/>
        <family val="3"/>
      </rPr>
      <t>(</t>
    </r>
    <r>
      <rPr>
        <sz val="11"/>
        <color rgb="FF0969DA"/>
        <rFont val="Consolas"/>
        <family val="3"/>
      </rPr>
      <t>mask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is_num</t>
    </r>
    <r>
      <rPr>
        <sz val="11"/>
        <color rgb="FF000000"/>
        <rFont val="Consolas"/>
        <family val="3"/>
      </rPr>
      <t xml:space="preserve">, </t>
    </r>
    <r>
      <rPr>
        <sz val="11"/>
        <color rgb="FF0969DA"/>
        <rFont val="Consolas"/>
        <family val="3"/>
      </rPr>
      <t>merit</t>
    </r>
    <r>
      <rPr>
        <sz val="11"/>
        <color rgb="FF000000"/>
        <rFont val="Consolas"/>
        <family val="3"/>
      </rPr>
      <t xml:space="preserve"> &gt;= </t>
    </r>
    <r>
      <rPr>
        <sz val="11"/>
        <color rgb="FF0969DA"/>
        <rFont val="Consolas"/>
        <family val="3"/>
      </rPr>
      <t>max_demerit</t>
    </r>
    <r>
      <rPr>
        <sz val="11"/>
        <color rgb="FF000000"/>
        <rFont val="Consolas"/>
        <family val="3"/>
      </rPr>
      <t>),</t>
    </r>
  </si>
  <si>
    <t>• If n &lt;= 1, return # N&lt;=1!</t>
  </si>
  <si>
    <t>• If confidence interval is not between 0-1, return #CI RNG!</t>
  </si>
  <si>
    <t>• If confidence interval is not a number, return #CI NaN!</t>
  </si>
  <si>
    <t>• If threshold is not a number, return #CI NaN!</t>
  </si>
  <si>
    <t>Margin of Error [Advanced++]: Dependant Calculation (w/ Optional Parameters and Validation)</t>
  </si>
  <si>
    <t>Validate parameters and if validation fails, return a message containing all issues:</t>
  </si>
  <si>
    <t>• If any records in the data are not numbers, return #DATA NaN!</t>
  </si>
  <si>
    <t>Recursion</t>
  </si>
  <si>
    <t>Recursion: Self Referencing LAMBDA</t>
  </si>
  <si>
    <t>What is Recursion</t>
  </si>
  <si>
    <t>Example: Replicate the FACT function using recursive LAMBDA</t>
  </si>
  <si>
    <t>• Built in Excel function FACT requires one argument: number</t>
  </si>
  <si>
    <r>
      <t>=</t>
    </r>
    <r>
      <rPr>
        <sz val="16"/>
        <color rgb="FFC4432B"/>
        <rFont val="Consolas"/>
        <family val="3"/>
      </rPr>
      <t>LET</t>
    </r>
    <r>
      <rPr>
        <sz val="16"/>
        <color rgb="FF000000"/>
        <rFont val="Consolas"/>
        <family val="3"/>
      </rPr>
      <t>(</t>
    </r>
  </si>
  <si>
    <r>
      <t xml:space="preserve">    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 xml:space="preserve">, </t>
    </r>
    <r>
      <rPr>
        <sz val="16"/>
        <color rgb="FFC4432B"/>
        <rFont val="Consolas"/>
        <family val="3"/>
      </rPr>
      <t>LAMBDA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>,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>,</t>
    </r>
  </si>
  <si>
    <r>
      <t xml:space="preserve">        </t>
    </r>
    <r>
      <rPr>
        <sz val="16"/>
        <color rgb="FF033D8B"/>
        <rFont val="Consolas"/>
        <family val="3"/>
      </rPr>
      <t>IF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 xml:space="preserve"> &lt; </t>
    </r>
    <r>
      <rPr>
        <sz val="16"/>
        <color rgb="FF098658"/>
        <rFont val="Consolas"/>
        <family val="3"/>
      </rPr>
      <t>2</t>
    </r>
    <r>
      <rPr>
        <sz val="16"/>
        <color rgb="FF000000"/>
        <rFont val="Consolas"/>
        <family val="3"/>
      </rPr>
      <t>,</t>
    </r>
  </si>
  <si>
    <r>
      <t xml:space="preserve">            </t>
    </r>
    <r>
      <rPr>
        <sz val="16"/>
        <color rgb="FF098658"/>
        <rFont val="Consolas"/>
        <family val="3"/>
      </rPr>
      <t>1</t>
    </r>
    <r>
      <rPr>
        <sz val="16"/>
        <color rgb="FF000000"/>
        <rFont val="Consolas"/>
        <family val="3"/>
      </rPr>
      <t>,</t>
    </r>
  </si>
  <si>
    <t>=FACT($I$177)</t>
  </si>
  <si>
    <r>
      <t xml:space="preserve">    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myFACT</t>
    </r>
    <r>
      <rPr>
        <sz val="16"/>
        <color rgb="FF000000"/>
        <rFont val="Consolas"/>
        <family val="3"/>
      </rPr>
      <t>, $M$182)</t>
    </r>
  </si>
  <si>
    <r>
      <t xml:space="preserve">            </t>
    </r>
    <r>
      <rPr>
        <sz val="16"/>
        <color rgb="FF0969DA"/>
        <rFont val="Consolas"/>
        <family val="3"/>
      </rPr>
      <t xml:space="preserve">k </t>
    </r>
    <r>
      <rPr>
        <sz val="16"/>
        <color rgb="FF000000"/>
        <rFont val="Consolas"/>
        <family val="3"/>
      </rPr>
      <t xml:space="preserve">* 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me</t>
    </r>
    <r>
      <rPr>
        <sz val="16"/>
        <color rgb="FF000000"/>
        <rFont val="Consolas"/>
        <family val="3"/>
      </rPr>
      <t xml:space="preserve">, </t>
    </r>
    <r>
      <rPr>
        <sz val="16"/>
        <color rgb="FF0969DA"/>
        <rFont val="Consolas"/>
        <family val="3"/>
      </rPr>
      <t>k</t>
    </r>
    <r>
      <rPr>
        <sz val="16"/>
        <color rgb="FF000000"/>
        <rFont val="Consolas"/>
        <family val="3"/>
      </rPr>
      <t xml:space="preserve"> -</t>
    </r>
    <r>
      <rPr>
        <sz val="16"/>
        <color rgb="FF098658"/>
        <rFont val="Consolas"/>
        <family val="3"/>
      </rPr>
      <t>1</t>
    </r>
    <r>
      <rPr>
        <sz val="16"/>
        <color rgb="FF000000"/>
        <rFont val="Consolas"/>
        <family val="3"/>
      </rPr>
      <t>)</t>
    </r>
  </si>
  <si>
    <r>
      <t xml:space="preserve">• </t>
    </r>
    <r>
      <rPr>
        <b/>
        <sz val="11"/>
        <color theme="1" tint="0.34998626667073579"/>
        <rFont val="Consolas"/>
        <family val="3"/>
      </rPr>
      <t>myFACT</t>
    </r>
    <r>
      <rPr>
        <sz val="11"/>
        <color theme="1" tint="0.34998626667073579"/>
        <rFont val="Consolas"/>
        <family val="3"/>
      </rPr>
      <t xml:space="preserve"> is the name of the recursive LAMBDA and contains two parameters:</t>
    </r>
  </si>
  <si>
    <t>How to Write Recursive Functions in Excel</t>
  </si>
  <si>
    <t>• In general, writing recursion using LAMBDA requires three important features:</t>
  </si>
  <si>
    <t>Generalize Recursion Formula</t>
  </si>
  <si>
    <r>
      <t xml:space="preserve">        </t>
    </r>
    <r>
      <rPr>
        <sz val="16"/>
        <color rgb="FF033D8B"/>
        <rFont val="Consolas"/>
        <family val="3"/>
      </rPr>
      <t>IF</t>
    </r>
    <r>
      <rPr>
        <sz val="16"/>
        <color rgb="FF000000"/>
        <rFont val="Consolas"/>
        <family val="3"/>
      </rPr>
      <t>(</t>
    </r>
  </si>
  <si>
    <t>            recursion_step</t>
  </si>
  <si>
    <r>
      <t xml:space="preserve">    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 xml:space="preserve">, </t>
    </r>
    <r>
      <rPr>
        <sz val="16"/>
        <color rgb="FFC4432B"/>
        <rFont val="Consolas"/>
        <family val="3"/>
      </rPr>
      <t>LAMBDA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Self</t>
    </r>
    <r>
      <rPr>
        <sz val="16"/>
        <color rgb="FF000000"/>
        <rFont val="Consolas"/>
        <family val="3"/>
      </rPr>
      <t xml:space="preserve">, </t>
    </r>
    <r>
      <rPr>
        <sz val="16"/>
        <color rgb="FF0969DA"/>
        <rFont val="Consolas"/>
        <family val="3"/>
      </rPr>
      <t>state</t>
    </r>
    <r>
      <rPr>
        <sz val="16"/>
        <color rgb="FF000000"/>
        <rFont val="Consolas"/>
        <family val="3"/>
      </rPr>
      <t>,</t>
    </r>
  </si>
  <si>
    <r>
      <t xml:space="preserve">    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>(</t>
    </r>
    <r>
      <rPr>
        <sz val="16"/>
        <color rgb="FF0969DA"/>
        <rFont val="Consolas"/>
        <family val="3"/>
      </rPr>
      <t>Fn</t>
    </r>
    <r>
      <rPr>
        <sz val="16"/>
        <color rgb="FF000000"/>
        <rFont val="Consolas"/>
        <family val="3"/>
      </rPr>
      <t>, initial_state)</t>
    </r>
  </si>
  <si>
    <t>Should loop stop?</t>
  </si>
  <si>
    <t>Yes, return this value</t>
  </si>
  <si>
    <t>No, continue recursive process</t>
  </si>
  <si>
    <t>Ablebits How to write recursive LAMBDA function</t>
  </si>
  <si>
    <t>Recursion vs Dynamic Arrays</t>
  </si>
  <si>
    <t>Function / Technique</t>
  </si>
  <si>
    <t>Best For</t>
  </si>
  <si>
    <t>Data Shape</t>
  </si>
  <si>
    <t>Example Use Cases</t>
  </si>
  <si>
    <t>SCAN</t>
  </si>
  <si>
    <t>REDUCE</t>
  </si>
  <si>
    <t>MAP</t>
  </si>
  <si>
    <t>BYROW</t>
  </si>
  <si>
    <t>BYCOL</t>
  </si>
  <si>
    <t>• Running calculations</t>
  </si>
  <si>
    <t>• Single accumulated result</t>
  </si>
  <si>
    <t>• Transforming values</t>
  </si>
  <si>
    <t>• Row-wise calculations</t>
  </si>
  <si>
    <t>• Column-wise calculations</t>
  </si>
  <si>
    <t>• Hierarchical structures</t>
  </si>
  <si>
    <t>• Sequence</t>
  </si>
  <si>
    <t>• Table</t>
  </si>
  <si>
    <t>• Running totals, running balance, factorial trace</t>
  </si>
  <si>
    <t>• Hierarchy</t>
  </si>
  <si>
    <t>• Sum, product, concatenation, aggregation</t>
  </si>
  <si>
    <t>• Text cleanup, formatting, value conversion</t>
  </si>
  <si>
    <t>• Row totals, row statistics, validation</t>
  </si>
  <si>
    <t>• Column totals, profiles, metrics</t>
  </si>
  <si>
    <t>• Parent-child hierarchies, organizational charts, folder trees, bill-of-material explosions, tree traversal</t>
  </si>
  <si>
    <t>Parent</t>
  </si>
  <si>
    <t>A</t>
  </si>
  <si>
    <t>B</t>
  </si>
  <si>
    <t>C</t>
  </si>
  <si>
    <t>D</t>
  </si>
  <si>
    <t>E</t>
  </si>
  <si>
    <t>F</t>
  </si>
  <si>
    <t>G</t>
  </si>
  <si>
    <t>Sample Hierarchy</t>
  </si>
  <si>
    <t>A table contains two columns: Sample and Parent</t>
  </si>
  <si>
    <t xml:space="preserve">The Sample column is the number of a given sample, while the parent (if present) relates that sample's origin/predecessor </t>
  </si>
  <si>
    <t>Create a column that describes each sample's relationship to its parent sample(s)</t>
  </si>
  <si>
    <t>SAMPLE_HIERARCHY</t>
  </si>
  <si>
    <t>If Parent is blank</t>
  </si>
  <si>
    <t>If Parent equals Node</t>
  </si>
  <si>
    <t>If Parent has already been visited</t>
  </si>
  <si>
    <t>If Maximum Depth reached</t>
  </si>
  <si>
    <t>Otherwise</t>
  </si>
  <si>
    <t>SAMPLE_HIERATCHY logical pathway</t>
  </si>
  <si>
    <t>• Return Node</t>
  </si>
  <si>
    <t>• Return Node [SELF]</t>
  </si>
  <si>
    <t>• Return [LOOP]</t>
  </si>
  <si>
    <t>• Return [MAX DEPTH]</t>
  </si>
  <si>
    <t>• Add Parent to Visited List</t>
  </si>
  <si>
    <t>• Recurse to Parent</t>
  </si>
  <si>
    <t>• Append Current Node</t>
  </si>
  <si>
    <t>Get Parent:</t>
  </si>
  <si>
    <t>LET logical pathway</t>
  </si>
  <si>
    <t>Parent-Child Sample Hierarchy [Advanced++]: Recursive LAMBDA</t>
  </si>
  <si>
    <t>Formula Bar</t>
  </si>
  <si>
    <t>Names View / Functions</t>
  </si>
  <si>
    <t>Performance</t>
  </si>
  <si>
    <t>Generalized ISOMITTED Use-Case</t>
  </si>
  <si>
    <r>
      <t xml:space="preserve">   ISOMITTED(</t>
    </r>
    <r>
      <rPr>
        <sz val="16"/>
        <color theme="9"/>
        <rFont val="Consolas"/>
        <family val="3"/>
      </rPr>
      <t>parameter</t>
    </r>
    <r>
      <rPr>
        <sz val="16"/>
        <color rgb="FF000000"/>
        <rFont val="Consolas"/>
        <family val="3"/>
      </rPr>
      <t>),</t>
    </r>
  </si>
  <si>
    <r>
      <t xml:space="preserve">   </t>
    </r>
    <r>
      <rPr>
        <sz val="16"/>
        <color theme="5"/>
        <rFont val="Consolas"/>
        <family val="3"/>
      </rPr>
      <t>default_value</t>
    </r>
    <r>
      <rPr>
        <sz val="16"/>
        <color rgb="FF000000"/>
        <rFont val="Consolas"/>
        <family val="3"/>
      </rPr>
      <t>,</t>
    </r>
  </si>
  <si>
    <r>
      <t xml:space="preserve">   </t>
    </r>
    <r>
      <rPr>
        <sz val="16"/>
        <color theme="9"/>
        <rFont val="Consolas"/>
        <family val="3"/>
      </rPr>
      <t>parameter</t>
    </r>
  </si>
  <si>
    <t>Is this parameter omitted?</t>
  </si>
  <si>
    <t>No, return the parameter value</t>
  </si>
  <si>
    <t>=IF(</t>
  </si>
  <si>
    <t>Yes, return this default value</t>
  </si>
  <si>
    <t>1. Excel Labs Add-in</t>
  </si>
  <si>
    <t>2. LET Function</t>
  </si>
  <si>
    <t>3. LAMBDA Function</t>
  </si>
  <si>
    <t>• Add structure and readability to formulas</t>
  </si>
  <si>
    <t>• Eliminate repeated calculations</t>
  </si>
  <si>
    <t>• Reference source cells only once</t>
  </si>
  <si>
    <t>• Eliminate helper formulas where practical</t>
  </si>
  <si>
    <t>• Create reusable custom functions</t>
  </si>
  <si>
    <t>Use it for …</t>
  </si>
  <si>
    <t>Highlights</t>
  </si>
  <si>
    <t>Better versions of …</t>
  </si>
  <si>
    <t>• Building and debugging formulas</t>
  </si>
  <si>
    <t>• Creating and managing LAMBDAs</t>
  </si>
  <si>
    <t>• Multi-line editing, testing, evaluation</t>
  </si>
  <si>
    <t>• Function library, formatting, editing</t>
  </si>
  <si>
    <t>• Eliminate redundant calculations
• Calculate once, reuse many times</t>
  </si>
  <si>
    <t>• Give names to important values
• Replace helper cells with variables
• Break complex formulas into modular sections</t>
  </si>
  <si>
    <t>• Define one or more name-value pairs</t>
  </si>
  <si>
    <t>• Up to 126 name-value pair definitions</t>
  </si>
  <si>
    <t>Define</t>
  </si>
  <si>
    <t>Reuse</t>
  </si>
  <si>
    <t>Calculate</t>
  </si>
  <si>
    <t>→</t>
  </si>
  <si>
    <t>• Reuse those variables in the final calculation</t>
  </si>
  <si>
    <r>
      <t xml:space="preserve">• Define: Create variable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assign it the value</t>
    </r>
    <r>
      <rPr>
        <b/>
        <sz val="11"/>
        <color theme="1" tint="0.34998626667073579"/>
        <rFont val="Consolas"/>
        <family val="3"/>
      </rPr>
      <t xml:space="preserve"> 5</t>
    </r>
  </si>
  <si>
    <r>
      <t xml:space="preserve">• Reuse: Reference </t>
    </r>
    <r>
      <rPr>
        <b/>
        <sz val="11"/>
        <color theme="1" tint="0.34998626667073579"/>
        <rFont val="Consolas"/>
        <family val="3"/>
      </rPr>
      <t xml:space="preserve">a </t>
    </r>
    <r>
      <rPr>
        <sz val="11"/>
        <color theme="1" tint="0.34998626667073579"/>
        <rFont val="Consolas"/>
        <family val="3"/>
      </rPr>
      <t>in the calculation</t>
    </r>
  </si>
  <si>
    <r>
      <t xml:space="preserve">• Calculate: Return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→ </t>
    </r>
    <r>
      <rPr>
        <b/>
        <sz val="11"/>
        <color theme="1" tint="0.34998626667073579"/>
        <rFont val="Consolas"/>
        <family val="3"/>
      </rPr>
      <t>5</t>
    </r>
  </si>
  <si>
    <r>
      <t xml:space="preserve">• Define: Create variable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assign it the value of cell </t>
    </r>
    <r>
      <rPr>
        <b/>
        <sz val="11"/>
        <color theme="1" tint="0.34998626667073579"/>
        <rFont val="Consolas"/>
        <family val="3"/>
      </rPr>
      <t>$G$33</t>
    </r>
  </si>
  <si>
    <t xml:space="preserve">    c</t>
  </si>
  <si>
    <r>
      <t xml:space="preserve">    </t>
    </r>
    <r>
      <rPr>
        <sz val="16"/>
        <color theme="5"/>
        <rFont val="Consolas"/>
        <family val="3"/>
      </rPr>
      <t>c</t>
    </r>
    <r>
      <rPr>
        <sz val="16"/>
        <rFont val="Consolas"/>
        <family val="3"/>
      </rPr>
      <t>,</t>
    </r>
    <r>
      <rPr>
        <sz val="16"/>
        <color theme="5"/>
        <rFont val="Consolas"/>
        <family val="3"/>
      </rPr>
      <t xml:space="preserve"> SQRT(a^2 + b^2)</t>
    </r>
    <r>
      <rPr>
        <sz val="16"/>
        <rFont val="Consolas"/>
        <family val="3"/>
      </rPr>
      <t>,</t>
    </r>
  </si>
  <si>
    <r>
      <t xml:space="preserve">• Define: a, b, and c are assigned values.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</t>
    </r>
    <r>
      <rPr>
        <b/>
        <sz val="11"/>
        <color theme="1" tint="0.34998626667073579"/>
        <rFont val="Consolas"/>
        <family val="3"/>
      </rPr>
      <t>b</t>
    </r>
    <r>
      <rPr>
        <sz val="11"/>
        <color theme="1" tint="0.34998626667073579"/>
        <rFont val="Consolas"/>
        <family val="3"/>
      </rPr>
      <t xml:space="preserve"> are cell references, and </t>
    </r>
    <r>
      <rPr>
        <b/>
        <sz val="11"/>
        <color theme="1" tint="0.34998626667073579"/>
        <rFont val="Consolas"/>
        <family val="3"/>
      </rPr>
      <t xml:space="preserve">c </t>
    </r>
    <r>
      <rPr>
        <sz val="11"/>
        <color theme="1" tint="0.34998626667073579"/>
        <rFont val="Consolas"/>
        <family val="3"/>
      </rPr>
      <t>is an intermediate calculation.</t>
    </r>
  </si>
  <si>
    <r>
      <t xml:space="preserve">• Reuse: </t>
    </r>
    <r>
      <rPr>
        <b/>
        <sz val="11"/>
        <color theme="1" tint="0.34998626667073579"/>
        <rFont val="Consolas"/>
        <family val="3"/>
      </rPr>
      <t>a</t>
    </r>
    <r>
      <rPr>
        <sz val="11"/>
        <color theme="1" tint="0.34998626667073579"/>
        <rFont val="Consolas"/>
        <family val="3"/>
      </rPr>
      <t xml:space="preserve"> and </t>
    </r>
    <r>
      <rPr>
        <b/>
        <sz val="11"/>
        <color theme="1" tint="0.34998626667073579"/>
        <rFont val="Consolas"/>
        <family val="3"/>
      </rPr>
      <t>b</t>
    </r>
    <r>
      <rPr>
        <sz val="11"/>
        <color theme="1" tint="0.34998626667073579"/>
        <rFont val="Consolas"/>
        <family val="3"/>
      </rPr>
      <t xml:space="preserve"> are reused to calculate c; </t>
    </r>
    <r>
      <rPr>
        <b/>
        <sz val="11"/>
        <color theme="1" tint="0.34998626667073579"/>
        <rFont val="Consolas"/>
        <family val="3"/>
      </rPr>
      <t>c</t>
    </r>
    <r>
      <rPr>
        <sz val="11"/>
        <color theme="1" tint="0.34998626667073579"/>
        <rFont val="Consolas"/>
        <family val="3"/>
      </rPr>
      <t xml:space="preserve"> is reused in the final output.</t>
    </r>
  </si>
  <si>
    <r>
      <t xml:space="preserve">• Calculate: Return </t>
    </r>
    <r>
      <rPr>
        <b/>
        <sz val="11"/>
        <color theme="1" tint="0.34998626667073579"/>
        <rFont val="Consolas"/>
        <family val="3"/>
      </rPr>
      <t>c</t>
    </r>
    <r>
      <rPr>
        <sz val="11"/>
        <color theme="1" tint="0.34998626667073579"/>
        <rFont val="Consolas"/>
        <family val="3"/>
      </rPr>
      <t xml:space="preserve"> → </t>
    </r>
    <r>
      <rPr>
        <b/>
        <sz val="11"/>
        <color theme="1" tint="0.34998626667073579"/>
        <rFont val="Consolas"/>
        <family val="3"/>
      </rPr>
      <t>SQRT(a^2 + b^2)</t>
    </r>
    <r>
      <rPr>
        <sz val="11"/>
        <color theme="1" tint="0.34998626667073579"/>
        <rFont val="Consolas"/>
        <family val="3"/>
      </rPr>
      <t>.</t>
    </r>
  </si>
  <si>
    <t>Excel Rules:</t>
  </si>
  <si>
    <t>Best Practices:</t>
  </si>
  <si>
    <t>• Use camelCase or snake_case</t>
  </si>
  <si>
    <t>• Must start with a letter</t>
  </si>
  <si>
    <t>• Not case-senstive (temperature = TEMPERATURE)</t>
  </si>
  <si>
    <t>• Can contain numbers, but not as the first character (step1, step2)</t>
  </si>
  <si>
    <t>• Cannot look like a cell reference (CT1, XFD10)</t>
  </si>
  <si>
    <t>• Only _ is allowed as a special character (step_1)</t>
  </si>
  <si>
    <t>• Choose descriptive names</t>
  </si>
  <si>
    <t>• Be specific, but concise</t>
  </si>
  <si>
    <t>• Avoid single-letter names (except for mathematical formulas)</t>
  </si>
  <si>
    <t>peakArea</t>
  </si>
  <si>
    <t>filteredData</t>
  </si>
  <si>
    <t>zScore</t>
  </si>
  <si>
    <t>mw</t>
  </si>
  <si>
    <t>dataset1</t>
  </si>
  <si>
    <t>signal</t>
  </si>
  <si>
    <t>resultCalc</t>
  </si>
  <si>
    <t>data_new_final</t>
  </si>
  <si>
    <t>this_is_the_average_peak_area</t>
  </si>
  <si>
    <t>1sampleMass</t>
  </si>
  <si>
    <t>retention time</t>
  </si>
  <si>
    <t>peak-area</t>
  </si>
  <si>
    <t>@concentration</t>
  </si>
  <si>
    <t>sampleMass</t>
  </si>
  <si>
    <t>retentionTime</t>
  </si>
  <si>
    <t>concentration_mgL</t>
  </si>
  <si>
    <t>calibrationSlope</t>
  </si>
  <si>
    <t>signalToNoise</t>
  </si>
  <si>
    <r>
      <rPr>
        <sz val="14"/>
        <color rgb="FFFFC000"/>
        <rFont val="Segoe UI"/>
        <family val="2"/>
      </rPr>
      <t>⭐</t>
    </r>
    <r>
      <rPr>
        <sz val="14"/>
        <color theme="1"/>
        <rFont val="Segoe UI"/>
        <family val="2"/>
      </rPr>
      <t xml:space="preserve"> Good</t>
    </r>
  </si>
  <si>
    <r>
      <rPr>
        <sz val="14"/>
        <color rgb="FFC00000"/>
        <rFont val="Segoe UI"/>
        <family val="2"/>
      </rPr>
      <t xml:space="preserve">🚫 </t>
    </r>
    <r>
      <rPr>
        <sz val="14"/>
        <color theme="1"/>
        <rFont val="Segoe UI"/>
        <family val="2"/>
      </rPr>
      <t>Unacceptable</t>
    </r>
  </si>
  <si>
    <t>Comments</t>
  </si>
  <si>
    <t>• Specific, concise, and meaningful</t>
  </si>
  <si>
    <t>• Standard analytical chemistry term</t>
  </si>
  <si>
    <t>• Meaning and units are explicit</t>
  </si>
  <si>
    <t>• Clearly describes its purpose</t>
  </si>
  <si>
    <t>• Descriptive and domain-specific</t>
  </si>
  <si>
    <t>• Clear and widely understood</t>
  </si>
  <si>
    <t>• Describes the transformed data</t>
  </si>
  <si>
    <t>• Self-explanatory in context</t>
  </si>
  <si>
    <t>• Common statistical term</t>
  </si>
  <si>
    <t>• Common abbreviation, but may not be obvious to all users</t>
  </si>
  <si>
    <t>• Identifies data, but not its purpose</t>
  </si>
  <si>
    <t>• Meaning depends on context</t>
  </si>
  <si>
    <t>• Too generic</t>
  </si>
  <si>
    <t>• Acceptable in equations, otherwise lacks context</t>
  </si>
  <si>
    <t>• Ambiguous (temperature or temporary?)</t>
  </si>
  <si>
    <t>• Describes the process, not the data</t>
  </si>
  <si>
    <t>• Versioning instead of meaningful naming</t>
  </si>
  <si>
    <t>• Overly long</t>
  </si>
  <si>
    <t>• Looks like a cell reference</t>
  </si>
  <si>
    <t>• Conflicts with a built-in function</t>
  </si>
  <si>
    <t>• Cannot start with a number</t>
  </si>
  <si>
    <t>• Spaces not allowed</t>
  </si>
  <si>
    <t>• Hyphens not allowed</t>
  </si>
  <si>
    <t>• Special characters not allowed</t>
  </si>
  <si>
    <t>• Resize the Formula Bar</t>
  </si>
  <si>
    <t>• Use line breaks (Alt + Enter) and indentation</t>
  </si>
  <si>
    <t>• Return a variable instead of a calculation</t>
  </si>
  <si>
    <t>• Build and debug formulas in Excel Labs – Grid View</t>
  </si>
  <si>
    <t>return the result</t>
  </si>
  <si>
    <t>Single Variable</t>
  </si>
  <si>
    <t>Multiple Variables and Intermediate Calculation</t>
  </si>
  <si>
    <t>Variable Order Matters</t>
  </si>
  <si>
    <r>
      <t xml:space="preserve">    </t>
    </r>
    <r>
      <rPr>
        <sz val="16"/>
        <color theme="9"/>
        <rFont val="Consolas"/>
        <family val="3"/>
      </rPr>
      <t>a</t>
    </r>
    <r>
      <rPr>
        <sz val="16"/>
        <rFont val="Consolas"/>
        <family val="3"/>
      </rPr>
      <t xml:space="preserve">, </t>
    </r>
    <r>
      <rPr>
        <sz val="16"/>
        <color theme="9"/>
        <rFont val="Consolas"/>
        <family val="3"/>
      </rPr>
      <t>$G$51</t>
    </r>
    <r>
      <rPr>
        <sz val="16"/>
        <rFont val="Consolas"/>
        <family val="3"/>
      </rPr>
      <t>,</t>
    </r>
  </si>
  <si>
    <r>
      <t xml:space="preserve">    </t>
    </r>
    <r>
      <rPr>
        <sz val="16"/>
        <color theme="7"/>
        <rFont val="Consolas"/>
        <family val="3"/>
      </rPr>
      <t>b</t>
    </r>
    <r>
      <rPr>
        <sz val="16"/>
        <rFont val="Consolas"/>
        <family val="3"/>
      </rPr>
      <t xml:space="preserve">, </t>
    </r>
    <r>
      <rPr>
        <sz val="16"/>
        <color theme="7"/>
        <rFont val="Consolas"/>
        <family val="3"/>
      </rPr>
      <t>$G$52</t>
    </r>
    <r>
      <rPr>
        <sz val="16"/>
        <rFont val="Consolas"/>
        <family val="3"/>
      </rPr>
      <t>,</t>
    </r>
  </si>
  <si>
    <t>• Define: a is assigned $G$51</t>
  </si>
  <si>
    <t>• Reuse: c attempts to reuse a and b</t>
  </si>
  <si>
    <t>• Calculate: Excel cannot calculate c because b has not yet been defined</t>
  </si>
  <si>
    <r>
      <rPr>
        <b/>
        <sz val="11"/>
        <color theme="1" tint="0.34998626667073579"/>
        <rFont val="Consolas"/>
        <family val="3"/>
      </rPr>
      <t>Take Aways</t>
    </r>
    <r>
      <rPr>
        <sz val="11"/>
        <color theme="1" tint="0.34998626667073579"/>
        <rFont val="Consolas"/>
        <family val="3"/>
      </rPr>
      <t xml:space="preserve">: </t>
    </r>
  </si>
  <si>
    <t>• LET evaluates variables from top to bottom.</t>
  </si>
  <si>
    <t>• Define before you reference.</t>
  </si>
  <si>
    <t>• The LET function allows you to assign names to values and calculations within a formula.</t>
  </si>
  <si>
    <t>• The LAMBDA function allows you to assign a name to a calculation and reuse it throughout a workbook.</t>
  </si>
  <si>
    <t>Abstraction</t>
  </si>
  <si>
    <t>• Write once, use everywhere</t>
  </si>
  <si>
    <t>• Update logic in one place</t>
  </si>
  <si>
    <t>• Hide complexity behind a function name</t>
  </si>
  <si>
    <t>• Build larger solutions from smaller functions</t>
  </si>
  <si>
    <t>• No VBA required</t>
  </si>
  <si>
    <t>• Parameters act as placeholders for values supplied when the function is called.</t>
  </si>
  <si>
    <t>• Supports up to 253 parameters.</t>
  </si>
  <si>
    <t>use the variables</t>
  </si>
  <si>
    <t>variables</t>
  </si>
  <si>
    <t>Call</t>
  </si>
  <si>
    <t>• LET manages variables within a formula</t>
  </si>
  <si>
    <t>LET Mental Framework</t>
  </si>
  <si>
    <t>LAMBDA Mental Framework</t>
  </si>
  <si>
    <t>Name Manager
LET variable</t>
  </si>
  <si>
    <t>Defining and Calling a LAMBDA</t>
  </si>
  <si>
    <t>• A LAMBDA does nothing until it is called (invoked).</t>
  </si>
  <si>
    <t>• Calling a LAMBDA is similar to calling any Excel function:</t>
  </si>
  <si>
    <t>• The function name is followed by parentheses (), which contain the input values (arguments).</t>
  </si>
  <si>
    <t>• Built-in Excel function that raises a number to a power.</t>
  </si>
  <si>
    <t>• LAMBDA with equivalent logic to POWER.</t>
  </si>
  <si>
    <t>• Define: two parameters: num and pwr.</t>
  </si>
  <si>
    <t>• Calculate: num^pwr.</t>
  </si>
  <si>
    <t xml:space="preserve">• This is an inline call, where the LAMBDA definition is immediately followed by the call.
</t>
  </si>
  <si>
    <t>• The POWER function has two parameters: number and power.</t>
  </si>
  <si>
    <t>• The values 2 and 5 are the arguments supplied to those parameters.</t>
  </si>
  <si>
    <t>• Returns a #CALC! error because the LAMBDA has been defined, but no arguments have been supplied.</t>
  </si>
  <si>
    <t>• Defines a LAMBDA with two parameters: num and pwr.</t>
  </si>
  <si>
    <t>parameters and function logic</t>
  </si>
  <si>
    <t>supply arguments</t>
  </si>
  <si>
    <t>• Calls the LAMBDA with two arguments: 2 and 5.</t>
  </si>
  <si>
    <t>• During the call, the argument 2 is assigned to parameter num, and the argument 5 is assigned to parameter pwr.</t>
  </si>
  <si>
    <t xml:space="preserve">• Returns 32.
</t>
  </si>
  <si>
    <t>• Optional parameters are not required when calling a LAMBDA.</t>
  </si>
  <si>
    <t>• They make functions more flexible and reusable.</t>
  </si>
  <si>
    <t>• Optional parameters are enclosed in square brackets:</t>
  </si>
  <si>
    <t>• All optional parameters must appear after required parameters.</t>
  </si>
  <si>
    <t>• If omitted, Excel typically returns a #VALUE! error unless omission is handled explicitly.</t>
  </si>
  <si>
    <r>
      <t>=LAMBDA(</t>
    </r>
    <r>
      <rPr>
        <sz val="28"/>
        <color theme="9"/>
        <rFont val="Consolas"/>
        <family val="3"/>
      </rPr>
      <t>required</t>
    </r>
    <r>
      <rPr>
        <sz val="28"/>
        <color theme="1"/>
        <rFont val="Consolas"/>
        <family val="3"/>
      </rPr>
      <t xml:space="preserve">, </t>
    </r>
    <r>
      <rPr>
        <sz val="28"/>
        <rFont val="Consolas"/>
        <family val="3"/>
      </rPr>
      <t>[</t>
    </r>
    <r>
      <rPr>
        <sz val="28"/>
        <color theme="9"/>
        <rFont val="Consolas"/>
        <family val="3"/>
      </rPr>
      <t>optional</t>
    </r>
    <r>
      <rPr>
        <sz val="28"/>
        <rFont val="Consolas"/>
        <family val="3"/>
      </rPr>
      <t>]</t>
    </r>
    <r>
      <rPr>
        <sz val="28"/>
        <color theme="1"/>
        <rFont val="Consolas"/>
        <family val="3"/>
      </rPr>
      <t xml:space="preserve">, </t>
    </r>
    <r>
      <rPr>
        <sz val="28"/>
        <color theme="8"/>
        <rFont val="Consolas"/>
        <family val="3"/>
      </rPr>
      <t>calculation</t>
    </r>
    <r>
      <rPr>
        <sz val="28"/>
        <color theme="1"/>
        <rFont val="Consolas"/>
        <family val="3"/>
      </rPr>
      <t>)</t>
    </r>
  </si>
  <si>
    <t>• Returns TRUE when no argument was supplied for a parameter.</t>
  </si>
  <si>
    <t>• Designed specifically for use within LAMBDA functions.</t>
  </si>
  <si>
    <t>Handling Omitted Parameters</t>
  </si>
  <si>
    <t>• ISOMITTED is commonly used with IF() to assign a default value.</t>
  </si>
  <si>
    <t>Omitted Argument</t>
  </si>
  <si>
    <t>• power is defined as an optional parameter.</t>
  </si>
  <si>
    <t>• If power is omitted, ISOMITTED(power) returns TRUE.</t>
  </si>
  <si>
    <t>• The default value of 2 is assigned to pwr.</t>
  </si>
  <si>
    <t>• The function returns number^2.</t>
  </si>
  <si>
    <t>Blank Cell Reference</t>
  </si>
  <si>
    <t>• power is supplied as an argument via cell $K$82.</t>
  </si>
  <si>
    <t>• If $K$82 is blank, ISOMITTED(power) returns FALSE because an argument was supplied.</t>
  </si>
  <si>
    <t>• Excel treats the blank cell as 0.</t>
  </si>
  <si>
    <t>• The function returns number^0, resulting in 1.</t>
  </si>
  <si>
    <t>• This is likely not the intended behavior.</t>
  </si>
  <si>
    <t>Omitted or Blank</t>
  </si>
  <si>
    <t xml:space="preserve">        pwr, IF(OR(ISOMITTED(power), power = ""), 2, power),</t>
  </si>
  <si>
    <t>• Checks whether power is omitted or blank.</t>
  </si>
  <si>
    <t>• If either condition is TRUE, the default value of 2 is used.</t>
  </si>
  <si>
    <t>• Otherwise, the supplied value of power is used.</t>
  </si>
  <si>
    <t>Key Takeaway</t>
  </si>
  <si>
    <t>• ISOMITTED() only detects omitted arguments.</t>
  </si>
  <si>
    <t>• Blank cells must be checked separately.</t>
  </si>
  <si>
    <t>• Use OR(ISOMITTED(parameter), parameter="") when blank cells should trigger the default value.</t>
  </si>
  <si>
    <t>• Parameter naming follows the same rules and best practices as LET variables.</t>
  </si>
  <si>
    <t>• Not case-sensitive (time = TIME)</t>
  </si>
  <si>
    <t>• Can contain numbers, but not as the first character (step1)</t>
  </si>
  <si>
    <t>• Cannot resemble a cell reference (CT1, XFD10)</t>
  </si>
  <si>
    <t>• Only _ is allowed as a special character (sample_mass)</t>
  </si>
  <si>
    <t>• Name parameters according to their purpose</t>
  </si>
  <si>
    <t>• Avoid generic names in multi-parameter functions</t>
  </si>
  <si>
    <t>Dependency</t>
  </si>
  <si>
    <t>• Built in to Excel</t>
  </si>
  <si>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>Centralized function library</t>
    </r>
  </si>
  <si>
    <r>
      <rPr>
        <sz val="14"/>
        <color rgb="FFC00000"/>
        <rFont val="Segoe UI"/>
        <family val="2"/>
      </rPr>
      <t>❌</t>
    </r>
    <r>
      <rPr>
        <sz val="14"/>
        <color theme="1"/>
        <rFont val="Segoe UI"/>
        <family val="2"/>
      </rPr>
      <t xml:space="preserve"> Limited orgranization</t>
    </r>
  </si>
  <si>
    <r>
      <rPr>
        <sz val="14"/>
        <color rgb="FFC00000"/>
        <rFont val="Segoe UI"/>
        <family val="2"/>
      </rPr>
      <t>❌</t>
    </r>
    <r>
      <rPr>
        <sz val="14"/>
        <color theme="1"/>
        <rFont val="Segoe UI"/>
        <family val="2"/>
      </rPr>
      <t xml:space="preserve"> Single-line editing</t>
    </r>
  </si>
  <si>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 xml:space="preserve">Multi-line formatting
</t>
    </r>
    <r>
      <rPr>
        <sz val="14"/>
        <color theme="9"/>
        <rFont val="Segoe UI"/>
        <family val="2"/>
      </rPr>
      <t xml:space="preserve">✅ </t>
    </r>
    <r>
      <rPr>
        <sz val="14"/>
        <color theme="1"/>
        <rFont val="Segoe UI"/>
        <family val="2"/>
      </rPr>
      <t>Structured editing</t>
    </r>
  </si>
  <si>
    <t>• A recursive function repeatedly calls itself until a stopping condition is reached.</t>
  </si>
  <si>
    <t>• Similar to a loop, but the repetition occurs through function calls rather than iterative statements.</t>
  </si>
  <si>
    <t xml:space="preserve">            termination_test,</t>
  </si>
  <si>
    <t>            exit_value,</t>
  </si>
  <si>
    <r>
      <t xml:space="preserve">1. </t>
    </r>
    <r>
      <rPr>
        <b/>
        <sz val="14"/>
        <color theme="1"/>
        <rFont val="Segoe UI"/>
        <family val="2"/>
      </rPr>
      <t>Termination Test</t>
    </r>
    <r>
      <rPr>
        <sz val="14"/>
        <color theme="1"/>
        <rFont val="Segoe UI"/>
        <family val="2"/>
      </rPr>
      <t>: Determines when recursion should stop.</t>
    </r>
  </si>
  <si>
    <r>
      <t xml:space="preserve">2. </t>
    </r>
    <r>
      <rPr>
        <b/>
        <sz val="14"/>
        <color theme="1"/>
        <rFont val="Segoe UI"/>
        <family val="2"/>
      </rPr>
      <t>Exit Value</t>
    </r>
    <r>
      <rPr>
        <sz val="14"/>
        <color theme="1"/>
        <rFont val="Segoe UI"/>
        <family val="2"/>
      </rPr>
      <t>: Value returned when the termination test is met.</t>
    </r>
  </si>
  <si>
    <r>
      <t xml:space="preserve">3. </t>
    </r>
    <r>
      <rPr>
        <b/>
        <sz val="14"/>
        <color theme="1"/>
        <rFont val="Segoe UI"/>
        <family val="2"/>
      </rPr>
      <t>Recursive Step</t>
    </r>
    <r>
      <rPr>
        <sz val="14"/>
        <color theme="1"/>
        <rFont val="Segoe UI"/>
        <family val="2"/>
      </rPr>
      <t>: Calls the function again with a state closer to the exit condition.</t>
    </r>
  </si>
  <si>
    <r>
      <t xml:space="preserve">• </t>
    </r>
    <r>
      <rPr>
        <b/>
        <sz val="11"/>
        <color theme="1" tint="0.34998626667073579"/>
        <rFont val="Consolas"/>
        <family val="3"/>
      </rPr>
      <t>me</t>
    </r>
    <r>
      <rPr>
        <sz val="11"/>
        <color theme="1" tint="0.34998626667073579"/>
        <rFont val="Consolas"/>
        <family val="3"/>
      </rPr>
      <t xml:space="preserve"> = reference to the LAMBDA itself</t>
    </r>
  </si>
  <si>
    <r>
      <t xml:space="preserve">• </t>
    </r>
    <r>
      <rPr>
        <b/>
        <sz val="11"/>
        <color theme="1" tint="0.34998626667073579"/>
        <rFont val="Consolas"/>
        <family val="3"/>
      </rPr>
      <t>k</t>
    </r>
    <r>
      <rPr>
        <sz val="11"/>
        <color theme="1" tint="0.34998626667073579"/>
        <rFont val="Consolas"/>
        <family val="3"/>
      </rPr>
      <t xml:space="preserve"> = current value being processed</t>
    </r>
  </si>
  <si>
    <r>
      <t xml:space="preserve">• </t>
    </r>
    <r>
      <rPr>
        <b/>
        <sz val="11"/>
        <color theme="1" tint="0.34998626667073579"/>
        <rFont val="Consolas"/>
        <family val="3"/>
      </rPr>
      <t>Recursion step</t>
    </r>
    <r>
      <rPr>
        <sz val="11"/>
        <color theme="1" tint="0.34998626667073579"/>
        <rFont val="Consolas"/>
        <family val="3"/>
      </rPr>
      <t>: If k &gt; 1, multiply by k and call the function with k - 1.</t>
    </r>
  </si>
  <si>
    <r>
      <t xml:space="preserve">• </t>
    </r>
    <r>
      <rPr>
        <b/>
        <sz val="11"/>
        <color theme="1" tint="0.34998626667073579"/>
        <rFont val="Consolas"/>
        <family val="3"/>
      </rPr>
      <t>Exit step</t>
    </r>
    <r>
      <rPr>
        <sz val="11"/>
        <color theme="1" tint="0.34998626667073579"/>
        <rFont val="Consolas"/>
        <family val="3"/>
      </rPr>
      <t>: When k &lt;= 1, return 1.</t>
    </r>
  </si>
  <si>
    <t>• Dynamic arrays excel at processing data. Recursion excels at traversing structure.</t>
  </si>
  <si>
    <t>Use…</t>
  </si>
  <si>
    <t>Dynamic Array</t>
  </si>
  <si>
    <t>When…</t>
  </si>
  <si>
    <t>• You have rows, columns, or sequences of values</t>
  </si>
  <si>
    <t>• You have a hierarchy, tree, or parent-child structure</t>
  </si>
  <si>
    <t>• Just because recursion is possible does not mean it is the best solution.</t>
  </si>
  <si>
    <t>Sharing LAMBDA Functions</t>
  </si>
  <si>
    <t>Method</t>
  </si>
  <si>
    <t>Notes</t>
  </si>
  <si>
    <t>GitHub Gist</t>
  </si>
  <si>
    <t>• Individual functions</t>
  </si>
  <si>
    <t>• New projects</t>
  </si>
  <si>
    <t>• Team sharing &amp; documentation</t>
  </si>
  <si>
    <t>• Department/team use</t>
  </si>
  <si>
    <t>• Quick and simple</t>
  </si>
  <si>
    <t>• Functions included in all workbooks created from the template</t>
  </si>
  <si>
    <t>• Easy distribution, version history, and documentation</t>
  </si>
  <si>
    <t>• Centralized collection of approved functions</t>
  </si>
  <si>
    <t>• LAMBDA functions are workbook-scoped by default.</t>
  </si>
  <si>
    <t>• GitHub Gist, Excel Labs, and shared library workbooks provide ways to distribute and maintain functions across users.</t>
  </si>
  <si>
    <t>• LAMBDA manages functions within a workbook or variable</t>
  </si>
  <si>
    <t>• Tools and techniques for building and maintaining Excel formulas:</t>
  </si>
  <si>
    <t>Microsoft Resources: Save a Workbook as a Template</t>
  </si>
  <si>
    <t>Default path is typically: C:\Users\[UserName]\Documents\Custom Office Templates</t>
  </si>
  <si>
    <t>Sharepoint Template</t>
  </si>
  <si>
    <t>Workbook Template (.xltx)</t>
  </si>
  <si>
    <t>Copy / Paste</t>
  </si>
  <si>
    <t>Store</t>
  </si>
  <si>
    <t>Storing LAMBDA Functions With Name Manager:</t>
  </si>
  <si>
    <t>Storing LAMBDA Functions With Excel Labs - Names:</t>
  </si>
  <si>
    <r>
      <t xml:space="preserve">From formulas that work to formulas that can be </t>
    </r>
    <r>
      <rPr>
        <b/>
        <i/>
        <sz val="18"/>
        <color rgb="FF0070C0"/>
        <rFont val="Segoe UI"/>
        <family val="2"/>
      </rPr>
      <t>maintained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</si>
</sst>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01" x14ac:knownFonts="1">
    <font>
      <sz val="11"/>
      <color theme="1"/>
      <name val="Aptos"/>
      <family val="2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  <font>
      <sz val="12"/>
      <color theme="1"/>
      <name val="Consolas"/>
      <family val="3"/>
    </font>
    <font>
      <sz val="14"/>
      <color theme="1"/>
      <name val="Consolas"/>
      <family val="3"/>
    </font>
    <font>
      <sz val="36"/>
      <color theme="1"/>
      <name val="Consolas"/>
      <family val="3"/>
    </font>
    <font>
      <b/>
      <sz val="12"/>
      <color theme="1"/>
      <name val="Consolas"/>
      <family val="3"/>
    </font>
    <font>
      <b/>
      <sz val="14"/>
      <color theme="1"/>
      <name val="Consolas"/>
      <family val="3"/>
    </font>
    <font>
      <sz val="12"/>
      <color rgb="FF212529"/>
      <name val="Segoe UI"/>
      <family val="2"/>
    </font>
    <font>
      <sz val="14"/>
      <color theme="1"/>
      <name val="Segoe UI"/>
      <family val="2"/>
    </font>
    <font>
      <b/>
      <sz val="14"/>
      <color theme="1"/>
      <name val="Segoe UI"/>
      <family val="2"/>
    </font>
    <font>
      <b/>
      <sz val="48"/>
      <color rgb="FF0070C0"/>
      <name val="Segoe UI"/>
      <family val="2"/>
    </font>
    <font>
      <b/>
      <sz val="14"/>
      <color rgb="FF0070C0"/>
      <name val="Segoe UI"/>
      <family val="2"/>
    </font>
    <font>
      <b/>
      <u/>
      <sz val="18"/>
      <color rgb="FF0070C0"/>
      <name val="Segoe UI"/>
      <family val="2"/>
    </font>
    <font>
      <i/>
      <sz val="11"/>
      <color theme="8"/>
      <name val="Consolas"/>
      <family val="3"/>
    </font>
    <font>
      <b/>
      <sz val="12"/>
      <color theme="8"/>
      <name val="Consolas"/>
      <family val="3"/>
    </font>
    <font>
      <i/>
      <sz val="11"/>
      <color theme="9"/>
      <name val="Consolas"/>
      <family val="3"/>
    </font>
    <font>
      <i/>
      <sz val="11"/>
      <color theme="5"/>
      <name val="Consolas"/>
      <family val="3"/>
    </font>
    <font>
      <b/>
      <i/>
      <sz val="11"/>
      <color theme="5"/>
      <name val="Consolas"/>
      <family val="3"/>
    </font>
    <font>
      <sz val="12"/>
      <color theme="8"/>
      <name val="Consolas"/>
      <family val="3"/>
    </font>
    <font>
      <b/>
      <sz val="14"/>
      <color theme="1" tint="0.34998626667073579"/>
      <name val="Consolas"/>
      <family val="3"/>
    </font>
    <font>
      <b/>
      <sz val="28"/>
      <color theme="1" tint="0.34998626667073579"/>
      <name val="Consolas"/>
      <family val="3"/>
    </font>
    <font>
      <sz val="14"/>
      <color theme="1" tint="0.34998626667073579"/>
      <name val="Consolas"/>
      <family val="3"/>
    </font>
    <font>
      <b/>
      <sz val="13"/>
      <color theme="1" tint="0.34998626667073579"/>
      <name val="Consolas"/>
      <family val="3"/>
    </font>
    <font>
      <sz val="11"/>
      <color theme="1" tint="0.34998626667073579"/>
      <name val="Consolas"/>
      <family val="3"/>
    </font>
    <font>
      <b/>
      <sz val="24"/>
      <color theme="1" tint="0.34998626667073579"/>
      <name val="Consolas"/>
      <family val="3"/>
    </font>
    <font>
      <b/>
      <vertAlign val="subscript"/>
      <sz val="28"/>
      <color theme="1" tint="0.34998626667073579"/>
      <name val="Consolas"/>
      <family val="3"/>
    </font>
    <font>
      <b/>
      <vertAlign val="subscript"/>
      <sz val="14"/>
      <color theme="1" tint="0.34998626667073579"/>
      <name val="Consolas"/>
      <family val="3"/>
    </font>
    <font>
      <i/>
      <sz val="11"/>
      <color theme="7"/>
      <name val="Consolas"/>
      <family val="3"/>
    </font>
    <font>
      <b/>
      <sz val="12"/>
      <color theme="7"/>
      <name val="Consolas"/>
      <family val="3"/>
    </font>
    <font>
      <sz val="14"/>
      <color theme="7"/>
      <name val="Consolas"/>
      <family val="3"/>
    </font>
    <font>
      <sz val="14"/>
      <color rgb="FFC00000"/>
      <name val="Consolas"/>
      <family val="3"/>
    </font>
    <font>
      <sz val="14"/>
      <color rgb="FFC00000"/>
      <name val="Segoe UI"/>
      <family val="2"/>
    </font>
    <font>
      <sz val="14"/>
      <name val="Segoe UI"/>
      <family val="2"/>
    </font>
    <font>
      <sz val="11"/>
      <color theme="1"/>
      <name val="Segoe UI"/>
      <family val="2"/>
    </font>
    <font>
      <b/>
      <u/>
      <sz val="11"/>
      <color rgb="FF0070C0"/>
      <name val="Segoe UI"/>
      <family val="2"/>
    </font>
    <font>
      <sz val="28"/>
      <color theme="1"/>
      <name val="Consolas"/>
      <family val="3"/>
    </font>
    <font>
      <sz val="28"/>
      <color theme="9"/>
      <name val="Consolas"/>
      <family val="3"/>
    </font>
    <font>
      <sz val="28"/>
      <color theme="8"/>
      <name val="Consolas"/>
      <family val="3"/>
    </font>
    <font>
      <sz val="28"/>
      <color theme="7"/>
      <name val="Consolas"/>
      <family val="3"/>
    </font>
    <font>
      <sz val="28"/>
      <name val="Consolas"/>
      <family val="3"/>
    </font>
    <font>
      <sz val="16"/>
      <name val="Consolas"/>
      <family val="3"/>
    </font>
    <font>
      <sz val="16"/>
      <color theme="5"/>
      <name val="Consolas"/>
      <family val="3"/>
    </font>
    <font>
      <sz val="16"/>
      <color theme="9"/>
      <name val="Consolas"/>
      <family val="3"/>
    </font>
    <font>
      <sz val="16"/>
      <color theme="8"/>
      <name val="Consolas"/>
      <family val="3"/>
    </font>
    <font>
      <sz val="16"/>
      <color theme="1"/>
      <name val="Consolas"/>
      <family val="3"/>
    </font>
    <font>
      <sz val="16"/>
      <color theme="7"/>
      <name val="Consolas"/>
      <family val="3"/>
    </font>
    <font>
      <b/>
      <sz val="14"/>
      <name val="Segoe UI"/>
      <family val="2"/>
    </font>
    <font>
      <b/>
      <sz val="11"/>
      <color theme="1"/>
      <name val="Segoe UI"/>
      <family val="2"/>
    </font>
    <font>
      <i/>
      <sz val="14"/>
      <color theme="1"/>
      <name val="Segoe UI"/>
      <family val="2"/>
    </font>
    <font>
      <sz val="16"/>
      <color rgb="FFC00000"/>
      <name val="Consolas"/>
      <family val="3"/>
    </font>
    <font>
      <i/>
      <sz val="11"/>
      <color rgb="FFC00000"/>
      <name val="Consolas"/>
      <family val="3"/>
    </font>
    <font>
      <b/>
      <sz val="12"/>
      <color theme="5"/>
      <name val="Consolas"/>
      <family val="3"/>
    </font>
    <font>
      <u/>
      <sz val="14"/>
      <color theme="10"/>
      <name val="Segoe UI"/>
      <family val="2"/>
    </font>
    <font>
      <sz val="12"/>
      <color theme="1"/>
      <name val="Segoe UI"/>
      <family val="2"/>
    </font>
    <font>
      <sz val="11"/>
      <color rgb="FF000000"/>
      <name val="Consolas"/>
      <family val="3"/>
    </font>
    <font>
      <sz val="11"/>
      <color rgb="FF0969DA"/>
      <name val="Consolas"/>
      <family val="3"/>
    </font>
    <font>
      <sz val="11"/>
      <color rgb="FFC4432B"/>
      <name val="Consolas"/>
      <family val="3"/>
    </font>
    <font>
      <sz val="11"/>
      <color rgb="FF033D8B"/>
      <name val="Consolas"/>
      <family val="3"/>
    </font>
    <font>
      <sz val="11"/>
      <color rgb="FF098658"/>
      <name val="Consolas"/>
      <family val="3"/>
    </font>
    <font>
      <sz val="11"/>
      <color rgb="FFA31515"/>
      <name val="Consolas"/>
      <family val="3"/>
    </font>
    <font>
      <b/>
      <sz val="14"/>
      <color rgb="FF7030A0"/>
      <name val="Segoe UI"/>
      <family val="2"/>
    </font>
    <font>
      <b/>
      <sz val="12"/>
      <color rgb="FF0070C0"/>
      <name val="Segoe UI"/>
      <family val="2"/>
    </font>
    <font>
      <sz val="11"/>
      <color theme="7"/>
      <name val="Consolas"/>
      <family val="3"/>
    </font>
    <font>
      <sz val="11"/>
      <name val="Consolas"/>
      <family val="3"/>
    </font>
    <font>
      <sz val="11"/>
      <color theme="8"/>
      <name val="Consolas"/>
      <family val="3"/>
    </font>
    <font>
      <sz val="11"/>
      <color theme="9"/>
      <name val="Consolas"/>
      <family val="3"/>
    </font>
    <font>
      <sz val="11"/>
      <color theme="5"/>
      <name val="Consolas"/>
      <family val="3"/>
    </font>
    <font>
      <sz val="11"/>
      <color rgb="FFC00000"/>
      <name val="Consolas"/>
      <family val="3"/>
    </font>
    <font>
      <b/>
      <sz val="14"/>
      <color theme="7"/>
      <name val="Segoe UI"/>
      <family val="2"/>
    </font>
    <font>
      <sz val="11"/>
      <color rgb="FF0000FF"/>
      <name val="Consolas"/>
      <family val="3"/>
    </font>
    <font>
      <b/>
      <sz val="11"/>
      <color theme="1" tint="0.34998626667073579"/>
      <name val="Consolas"/>
      <family val="3"/>
    </font>
    <font>
      <i/>
      <sz val="11"/>
      <color theme="1" tint="0.34998626667073579"/>
      <name val="Consolas"/>
      <family val="3"/>
    </font>
    <font>
      <sz val="12"/>
      <color rgb="FFC00000"/>
      <name val="Consolas"/>
      <family val="3"/>
    </font>
    <font>
      <i/>
      <sz val="12"/>
      <color theme="1"/>
      <name val="Consolas"/>
      <family val="3"/>
    </font>
    <font>
      <i/>
      <sz val="12"/>
      <color theme="1" tint="0.499984740745262"/>
      <name val="Consolas"/>
      <family val="3"/>
    </font>
    <font>
      <sz val="12"/>
      <color theme="1" tint="0.499984740745262"/>
      <name val="Consolas"/>
      <family val="3"/>
    </font>
    <font>
      <sz val="11"/>
      <color rgb="FF7030A0"/>
      <name val="Consolas"/>
      <family val="3"/>
    </font>
    <font>
      <sz val="11"/>
      <color rgb="FF8250DF"/>
      <name val="Consolas"/>
      <family val="3"/>
    </font>
    <font>
      <b/>
      <sz val="24"/>
      <color rgb="FF0070C0"/>
      <name val="Segoe UI"/>
      <family val="2"/>
    </font>
    <font>
      <sz val="12"/>
      <color theme="1"/>
      <name val="Aptos"/>
      <family val="2"/>
    </font>
    <font>
      <vertAlign val="subscript"/>
      <sz val="14"/>
      <color theme="1" tint="0.34998626667073579"/>
      <name val="Consolas"/>
      <family val="3"/>
    </font>
    <font>
      <b/>
      <sz val="12"/>
      <color rgb="FFC00000"/>
      <name val="Consolas"/>
      <family val="3"/>
    </font>
    <font>
      <b/>
      <sz val="28"/>
      <color theme="8"/>
      <name val="Consolas"/>
      <family val="3"/>
    </font>
    <font>
      <b/>
      <vertAlign val="subscript"/>
      <sz val="28"/>
      <color theme="8"/>
      <name val="Consolas"/>
      <family val="3"/>
    </font>
    <font>
      <i/>
      <sz val="14"/>
      <color theme="5"/>
      <name val="Consolas"/>
      <family val="3"/>
    </font>
    <font>
      <sz val="16"/>
      <color rgb="FF000000"/>
      <name val="Consolas"/>
      <family val="3"/>
    </font>
    <font>
      <sz val="16"/>
      <color rgb="FFC4432B"/>
      <name val="Consolas"/>
      <family val="3"/>
    </font>
    <font>
      <sz val="16"/>
      <color rgb="FF0969DA"/>
      <name val="Consolas"/>
      <family val="3"/>
    </font>
    <font>
      <sz val="16"/>
      <color rgb="FF033D8B"/>
      <name val="Consolas"/>
      <family val="3"/>
    </font>
    <font>
      <sz val="16"/>
      <color rgb="FF098658"/>
      <name val="Consolas"/>
      <family val="3"/>
    </font>
    <font>
      <sz val="12"/>
      <color theme="7"/>
      <name val="Consolas"/>
      <family val="3"/>
    </font>
    <font>
      <sz val="22"/>
      <color theme="1"/>
      <name val="Segoe UI"/>
      <family val="2"/>
    </font>
    <font>
      <b/>
      <sz val="48"/>
      <color theme="1"/>
      <name val="Segoe UI"/>
      <family val="2"/>
    </font>
    <font>
      <sz val="14"/>
      <color rgb="FFFFC000"/>
      <name val="Segoe UI"/>
      <family val="2"/>
    </font>
    <font>
      <sz val="14"/>
      <color theme="9"/>
      <name val="Segoe UI"/>
      <family val="2"/>
    </font>
    <font>
      <i/>
      <sz val="14"/>
      <name val="Segoe UI"/>
      <family val="2"/>
    </font>
    <font>
      <b/>
      <sz val="36"/>
      <name val="Segoe UI"/>
      <family val="2"/>
    </font>
    <font>
      <i/>
      <sz val="18"/>
      <color rgb="FF0070C0"/>
      <name val="Segoe UI"/>
      <family val="2"/>
    </font>
    <font>
      <b/>
      <i/>
      <sz val="18"/>
      <color rgb="FF0070C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AEAF8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rgb="FFFEF5F0"/>
        <bgColor indexed="64"/>
      </patternFill>
    </fill>
    <fill>
      <patternFill patternType="solid">
        <fgColor rgb="FFECF9FE"/>
        <bgColor indexed="64"/>
      </patternFill>
    </fill>
    <fill>
      <patternFill patternType="solid">
        <fgColor rgb="FFFEFDFA"/>
        <bgColor indexed="64"/>
      </patternFill>
    </fill>
  </fills>
  <borders count="15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9" tint="0.79998168889431442"/>
      </left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5" tint="0.79998168889431442"/>
      </left>
      <right style="thin">
        <color theme="5" tint="0.79998168889431442"/>
      </right>
      <top style="thin">
        <color theme="5" tint="0.79998168889431442"/>
      </top>
      <bottom style="thin">
        <color theme="5" tint="0.79998168889431442"/>
      </bottom>
      <diagonal/>
    </border>
    <border>
      <left style="thin">
        <color theme="7" tint="0.79998168889431442"/>
      </left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5" tint="0.79998168889431442"/>
      </left>
      <right/>
      <top/>
      <bottom/>
      <diagonal/>
    </border>
    <border>
      <left style="thin">
        <color theme="7" tint="0.79998168889431442"/>
      </left>
      <right/>
      <top style="thin">
        <color theme="7" tint="0.79998168889431442"/>
      </top>
      <bottom style="thin">
        <color theme="7" tint="0.79998168889431442"/>
      </bottom>
      <diagonal/>
    </border>
    <border>
      <left/>
      <right style="thin">
        <color theme="7" tint="0.79998168889431442"/>
      </right>
      <top style="thin">
        <color theme="7" tint="0.79998168889431442"/>
      </top>
      <bottom style="thin">
        <color theme="7" tint="0.79998168889431442"/>
      </bottom>
      <diagonal/>
    </border>
    <border>
      <left style="thin">
        <color theme="9" tint="0.79998168889431442"/>
      </left>
      <right/>
      <top style="thin">
        <color theme="9" tint="0.79998168889431442"/>
      </top>
      <bottom style="thin">
        <color theme="9" tint="0.79998168889431442"/>
      </bottom>
      <diagonal/>
    </border>
    <border>
      <left/>
      <right style="thin">
        <color theme="9" tint="0.79998168889431442"/>
      </right>
      <top style="thin">
        <color theme="9" tint="0.79998168889431442"/>
      </top>
      <bottom style="thin">
        <color theme="9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5" tint="0.79998168889431442"/>
      </right>
      <top/>
      <bottom/>
      <diagonal/>
    </border>
    <border>
      <left/>
      <right/>
      <top style="thin">
        <color theme="7" tint="0.79998168889431442"/>
      </top>
      <bottom style="thin">
        <color theme="7" tint="0.79998168889431442"/>
      </bottom>
      <diagonal/>
    </border>
    <border>
      <left/>
      <right/>
      <top/>
      <bottom style="thin">
        <color theme="7" tint="0.79998168889431442"/>
      </bottom>
      <diagonal/>
    </border>
  </borders>
  <cellStyleXfs count="6">
    <xf numFmtId="0" fontId="0" fillId="0" borderId="0"/>
    <xf numFmtId="0" fontId="54" fillId="0" borderId="0" applyNumberFormat="0" applyFill="0" applyBorder="0" applyAlignment="0" applyProtection="0"/>
    <xf numFmtId="0" fontId="4" fillId="3" borderId="1">
      <alignment horizontal="center"/>
    </xf>
    <xf numFmtId="0" fontId="4" fillId="4" borderId="2">
      <alignment horizontal="center"/>
    </xf>
    <xf numFmtId="0" fontId="4" fillId="5" borderId="3">
      <alignment horizontal="center"/>
    </xf>
    <xf numFmtId="0" fontId="4" fillId="6" borderId="4">
      <alignment horizontal="center"/>
    </xf>
  </cellStyleXfs>
  <cellXfs count="175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4" fillId="2" borderId="0" xfId="0" applyFont="1" applyFill="1"/>
    <xf numFmtId="0" fontId="6" fillId="2" borderId="0" xfId="0" quotePrefix="1" applyFont="1" applyFill="1"/>
    <xf numFmtId="0" fontId="5" fillId="2" borderId="0" xfId="0" applyFont="1" applyFill="1"/>
    <xf numFmtId="0" fontId="10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left"/>
    </xf>
    <xf numFmtId="0" fontId="12" fillId="2" borderId="0" xfId="0" applyFont="1" applyFill="1"/>
    <xf numFmtId="0" fontId="13" fillId="2" borderId="0" xfId="0" applyFont="1" applyFill="1"/>
    <xf numFmtId="0" fontId="14" fillId="2" borderId="0" xfId="0" applyFont="1" applyFill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3" borderId="1" xfId="2">
      <alignment horizontal="center"/>
    </xf>
    <xf numFmtId="0" fontId="4" fillId="4" borderId="2" xfId="3">
      <alignment horizontal="center"/>
    </xf>
    <xf numFmtId="0" fontId="15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4" fillId="2" borderId="0" xfId="0" applyFont="1" applyFill="1" applyAlignment="1">
      <alignment horizontal="right" vertical="center"/>
    </xf>
    <xf numFmtId="0" fontId="1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4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left" vertical="center"/>
    </xf>
    <xf numFmtId="0" fontId="4" fillId="5" borderId="3" xfId="4">
      <alignment horizontal="center"/>
    </xf>
    <xf numFmtId="0" fontId="7" fillId="5" borderId="3" xfId="4" applyFont="1">
      <alignment horizontal="center"/>
    </xf>
    <xf numFmtId="0" fontId="23" fillId="2" borderId="0" xfId="0" applyFont="1" applyFill="1"/>
    <xf numFmtId="0" fontId="4" fillId="6" borderId="4" xfId="5">
      <alignment horizontal="center"/>
    </xf>
    <xf numFmtId="0" fontId="29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0" fontId="31" fillId="2" borderId="0" xfId="0" applyFont="1" applyFill="1"/>
    <xf numFmtId="0" fontId="7" fillId="6" borderId="4" xfId="5" applyFont="1">
      <alignment horizontal="center"/>
    </xf>
    <xf numFmtId="0" fontId="25" fillId="2" borderId="0" xfId="0" applyFont="1" applyFill="1"/>
    <xf numFmtId="0" fontId="1" fillId="2" borderId="0" xfId="0" applyFont="1" applyFill="1"/>
    <xf numFmtId="0" fontId="36" fillId="2" borderId="0" xfId="0" applyFont="1" applyFill="1"/>
    <xf numFmtId="0" fontId="10" fillId="2" borderId="0" xfId="0" applyFont="1" applyFill="1" applyAlignment="1">
      <alignment horizontal="left" indent="1"/>
    </xf>
    <xf numFmtId="0" fontId="2" fillId="2" borderId="0" xfId="0" applyFont="1" applyFill="1" applyAlignment="1">
      <alignment vertical="center"/>
    </xf>
    <xf numFmtId="0" fontId="46" fillId="0" borderId="0" xfId="0" applyFont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34" fillId="2" borderId="0" xfId="0" applyFont="1" applyFill="1" applyAlignment="1">
      <alignment horizontal="left" indent="1"/>
    </xf>
    <xf numFmtId="0" fontId="34" fillId="2" borderId="0" xfId="0" applyFont="1" applyFill="1" applyAlignment="1">
      <alignment horizontal="left" indent="2"/>
    </xf>
    <xf numFmtId="0" fontId="35" fillId="2" borderId="0" xfId="0" applyFont="1" applyFill="1"/>
    <xf numFmtId="0" fontId="25" fillId="2" borderId="0" xfId="0" applyFont="1" applyFill="1" applyAlignment="1">
      <alignment horizontal="left" indent="1"/>
    </xf>
    <xf numFmtId="0" fontId="51" fillId="0" borderId="0" xfId="0" applyFont="1" applyAlignment="1">
      <alignment horizontal="center" vertical="center"/>
    </xf>
    <xf numFmtId="0" fontId="52" fillId="2" borderId="0" xfId="0" applyFont="1" applyFill="1" applyAlignment="1">
      <alignment vertical="center"/>
    </xf>
    <xf numFmtId="0" fontId="25" fillId="2" borderId="0" xfId="0" applyFont="1" applyFill="1" applyAlignment="1">
      <alignment horizontal="left" indent="2"/>
    </xf>
    <xf numFmtId="0" fontId="53" fillId="2" borderId="0" xfId="0" applyFont="1" applyFill="1" applyAlignment="1">
      <alignment horizontal="center"/>
    </xf>
    <xf numFmtId="0" fontId="53" fillId="2" borderId="0" xfId="0" applyFont="1" applyFill="1" applyAlignment="1">
      <alignment horizontal="center" vertical="center"/>
    </xf>
    <xf numFmtId="0" fontId="53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54" fillId="2" borderId="0" xfId="1" applyFill="1" applyAlignment="1">
      <alignment horizontal="left" indent="1"/>
    </xf>
    <xf numFmtId="2" fontId="5" fillId="2" borderId="0" xfId="0" applyNumberFormat="1" applyFont="1" applyFill="1"/>
    <xf numFmtId="165" fontId="5" fillId="2" borderId="0" xfId="0" applyNumberFormat="1" applyFont="1" applyFill="1"/>
    <xf numFmtId="0" fontId="4" fillId="6" borderId="4" xfId="5" applyAlignment="1">
      <alignment horizontal="left"/>
    </xf>
    <xf numFmtId="0" fontId="4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center"/>
    </xf>
    <xf numFmtId="2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left"/>
    </xf>
    <xf numFmtId="0" fontId="62" fillId="2" borderId="0" xfId="0" applyFont="1" applyFill="1" applyAlignment="1">
      <alignment horizontal="center"/>
    </xf>
    <xf numFmtId="0" fontId="25" fillId="2" borderId="0" xfId="0" applyFont="1" applyFill="1" applyAlignment="1">
      <alignment horizontal="left"/>
    </xf>
    <xf numFmtId="0" fontId="63" fillId="2" borderId="0" xfId="0" applyFont="1" applyFill="1"/>
    <xf numFmtId="0" fontId="70" fillId="2" borderId="0" xfId="0" applyFont="1" applyFill="1" applyAlignment="1">
      <alignment horizontal="center"/>
    </xf>
    <xf numFmtId="0" fontId="55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67" fontId="4" fillId="2" borderId="0" xfId="0" applyNumberFormat="1" applyFont="1" applyFill="1" applyAlignment="1">
      <alignment wrapText="1"/>
    </xf>
    <xf numFmtId="0" fontId="21" fillId="2" borderId="0" xfId="0" applyFont="1" applyFill="1"/>
    <xf numFmtId="0" fontId="74" fillId="0" borderId="0" xfId="0" applyFont="1" applyAlignment="1">
      <alignment horizontal="center"/>
    </xf>
    <xf numFmtId="166" fontId="4" fillId="3" borderId="1" xfId="2" applyNumberFormat="1">
      <alignment horizontal="center"/>
    </xf>
    <xf numFmtId="166" fontId="4" fillId="0" borderId="0" xfId="0" applyNumberFormat="1" applyFont="1" applyAlignment="1">
      <alignment horizontal="center"/>
    </xf>
    <xf numFmtId="2" fontId="4" fillId="2" borderId="0" xfId="0" applyNumberFormat="1" applyFont="1" applyFill="1" applyAlignment="1">
      <alignment horizontal="center" wrapText="1"/>
    </xf>
    <xf numFmtId="2" fontId="4" fillId="4" borderId="2" xfId="3" applyNumberFormat="1">
      <alignment horizontal="center"/>
    </xf>
    <xf numFmtId="0" fontId="75" fillId="2" borderId="0" xfId="0" applyFont="1" applyFill="1" applyAlignment="1">
      <alignment horizontal="center"/>
    </xf>
    <xf numFmtId="0" fontId="76" fillId="2" borderId="0" xfId="0" applyFont="1" applyFill="1" applyAlignment="1">
      <alignment horizontal="center"/>
    </xf>
    <xf numFmtId="0" fontId="77" fillId="2" borderId="0" xfId="0" applyFont="1" applyFill="1" applyAlignment="1">
      <alignment horizontal="center"/>
    </xf>
    <xf numFmtId="1" fontId="4" fillId="0" borderId="0" xfId="0" applyNumberFormat="1" applyFon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5" fillId="2" borderId="0" xfId="0" applyNumberFormat="1" applyFont="1" applyFill="1"/>
    <xf numFmtId="0" fontId="78" fillId="2" borderId="0" xfId="0" applyFont="1" applyFill="1"/>
    <xf numFmtId="0" fontId="72" fillId="2" borderId="0" xfId="0" applyFont="1" applyFill="1" applyAlignment="1">
      <alignment horizontal="left"/>
    </xf>
    <xf numFmtId="0" fontId="80" fillId="2" borderId="0" xfId="0" applyFont="1" applyFill="1"/>
    <xf numFmtId="0" fontId="81" fillId="2" borderId="0" xfId="0" applyFont="1" applyFill="1" applyAlignment="1">
      <alignment vertical="center"/>
    </xf>
    <xf numFmtId="0" fontId="83" fillId="2" borderId="0" xfId="0" applyFont="1" applyFill="1" applyAlignment="1">
      <alignment horizontal="center"/>
    </xf>
    <xf numFmtId="0" fontId="54" fillId="2" borderId="0" xfId="1" applyFill="1" applyAlignment="1">
      <alignment horizontal="left" indent="2"/>
    </xf>
    <xf numFmtId="0" fontId="18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5" borderId="3" xfId="4" applyAlignment="1">
      <alignment horizontal="center" vertical="center"/>
    </xf>
    <xf numFmtId="0" fontId="4" fillId="6" borderId="4" xfId="5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19" fillId="2" borderId="0" xfId="0" applyFont="1" applyFill="1" applyAlignment="1">
      <alignment horizontal="left"/>
    </xf>
    <xf numFmtId="0" fontId="86" fillId="2" borderId="0" xfId="0" applyFont="1" applyFill="1"/>
    <xf numFmtId="1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6" fillId="2" borderId="0" xfId="0" applyFont="1" applyFill="1"/>
    <xf numFmtId="0" fontId="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/>
    </xf>
    <xf numFmtId="0" fontId="3" fillId="2" borderId="0" xfId="0" applyFont="1" applyFill="1" applyAlignment="1">
      <alignment vertical="center"/>
    </xf>
    <xf numFmtId="0" fontId="4" fillId="6" borderId="7" xfId="5" applyBorder="1" applyAlignment="1">
      <alignment horizontal="left"/>
    </xf>
    <xf numFmtId="0" fontId="4" fillId="6" borderId="6" xfId="5" applyBorder="1" applyAlignment="1">
      <alignment horizontal="left"/>
    </xf>
    <xf numFmtId="0" fontId="4" fillId="6" borderId="13" xfId="5" applyBorder="1" applyAlignment="1">
      <alignment horizontal="left"/>
    </xf>
    <xf numFmtId="0" fontId="25" fillId="2" borderId="0" xfId="0" applyFont="1" applyFill="1" applyAlignment="1">
      <alignment horizontal="left" indent="3"/>
    </xf>
    <xf numFmtId="0" fontId="4" fillId="2" borderId="0" xfId="0" applyFont="1" applyFill="1" applyAlignment="1">
      <alignment wrapText="1"/>
    </xf>
    <xf numFmtId="0" fontId="3" fillId="2" borderId="0" xfId="0" applyFont="1" applyFill="1" applyAlignment="1">
      <alignment horizontal="left" vertical="center" indent="1"/>
    </xf>
    <xf numFmtId="0" fontId="0" fillId="7" borderId="0" xfId="0" applyFill="1"/>
    <xf numFmtId="0" fontId="10" fillId="2" borderId="0" xfId="0" applyFont="1" applyFill="1" applyAlignment="1">
      <alignment horizontal="left" indent="3"/>
    </xf>
    <xf numFmtId="0" fontId="2" fillId="2" borderId="0" xfId="0" quotePrefix="1" applyFont="1" applyFill="1"/>
    <xf numFmtId="0" fontId="94" fillId="2" borderId="0" xfId="0" applyFont="1" applyFill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9" fillId="2" borderId="0" xfId="0" applyFont="1" applyFill="1" applyAlignment="1">
      <alignment horizontal="left" indent="1"/>
    </xf>
    <xf numFmtId="0" fontId="34" fillId="2" borderId="0" xfId="0" applyFont="1" applyFill="1" applyAlignment="1">
      <alignment horizontal="left" indent="1"/>
    </xf>
    <xf numFmtId="0" fontId="10" fillId="2" borderId="0" xfId="0" applyFont="1" applyFill="1" applyAlignment="1">
      <alignment horizontal="left" indent="1"/>
    </xf>
    <xf numFmtId="0" fontId="13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/>
    </xf>
    <xf numFmtId="0" fontId="93" fillId="0" borderId="0" xfId="0" applyFont="1" applyAlignment="1">
      <alignment horizontal="center" vertical="center" wrapText="1"/>
    </xf>
    <xf numFmtId="0" fontId="42" fillId="0" borderId="0" xfId="0" quotePrefix="1" applyFont="1" applyAlignment="1">
      <alignment vertical="center"/>
    </xf>
    <xf numFmtId="0" fontId="45" fillId="0" borderId="0" xfId="0" quotePrefix="1" applyFont="1" applyAlignment="1">
      <alignment vertical="center"/>
    </xf>
    <xf numFmtId="0" fontId="10" fillId="0" borderId="0" xfId="0" applyFont="1" applyAlignment="1">
      <alignment vertical="center" wrapText="1"/>
    </xf>
    <xf numFmtId="0" fontId="33" fillId="0" borderId="0" xfId="0" applyFont="1" applyAlignment="1">
      <alignment vertical="center" wrapText="1"/>
    </xf>
    <xf numFmtId="0" fontId="96" fillId="0" borderId="0" xfId="0" applyFont="1" applyAlignment="1">
      <alignment vertical="center" wrapText="1"/>
    </xf>
    <xf numFmtId="0" fontId="98" fillId="0" borderId="0" xfId="0" applyFont="1" applyAlignment="1">
      <alignment horizontal="center" vertical="center"/>
    </xf>
    <xf numFmtId="0" fontId="97" fillId="2" borderId="0" xfId="0" applyFont="1" applyFill="1" applyAlignment="1">
      <alignment horizontal="center" vertical="center"/>
    </xf>
    <xf numFmtId="0" fontId="11" fillId="2" borderId="0" xfId="0" applyFont="1" applyFill="1"/>
    <xf numFmtId="0" fontId="37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97" fillId="2" borderId="0" xfId="0" applyFont="1" applyFill="1" applyAlignment="1">
      <alignment horizontal="center" vertical="center" wrapText="1"/>
    </xf>
    <xf numFmtId="0" fontId="97" fillId="2" borderId="0" xfId="0" applyFont="1" applyFill="1" applyAlignment="1">
      <alignment horizontal="center" vertical="top" wrapText="1"/>
    </xf>
    <xf numFmtId="0" fontId="49" fillId="2" borderId="0" xfId="0" applyFont="1" applyFill="1" applyAlignment="1">
      <alignment horizontal="center" vertical="center" wrapText="1"/>
    </xf>
    <xf numFmtId="0" fontId="87" fillId="0" borderId="0" xfId="0" applyFont="1" applyAlignment="1">
      <alignment vertical="center"/>
    </xf>
    <xf numFmtId="0" fontId="49" fillId="2" borderId="0" xfId="0" applyFont="1" applyFill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34" fillId="2" borderId="0" xfId="0" applyFont="1" applyFill="1" applyAlignment="1">
      <alignment horizontal="left"/>
    </xf>
    <xf numFmtId="0" fontId="34" fillId="2" borderId="0" xfId="0" applyFont="1" applyFill="1" applyAlignment="1">
      <alignment horizontal="left" indent="2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Border="1" applyAlignment="1">
      <alignment horizontal="center" vertical="center" wrapText="1"/>
    </xf>
    <xf numFmtId="0" fontId="63" fillId="0" borderId="0" xfId="0" applyFont="1" applyBorder="1" applyAlignment="1">
      <alignment horizontal="left" vertical="center"/>
    </xf>
    <xf numFmtId="0" fontId="92" fillId="2" borderId="14" xfId="0" applyFont="1" applyFill="1" applyBorder="1" applyAlignment="1">
      <alignment horizontal="center"/>
    </xf>
    <xf numFmtId="0" fontId="4" fillId="3" borderId="1" xfId="2" applyAlignment="1">
      <alignment horizontal="left"/>
    </xf>
    <xf numFmtId="0" fontId="20" fillId="2" borderId="0" xfId="0" applyFont="1" applyFill="1" applyAlignment="1">
      <alignment horizontal="center"/>
    </xf>
    <xf numFmtId="0" fontId="56" fillId="0" borderId="0" xfId="0" applyFont="1" applyAlignment="1">
      <alignment vertical="center"/>
    </xf>
    <xf numFmtId="0" fontId="30" fillId="2" borderId="0" xfId="0" applyFont="1" applyFill="1" applyAlignment="1">
      <alignment horizontal="center"/>
    </xf>
    <xf numFmtId="0" fontId="29" fillId="2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25" fillId="2" borderId="0" xfId="0" applyFont="1" applyFill="1"/>
    <xf numFmtId="0" fontId="4" fillId="2" borderId="0" xfId="0" applyFont="1" applyFill="1" applyAlignment="1">
      <alignment horizontal="center"/>
    </xf>
    <xf numFmtId="0" fontId="56" fillId="0" borderId="0" xfId="0" quotePrefix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23" fillId="2" borderId="0" xfId="0" applyFont="1" applyFill="1"/>
    <xf numFmtId="0" fontId="25" fillId="2" borderId="0" xfId="0" applyFont="1" applyFill="1" applyAlignment="1">
      <alignment horizontal="justify"/>
    </xf>
    <xf numFmtId="0" fontId="22" fillId="2" borderId="0" xfId="0" applyFont="1" applyFill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4" fillId="5" borderId="5" xfId="4" applyBorder="1" applyAlignment="1">
      <alignment horizontal="center" vertical="center"/>
    </xf>
    <xf numFmtId="0" fontId="4" fillId="5" borderId="0" xfId="4" applyBorder="1" applyAlignment="1">
      <alignment horizontal="center" vertical="center"/>
    </xf>
    <xf numFmtId="0" fontId="4" fillId="3" borderId="10" xfId="2" applyBorder="1" applyAlignment="1">
      <alignment horizontal="center" vertical="center"/>
    </xf>
    <xf numFmtId="0" fontId="4" fillId="3" borderId="11" xfId="2" applyBorder="1" applyAlignment="1">
      <alignment horizontal="center" vertical="center"/>
    </xf>
    <xf numFmtId="0" fontId="4" fillId="4" borderId="8" xfId="3" applyBorder="1" applyAlignment="1">
      <alignment horizontal="center" vertical="center"/>
    </xf>
    <xf numFmtId="0" fontId="4" fillId="4" borderId="9" xfId="3" applyBorder="1" applyAlignment="1">
      <alignment horizontal="center" vertical="center"/>
    </xf>
    <xf numFmtId="0" fontId="4" fillId="6" borderId="6" xfId="5" applyBorder="1" applyAlignment="1">
      <alignment horizontal="center" vertical="center"/>
    </xf>
    <xf numFmtId="0" fontId="4" fillId="6" borderId="7" xfId="5" applyBorder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53" fillId="2" borderId="12" xfId="0" applyFont="1" applyFill="1" applyBorder="1" applyAlignment="1">
      <alignment horizontal="center" vertical="center"/>
    </xf>
  </cellXfs>
  <cellStyles count="6">
    <cellStyle name="Hyperlink" xfId="1" builtinId="8" customBuiltin="1"/>
    <cellStyle name="LAMBDA" xfId="3" xr:uid="{20087EC8-BC88-4923-A4F2-DE57CFE0068E}"/>
    <cellStyle name="LET" xfId="2" xr:uid="{5796B971-90B3-4979-9167-680EDB8A70CF}"/>
    <cellStyle name="Normal" xfId="0" builtinId="0"/>
    <cellStyle name="REUSABLE" xfId="5" xr:uid="{F4F28207-B61F-44B3-94FD-2C7B9DE3403C}"/>
    <cellStyle name="WITHOUT" xfId="4" xr:uid="{B2DDB3CC-AFC5-4647-ADDB-30DE69D077A4}"/>
  </cellStyles>
  <dxfs count="9">
    <dxf>
      <fill>
        <patternFill>
          <bgColor theme="0" tint="-4.9989318521683403E-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0070C0"/>
      <color rgb="FFE2AC00"/>
      <color rgb="FF7DC7FF"/>
      <color rgb="FF3FADFF"/>
      <color rgb="FFFEFDFA"/>
      <color rgb="FFDEA900"/>
      <color rgb="FFFFB3B3"/>
      <color rgb="FFECF9FE"/>
      <color rgb="FFFEF5F0"/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504825</xdr:colOff>
      <xdr:row>1</xdr:row>
      <xdr:rowOff>142875</xdr:rowOff>
    </xdr:from>
    <xdr:to>
      <xdr:col>12</xdr:col>
      <xdr:colOff>323850</xdr:colOff>
      <xdr:row>27</xdr:row>
      <xdr:rowOff>36739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60016B0-7567-BF71-9784-F8BC4FACEB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619125"/>
          <a:ext cx="8048625" cy="4599214"/>
        </a:xfrm>
        <a:prstGeom prst="rect">
          <a:avLst/>
        </a:prstGeom>
      </xdr:spPr>
    </xdr:pic>
    <xdr:clientData/>
  </xdr:twoCellAnchor>
  <xdr:twoCellAnchor>
    <xdr:from>
      <xdr:col>0</xdr:col>
      <xdr:colOff>409575</xdr:colOff>
      <xdr:row>1</xdr:row>
      <xdr:rowOff>732</xdr:rowOff>
    </xdr:from>
    <xdr:to>
      <xdr:col>12</xdr:col>
      <xdr:colOff>410724</xdr:colOff>
      <xdr:row>26</xdr:row>
      <xdr:rowOff>155983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2A4FD0C-C2E1-F203-AB13-7FFFDAFAB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alphaModFix amt="40000"/>
        </a:blip>
        <a:stretch>
          <a:fillRect/>
        </a:stretch>
      </xdr:blipFill>
      <xdr:spPr>
        <a:xfrm>
          <a:off x="409575" y="476982"/>
          <a:ext cx="8265918" cy="4734578"/>
        </a:xfrm>
        <a:prstGeom prst="rect">
          <a:avLst/>
        </a:prstGeom>
      </xdr:spPr>
    </xdr:pic>
    <xdr:clientData/>
  </xdr:twoCellAnchor>
  <xdr:twoCellAnchor>
    <xdr:from>
      <xdr:col>1</xdr:col>
      <xdr:colOff>38144</xdr:colOff>
      <xdr:row>13</xdr:row>
      <xdr:rowOff>40384</xdr:rowOff>
    </xdr:from>
    <xdr:to>
      <xdr:col>12</xdr:col>
      <xdr:colOff>96355</xdr:colOff>
      <xdr:row>14</xdr:row>
      <xdr:rowOff>112773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E42DF3-5D17-5626-F997-C221A3E0C26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11290"/>
        <a:stretch>
          <a:fillRect/>
        </a:stretch>
      </xdr:blipFill>
      <xdr:spPr>
        <a:xfrm>
          <a:off x="726875" y="2714711"/>
          <a:ext cx="7634249" cy="2555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487900</xdr:colOff>
      <xdr:row>37</xdr:row>
      <xdr:rowOff>10026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4CB752-4A86-4A99-9D56-D20ACBD2B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669124" cy="6687552"/>
        </a:xfrm>
        <a:prstGeom prst="rect">
          <a:avLst/>
        </a:prstGeom>
      </xdr:spPr>
    </xdr:pic>
    <xdr:clientData/>
  </xdr:twoCellAnchor>
  <xdr:twoCellAnchor>
    <xdr:from>
      <xdr:col>1</xdr:col>
      <xdr:colOff>452044</xdr:colOff>
      <xdr:row>23</xdr:row>
      <xdr:rowOff>146958</xdr:rowOff>
    </xdr:from>
    <xdr:to>
      <xdr:col>10</xdr:col>
      <xdr:colOff>5874</xdr:colOff>
      <xdr:row>37</xdr:row>
      <xdr:rowOff>65026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B4ED5DA-C926-066F-9F70-FD34392759FB}"/>
            </a:ext>
          </a:extLst>
        </xdr:cNvPr>
        <xdr:cNvSpPr txBox="1"/>
      </xdr:nvSpPr>
      <xdr:spPr>
        <a:xfrm>
          <a:off x="1137844" y="4528458"/>
          <a:ext cx="5726030" cy="2585068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</a:t>
          </a:r>
          <a:r>
            <a:rPr lang="en-US" sz="2800" b="1" i="0">
              <a:solidFill>
                <a:srgbClr val="E2AC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formula</a:t>
          </a:r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to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r</a:t>
          </a:r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ule them all,</a:t>
          </a:r>
        </a:p>
        <a:p>
          <a:pPr algn="ctr"/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</a:t>
          </a:r>
          <a:r>
            <a:rPr lang="en-US" sz="2800" b="1" i="0" u="none">
              <a:solidFill>
                <a:srgbClr val="E2AC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LAMBDA</a:t>
          </a:r>
          <a:r>
            <a:rPr lang="en-US" sz="2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to define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them,</a:t>
          </a:r>
        </a:p>
        <a:p>
          <a:pPr algn="ctr"/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One </a:t>
          </a:r>
          <a:r>
            <a:rPr lang="en-US" sz="2800" b="1" i="0" baseline="0">
              <a:solidFill>
                <a:srgbClr val="E2AC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LET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to name them all,</a:t>
          </a:r>
        </a:p>
        <a:p>
          <a:pPr algn="ctr"/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And in the </a:t>
          </a:r>
          <a:r>
            <a:rPr lang="en-US" sz="2800" b="1" i="0" baseline="0">
              <a:solidFill>
                <a:srgbClr val="E2AC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workbook</a:t>
          </a:r>
          <a:r>
            <a:rPr lang="en-US" sz="2800" b="1" i="0" baseline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 bind them.</a:t>
          </a:r>
          <a:endParaRPr lang="en-US" sz="2800" b="1" i="0">
            <a:solidFill>
              <a:srgbClr val="FFC000"/>
            </a:solidFill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  <a:latin typeface="Papyrus" panose="03070502060502030205" pitchFamily="66" charset="0"/>
            <a:ea typeface="Cambria" panose="02040503050406030204" pitchFamily="18" charset="0"/>
          </a:endParaRPr>
        </a:p>
      </xdr:txBody>
    </xdr:sp>
    <xdr:clientData/>
  </xdr:twoCellAnchor>
  <xdr:twoCellAnchor>
    <xdr:from>
      <xdr:col>10</xdr:col>
      <xdr:colOff>185343</xdr:colOff>
      <xdr:row>6</xdr:row>
      <xdr:rowOff>127907</xdr:rowOff>
    </xdr:from>
    <xdr:to>
      <xdr:col>24</xdr:col>
      <xdr:colOff>428624</xdr:colOff>
      <xdr:row>30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E3E229B-596B-419D-B53E-3E49EC4423D1}"/>
            </a:ext>
          </a:extLst>
        </xdr:cNvPr>
        <xdr:cNvSpPr txBox="1"/>
      </xdr:nvSpPr>
      <xdr:spPr>
        <a:xfrm>
          <a:off x="7043343" y="1270907"/>
          <a:ext cx="9844481" cy="4453617"/>
        </a:xfrm>
        <a:prstGeom prst="rect">
          <a:avLst/>
        </a:prstGeom>
        <a:noFill/>
        <a:ln w="9525" cmpd="sng"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3800" b="1" i="0">
              <a:solidFill>
                <a:srgbClr val="FFC000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  <a:latin typeface="Papyrus" panose="03070502060502030205" pitchFamily="66" charset="0"/>
              <a:ea typeface="Cambria" panose="02040503050406030204" pitchFamily="18" charset="0"/>
            </a:rPr>
            <a:t>Questions ?</a:t>
          </a:r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13</v>
    <v>24</v>
  </rv>
  <rv s="1">
    <v>0</v>
    <v>5</v>
  </rv>
  <rv s="1">
    <v>1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4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F00965-E9C1-4990-A603-12C26A17E04B}">
  <we:reference id="wa200003696" version="1.3.0.0" store="en-US" storeType="OMEX"/>
  <we:alternateReferences>
    <we:reference id="WA200003696" version="1.3.0.0" store="" storeType="OMEX"/>
  </we:alternateReferences>
  <we:properties>
    <we:property name="projectV0_1-56c6e055-265e-4713-816e-a646dbb708de" value="{&quot;kind&quot;:&quot;AFEJSONBlobNode&quot;,&quot;id&quot;:&quot;{D7A8D956-6E0E-47D1-9180-8F905735AA0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crosoft/Excel-Labs/tree/main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upport.microsoft.com/en-us/excel/let-function" TargetMode="External"/><Relationship Id="rId2" Type="http://schemas.openxmlformats.org/officeDocument/2006/relationships/hyperlink" Target="https://trumpexcel.com/excel-functions/let-function/" TargetMode="External"/><Relationship Id="rId1" Type="http://schemas.openxmlformats.org/officeDocument/2006/relationships/hyperlink" Target="https://exceljet.net/functions/let-function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exceljet.net/functions/isomitted-function" TargetMode="External"/><Relationship Id="rId7" Type="http://schemas.openxmlformats.org/officeDocument/2006/relationships/hyperlink" Target="https://support.microsoft.com/en-US/Excel/save-a-workbook-as-a-template" TargetMode="External"/><Relationship Id="rId2" Type="http://schemas.openxmlformats.org/officeDocument/2006/relationships/hyperlink" Target="https://support.microsoft.com/en-US/Excel/isomitted-function" TargetMode="External"/><Relationship Id="rId1" Type="http://schemas.openxmlformats.org/officeDocument/2006/relationships/hyperlink" Target="https://support.microsoft.com/en-us/excel/lambda-function" TargetMode="External"/><Relationship Id="rId6" Type="http://schemas.openxmlformats.org/officeDocument/2006/relationships/hyperlink" Target="https://www.ablebits.com/office-addins-blog/write-recursive-lambda-function-excel/" TargetMode="External"/><Relationship Id="rId5" Type="http://schemas.openxmlformats.org/officeDocument/2006/relationships/hyperlink" Target="https://trumpexcel.com/excel-functions/lambda/" TargetMode="External"/><Relationship Id="rId4" Type="http://schemas.openxmlformats.org/officeDocument/2006/relationships/hyperlink" Target="https://exceljet.net/functions/lambda-funct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A1BDC-6BBA-4BE0-B960-713387FF2C09}">
  <dimension ref="A1:N51"/>
  <sheetViews>
    <sheetView zoomScale="115" zoomScaleNormal="115" workbookViewId="0">
      <selection activeCell="B62" sqref="B62"/>
    </sheetView>
  </sheetViews>
  <sheetFormatPr defaultRowHeight="15" outlineLevelRow="1" x14ac:dyDescent="0.25"/>
  <cols>
    <col min="1" max="16384" width="9" style="1"/>
  </cols>
  <sheetData>
    <row r="1" spans="1:14" ht="37.5" x14ac:dyDescent="0.7">
      <c r="A1" s="92" t="s">
        <v>223</v>
      </c>
    </row>
    <row r="2" spans="1:14" ht="14.25" customHeight="1" outlineLevel="1" x14ac:dyDescent="0.25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</row>
    <row r="3" spans="1:14" ht="14.25" customHeight="1" outlineLevel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</row>
    <row r="4" spans="1:14" ht="14.25" customHeight="1" outlineLevel="1" x14ac:dyDescent="0.25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</row>
    <row r="5" spans="1:14" ht="14.25" customHeight="1" outlineLevel="1" x14ac:dyDescent="0.25">
      <c r="A5" s="93"/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</row>
    <row r="6" spans="1:14" ht="14.25" customHeight="1" outlineLevel="1" x14ac:dyDescent="0.25">
      <c r="A6" s="93"/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</row>
    <row r="7" spans="1:14" ht="14.25" customHeight="1" outlineLevel="1" x14ac:dyDescent="0.25">
      <c r="A7" s="93"/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</row>
    <row r="8" spans="1:14" ht="14.25" customHeight="1" outlineLevel="1" x14ac:dyDescent="0.25">
      <c r="A8" s="93"/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</row>
    <row r="9" spans="1:14" ht="14.25" customHeight="1" outlineLevel="1" x14ac:dyDescent="0.25">
      <c r="A9" s="93"/>
      <c r="B9" s="93"/>
      <c r="C9" s="93"/>
      <c r="D9" s="93"/>
      <c r="E9" s="93"/>
      <c r="F9" s="93"/>
      <c r="G9" s="93"/>
      <c r="H9" s="93"/>
      <c r="I9" s="93"/>
      <c r="J9" s="93"/>
      <c r="K9" s="93"/>
      <c r="L9" s="93"/>
      <c r="M9" s="93"/>
      <c r="N9" s="93"/>
    </row>
    <row r="10" spans="1:14" ht="14.25" customHeight="1" outlineLevel="1" x14ac:dyDescent="0.25">
      <c r="A10" s="93"/>
      <c r="B10" s="93"/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</row>
    <row r="11" spans="1:14" ht="14.25" customHeight="1" outlineLevel="1" x14ac:dyDescent="0.25">
      <c r="A11" s="93"/>
      <c r="B11" s="93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</row>
    <row r="12" spans="1:14" ht="14.25" customHeight="1" outlineLevel="1" x14ac:dyDescent="0.25">
      <c r="A12" s="93"/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</row>
    <row r="13" spans="1:14" ht="14.25" customHeight="1" outlineLevel="1" x14ac:dyDescent="0.25">
      <c r="A13" s="93"/>
      <c r="B13" s="93"/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</row>
    <row r="14" spans="1:14" ht="14.25" customHeight="1" outlineLevel="1" x14ac:dyDescent="0.25">
      <c r="A14" s="93"/>
      <c r="B14" s="93"/>
      <c r="C14" s="93"/>
      <c r="D14" s="93"/>
      <c r="E14" s="93"/>
      <c r="F14" s="93"/>
      <c r="G14" s="93"/>
      <c r="H14" s="93"/>
      <c r="I14" s="93"/>
      <c r="J14" s="93"/>
      <c r="K14" s="93"/>
      <c r="L14" s="93"/>
      <c r="M14" s="93"/>
      <c r="N14" s="93"/>
    </row>
    <row r="15" spans="1:14" ht="14.25" customHeight="1" outlineLevel="1" x14ac:dyDescent="0.25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</row>
    <row r="16" spans="1:14" ht="14.25" customHeight="1" outlineLevel="1" x14ac:dyDescent="0.25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93"/>
      <c r="N16" s="93"/>
    </row>
    <row r="17" spans="1:14" ht="14.25" customHeight="1" outlineLevel="1" x14ac:dyDescent="0.25">
      <c r="A17" s="93"/>
      <c r="B17" s="93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3"/>
      <c r="N17" s="93"/>
    </row>
    <row r="18" spans="1:14" ht="14.25" customHeight="1" outlineLevel="1" x14ac:dyDescent="0.25">
      <c r="A18" s="93"/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</row>
    <row r="19" spans="1:14" ht="14.25" customHeight="1" outlineLevel="1" x14ac:dyDescent="0.25">
      <c r="A19" s="93"/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</row>
    <row r="20" spans="1:14" ht="14.25" customHeight="1" outlineLevel="1" x14ac:dyDescent="0.25">
      <c r="A20" s="93"/>
      <c r="B20" s="93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</row>
    <row r="21" spans="1:14" ht="14.25" customHeight="1" outlineLevel="1" x14ac:dyDescent="0.25">
      <c r="A21" s="93"/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3"/>
    </row>
    <row r="22" spans="1:14" ht="14.25" customHeight="1" outlineLevel="1" x14ac:dyDescent="0.25">
      <c r="A22" s="93"/>
      <c r="B22" s="93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3"/>
    </row>
    <row r="23" spans="1:14" ht="14.25" customHeight="1" outlineLevel="1" x14ac:dyDescent="0.25">
      <c r="A23" s="93"/>
      <c r="B23" s="93"/>
      <c r="C23" s="93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</row>
    <row r="24" spans="1:14" ht="14.25" customHeight="1" outlineLevel="1" x14ac:dyDescent="0.25">
      <c r="A24" s="93"/>
      <c r="B24" s="93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3"/>
    </row>
    <row r="25" spans="1:14" ht="14.25" customHeight="1" outlineLevel="1" x14ac:dyDescent="0.25">
      <c r="A25" s="93"/>
      <c r="B25" s="93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3"/>
    </row>
    <row r="26" spans="1:14" ht="14.25" customHeight="1" outlineLevel="1" x14ac:dyDescent="0.25">
      <c r="A26" s="93"/>
      <c r="B26" s="93"/>
      <c r="C26" s="93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</row>
    <row r="27" spans="1:14" ht="14.25" customHeight="1" outlineLevel="1" x14ac:dyDescent="0.25">
      <c r="A27" s="93"/>
      <c r="B27" s="93"/>
      <c r="C27" s="93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</row>
    <row r="28" spans="1:14" ht="14.25" customHeight="1" outlineLevel="1" x14ac:dyDescent="0.25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</row>
    <row r="29" spans="1:14" ht="26.25" outlineLevel="1" x14ac:dyDescent="0.45">
      <c r="A29" s="93"/>
      <c r="B29" s="93"/>
      <c r="C29" s="121" t="s">
        <v>819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</row>
    <row r="30" spans="1:14" ht="14.25" customHeight="1" outlineLevel="1" x14ac:dyDescent="0.25">
      <c r="A30" s="93"/>
      <c r="B30" s="93"/>
      <c r="C30" s="93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</row>
    <row r="31" spans="1:14" ht="14.25" customHeight="1" outlineLevel="1" x14ac:dyDescent="0.25">
      <c r="A31" s="93"/>
      <c r="B31" s="93"/>
      <c r="C31" s="93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</row>
    <row r="32" spans="1:14" ht="14.25" customHeight="1" outlineLevel="1" x14ac:dyDescent="0.25">
      <c r="A32" s="93"/>
      <c r="B32" s="93"/>
      <c r="C32" s="93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</row>
    <row r="33" spans="1:14" ht="14.25" customHeight="1" outlineLevel="1" x14ac:dyDescent="0.25">
      <c r="A33" s="93"/>
      <c r="B33" s="93"/>
      <c r="C33" s="93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</row>
    <row r="34" spans="1:14" ht="14.25" customHeight="1" outlineLevel="1" x14ac:dyDescent="0.25">
      <c r="A34" s="93"/>
      <c r="B34" s="93"/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</row>
    <row r="35" spans="1:14" outlineLevel="1" x14ac:dyDescent="0.25"/>
    <row r="36" spans="1:14" outlineLevel="1" x14ac:dyDescent="0.25"/>
    <row r="38" spans="1:14" ht="26.25" x14ac:dyDescent="0.45">
      <c r="A38" s="12" t="s">
        <v>224</v>
      </c>
    </row>
    <row r="39" spans="1:14" ht="20.25" hidden="1" outlineLevel="1" x14ac:dyDescent="0.35">
      <c r="A39" s="40" t="s">
        <v>810</v>
      </c>
    </row>
    <row r="40" spans="1:14" ht="20.25" hidden="1" outlineLevel="1" x14ac:dyDescent="0.35">
      <c r="A40" s="117" t="s">
        <v>594</v>
      </c>
    </row>
    <row r="41" spans="1:14" ht="20.25" hidden="1" outlineLevel="1" x14ac:dyDescent="0.35">
      <c r="A41" s="117" t="s">
        <v>595</v>
      </c>
    </row>
    <row r="42" spans="1:14" ht="20.25" hidden="1" outlineLevel="1" x14ac:dyDescent="0.35">
      <c r="A42" s="117" t="s">
        <v>596</v>
      </c>
    </row>
    <row r="43" spans="1:14" collapsed="1" x14ac:dyDescent="0.25"/>
    <row r="44" spans="1:14" ht="26.25" x14ac:dyDescent="0.45">
      <c r="A44" s="12" t="s">
        <v>225</v>
      </c>
    </row>
    <row r="45" spans="1:14" ht="20.25" hidden="1" outlineLevel="1" x14ac:dyDescent="0.35">
      <c r="A45" s="40" t="s">
        <v>597</v>
      </c>
    </row>
    <row r="46" spans="1:14" ht="20.25" hidden="1" outlineLevel="1" x14ac:dyDescent="0.35">
      <c r="A46" s="40" t="s">
        <v>598</v>
      </c>
    </row>
    <row r="47" spans="1:14" ht="20.25" hidden="1" outlineLevel="1" x14ac:dyDescent="0.35">
      <c r="A47" s="40" t="s">
        <v>599</v>
      </c>
    </row>
    <row r="48" spans="1:14" ht="20.25" hidden="1" outlineLevel="1" x14ac:dyDescent="0.35">
      <c r="A48" s="40" t="s">
        <v>600</v>
      </c>
    </row>
    <row r="49" spans="1:1" ht="20.25" hidden="1" outlineLevel="1" x14ac:dyDescent="0.35">
      <c r="A49" s="40" t="s">
        <v>601</v>
      </c>
    </row>
    <row r="50" spans="1:1" hidden="1" outlineLevel="1" x14ac:dyDescent="0.25"/>
    <row r="51" spans="1:1" collapsed="1" x14ac:dyDescent="0.2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24562-5576-4961-B0A1-690DBF0BD2B4}">
  <dimension ref="A1:O24"/>
  <sheetViews>
    <sheetView zoomScaleNormal="100" workbookViewId="0">
      <selection activeCell="B29" sqref="B29"/>
    </sheetView>
  </sheetViews>
  <sheetFormatPr defaultRowHeight="15" outlineLevelRow="1" x14ac:dyDescent="0.25"/>
  <cols>
    <col min="1" max="16384" width="9" style="1"/>
  </cols>
  <sheetData>
    <row r="1" spans="1:15" ht="69" x14ac:dyDescent="1.1499999999999999">
      <c r="A1" s="10" t="s">
        <v>218</v>
      </c>
    </row>
    <row r="3" spans="1:15" ht="26.25" x14ac:dyDescent="0.45">
      <c r="A3" s="12" t="s">
        <v>201</v>
      </c>
    </row>
    <row r="4" spans="1:15" ht="20.25" hidden="1" outlineLevel="1" x14ac:dyDescent="0.35">
      <c r="A4" s="123" t="s">
        <v>202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</row>
    <row r="5" spans="1:15" ht="20.25" hidden="1" outlineLevel="1" x14ac:dyDescent="0.35">
      <c r="A5" s="123" t="s">
        <v>203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</row>
    <row r="6" spans="1:15" ht="20.25" hidden="1" outlineLevel="1" x14ac:dyDescent="0.35">
      <c r="A6" s="123" t="s">
        <v>342</v>
      </c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</row>
    <row r="7" spans="1:15" collapsed="1" x14ac:dyDescent="0.25"/>
    <row r="8" spans="1:15" ht="26.25" x14ac:dyDescent="0.45">
      <c r="A8" s="12" t="s">
        <v>153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20.25" hidden="1" outlineLevel="1" x14ac:dyDescent="0.35">
      <c r="A9" s="7" t="s">
        <v>148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ht="20.25" hidden="1" outlineLevel="1" x14ac:dyDescent="0.35">
      <c r="A10" s="122" t="s">
        <v>149</v>
      </c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  <c r="O10" s="122"/>
    </row>
    <row r="11" spans="1:15" ht="20.25" hidden="1" outlineLevel="1" x14ac:dyDescent="0.35">
      <c r="A11" s="122" t="s">
        <v>150</v>
      </c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  <c r="N11" s="122"/>
      <c r="O11" s="122"/>
    </row>
    <row r="12" spans="1:15" ht="20.25" hidden="1" outlineLevel="1" x14ac:dyDescent="0.35">
      <c r="A12" s="122" t="s">
        <v>151</v>
      </c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</row>
    <row r="13" spans="1:15" ht="20.25" hidden="1" outlineLevel="1" x14ac:dyDescent="0.35">
      <c r="A13" s="122" t="s">
        <v>152</v>
      </c>
      <c r="B13" s="122"/>
      <c r="C13" s="122"/>
      <c r="D13" s="122"/>
      <c r="E13" s="122"/>
      <c r="F13" s="122"/>
      <c r="G13" s="122"/>
      <c r="H13" s="122"/>
      <c r="I13" s="122"/>
      <c r="J13" s="122"/>
      <c r="K13" s="122"/>
      <c r="L13" s="122"/>
      <c r="M13" s="122"/>
      <c r="N13" s="122"/>
      <c r="O13" s="122"/>
    </row>
    <row r="14" spans="1:15" ht="20.25" hidden="1" outlineLevel="1" x14ac:dyDescent="0.35">
      <c r="A14" s="122" t="s">
        <v>154</v>
      </c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</row>
    <row r="15" spans="1:15" collapsed="1" x14ac:dyDescent="0.25"/>
    <row r="16" spans="1:15" ht="26.25" x14ac:dyDescent="0.45">
      <c r="A16" s="12" t="s">
        <v>205</v>
      </c>
    </row>
    <row r="17" spans="1:15" ht="20.25" hidden="1" outlineLevel="1" x14ac:dyDescent="0.35">
      <c r="D17" s="126" t="s">
        <v>204</v>
      </c>
      <c r="E17" s="126"/>
      <c r="F17" s="126"/>
      <c r="G17" s="126"/>
      <c r="H17" s="126"/>
      <c r="I17" s="126"/>
      <c r="J17" s="126" t="s">
        <v>584</v>
      </c>
      <c r="K17" s="126"/>
      <c r="L17" s="126"/>
      <c r="M17" s="126"/>
      <c r="N17" s="126"/>
      <c r="O17" s="126"/>
    </row>
    <row r="18" spans="1:15" ht="47.25" hidden="1" customHeight="1" outlineLevel="1" x14ac:dyDescent="0.25">
      <c r="A18" s="124" t="s">
        <v>604</v>
      </c>
      <c r="B18" s="124"/>
      <c r="C18" s="124"/>
      <c r="D18" s="127" t="s">
        <v>583</v>
      </c>
      <c r="E18" s="127"/>
      <c r="F18" s="127"/>
      <c r="G18" s="127"/>
      <c r="H18" s="127"/>
      <c r="I18" s="127"/>
      <c r="J18" s="127" t="s">
        <v>165</v>
      </c>
      <c r="K18" s="127"/>
      <c r="L18" s="127"/>
      <c r="M18" s="127"/>
      <c r="N18" s="127"/>
      <c r="O18" s="127"/>
    </row>
    <row r="19" spans="1:15" ht="38.25" hidden="1" customHeight="1" outlineLevel="1" x14ac:dyDescent="0.25">
      <c r="A19" s="124" t="s">
        <v>602</v>
      </c>
      <c r="B19" s="124"/>
      <c r="C19" s="124"/>
      <c r="D19" s="125" t="s">
        <v>605</v>
      </c>
      <c r="E19" s="125"/>
      <c r="F19" s="125"/>
      <c r="G19" s="125"/>
      <c r="H19" s="125"/>
      <c r="I19" s="125"/>
      <c r="J19" s="125" t="s">
        <v>606</v>
      </c>
      <c r="K19" s="125"/>
      <c r="L19" s="125"/>
      <c r="M19" s="125"/>
      <c r="N19" s="125"/>
      <c r="O19" s="125"/>
    </row>
    <row r="20" spans="1:15" ht="42" hidden="1" customHeight="1" outlineLevel="1" x14ac:dyDescent="0.25">
      <c r="A20" s="124" t="s">
        <v>603</v>
      </c>
      <c r="B20" s="124"/>
      <c r="C20" s="124"/>
      <c r="D20" s="125" t="s">
        <v>607</v>
      </c>
      <c r="E20" s="125"/>
      <c r="F20" s="125"/>
      <c r="G20" s="125"/>
      <c r="H20" s="125"/>
      <c r="I20" s="125"/>
      <c r="J20" s="125" t="s">
        <v>608</v>
      </c>
      <c r="K20" s="125"/>
      <c r="L20" s="125"/>
      <c r="M20" s="125"/>
      <c r="N20" s="125"/>
      <c r="O20" s="125"/>
    </row>
    <row r="21" spans="1:15" collapsed="1" x14ac:dyDescent="0.25"/>
    <row r="22" spans="1:15" ht="26.25" x14ac:dyDescent="0.45">
      <c r="A22" s="12" t="s">
        <v>210</v>
      </c>
    </row>
    <row r="23" spans="1:15" ht="20.25" hidden="1" outlineLevel="1" x14ac:dyDescent="0.35">
      <c r="A23" s="58" t="s">
        <v>219</v>
      </c>
    </row>
    <row r="24" spans="1:15" collapsed="1" x14ac:dyDescent="0.25"/>
  </sheetData>
  <mergeCells count="19">
    <mergeCell ref="D17:I17"/>
    <mergeCell ref="J17:O17"/>
    <mergeCell ref="D18:I18"/>
    <mergeCell ref="J18:O18"/>
    <mergeCell ref="A18:C18"/>
    <mergeCell ref="A19:C19"/>
    <mergeCell ref="A20:C20"/>
    <mergeCell ref="D19:I19"/>
    <mergeCell ref="J19:O19"/>
    <mergeCell ref="D20:I20"/>
    <mergeCell ref="J20:O20"/>
    <mergeCell ref="A12:O12"/>
    <mergeCell ref="A13:O13"/>
    <mergeCell ref="A14:O14"/>
    <mergeCell ref="A4:O4"/>
    <mergeCell ref="A5:O5"/>
    <mergeCell ref="A6:O6"/>
    <mergeCell ref="A10:O10"/>
    <mergeCell ref="A11:O11"/>
  </mergeCells>
  <hyperlinks>
    <hyperlink ref="A23" r:id="rId1" xr:uid="{1955A324-4B35-42AE-BED6-7FB0A24AD18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C2E6-87C4-46AD-ADA9-D44C1E8BEF56}">
  <dimension ref="A1:Y185"/>
  <sheetViews>
    <sheetView zoomScaleNormal="100" workbookViewId="0"/>
  </sheetViews>
  <sheetFormatPr defaultRowHeight="15" outlineLevelRow="2" x14ac:dyDescent="0.25"/>
  <cols>
    <col min="1" max="8" width="9" style="3"/>
    <col min="9" max="9" width="9" style="3" customWidth="1"/>
    <col min="10" max="15" width="9" style="3"/>
    <col min="16" max="16" width="9" style="3" customWidth="1"/>
    <col min="17" max="16384" width="9" style="3"/>
  </cols>
  <sheetData>
    <row r="1" spans="1:25" ht="69" x14ac:dyDescent="1.1499999999999999">
      <c r="A1" s="10" t="s">
        <v>30</v>
      </c>
    </row>
    <row r="3" spans="1:25" ht="26.25" x14ac:dyDescent="0.45">
      <c r="A3" s="12" t="s">
        <v>14</v>
      </c>
    </row>
    <row r="4" spans="1:25" ht="20.25" hidden="1" outlineLevel="1" x14ac:dyDescent="0.35">
      <c r="A4" s="123" t="s">
        <v>699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</row>
    <row r="5" spans="1:25" collapsed="1" x14ac:dyDescent="0.25"/>
    <row r="6" spans="1:25" ht="26.25" x14ac:dyDescent="0.45">
      <c r="A6" s="12" t="s">
        <v>13</v>
      </c>
    </row>
    <row r="7" spans="1:25" ht="16.5" hidden="1" outlineLevel="1" x14ac:dyDescent="0.3">
      <c r="A7" s="39"/>
    </row>
    <row r="8" spans="1:25" ht="54.75" hidden="1" customHeight="1" outlineLevel="1" x14ac:dyDescent="0.25">
      <c r="A8" s="124" t="s">
        <v>585</v>
      </c>
      <c r="B8" s="124"/>
      <c r="C8" s="124"/>
      <c r="D8" s="130" t="s">
        <v>609</v>
      </c>
      <c r="E8" s="137"/>
      <c r="F8" s="137"/>
      <c r="G8" s="137"/>
      <c r="H8" s="137"/>
      <c r="I8" s="137"/>
      <c r="J8" s="137"/>
      <c r="K8" s="137"/>
      <c r="L8" s="137"/>
      <c r="M8" s="137"/>
      <c r="N8" s="137"/>
      <c r="O8" s="137"/>
    </row>
    <row r="9" spans="1:25" ht="81" hidden="1" customHeight="1" outlineLevel="1" x14ac:dyDescent="0.25">
      <c r="A9" s="124" t="s">
        <v>16</v>
      </c>
      <c r="B9" s="124"/>
      <c r="C9" s="124"/>
      <c r="D9" s="130" t="s">
        <v>610</v>
      </c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</row>
    <row r="10" spans="1:25" collapsed="1" x14ac:dyDescent="0.25"/>
    <row r="11" spans="1:25" ht="26.25" x14ac:dyDescent="0.45">
      <c r="A11" s="12" t="s">
        <v>15</v>
      </c>
    </row>
    <row r="12" spans="1:25" ht="20.25" hidden="1" outlineLevel="1" x14ac:dyDescent="0.35">
      <c r="A12" s="7"/>
    </row>
    <row r="13" spans="1:25" ht="54" hidden="1" customHeight="1" outlineLevel="1" x14ac:dyDescent="0.65">
      <c r="A13" s="136" t="s">
        <v>136</v>
      </c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Y13" s="5"/>
    </row>
    <row r="14" spans="1:25" ht="20.25" hidden="1" outlineLevel="1" x14ac:dyDescent="0.35">
      <c r="A14" s="122"/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Y14" s="118"/>
    </row>
    <row r="15" spans="1:25" ht="20.25" hidden="1" outlineLevel="1" x14ac:dyDescent="0.35">
      <c r="A15" s="122" t="s">
        <v>611</v>
      </c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Y15" s="118"/>
    </row>
    <row r="16" spans="1:25" ht="20.25" hidden="1" outlineLevel="1" x14ac:dyDescent="0.35">
      <c r="A16" s="122" t="s">
        <v>617</v>
      </c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22"/>
      <c r="N16" s="122"/>
      <c r="O16" s="122"/>
      <c r="Y16" s="118"/>
    </row>
    <row r="17" spans="1:25" ht="20.25" hidden="1" outlineLevel="1" x14ac:dyDescent="0.35">
      <c r="A17" s="122" t="s">
        <v>612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Y17" s="118"/>
    </row>
    <row r="18" spans="1:25" ht="20.25" collapsed="1" x14ac:dyDescent="0.35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Y18" s="118"/>
    </row>
    <row r="19" spans="1:25" ht="26.25" x14ac:dyDescent="0.45">
      <c r="A19" s="12" t="s">
        <v>713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Y19" s="118"/>
    </row>
    <row r="20" spans="1:25" ht="20.25" hidden="1" outlineLevel="1" x14ac:dyDescent="0.35">
      <c r="A20" s="122" t="s">
        <v>712</v>
      </c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  <c r="Y20" s="118"/>
    </row>
    <row r="21" spans="1:25" ht="20.25" hidden="1" outlineLevel="1" x14ac:dyDescent="0.35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Y21" s="118"/>
    </row>
    <row r="22" spans="1:25" ht="69" hidden="1" outlineLevel="1" x14ac:dyDescent="0.35">
      <c r="A22" s="45"/>
      <c r="B22" s="133" t="s">
        <v>613</v>
      </c>
      <c r="C22" s="133"/>
      <c r="D22" s="133"/>
      <c r="E22" s="119" t="s">
        <v>616</v>
      </c>
      <c r="F22" s="133" t="s">
        <v>614</v>
      </c>
      <c r="G22" s="133"/>
      <c r="H22" s="133"/>
      <c r="I22" s="119" t="s">
        <v>616</v>
      </c>
      <c r="J22" s="133" t="s">
        <v>615</v>
      </c>
      <c r="K22" s="133"/>
      <c r="L22" s="133"/>
      <c r="Y22" s="118"/>
    </row>
    <row r="23" spans="1:25" ht="20.25" hidden="1" outlineLevel="1" x14ac:dyDescent="0.35">
      <c r="A23" s="45"/>
      <c r="B23" s="134" t="s">
        <v>710</v>
      </c>
      <c r="C23" s="134"/>
      <c r="D23" s="134"/>
      <c r="E23" s="45"/>
      <c r="F23" s="134" t="s">
        <v>709</v>
      </c>
      <c r="G23" s="134"/>
      <c r="H23" s="134"/>
      <c r="I23" s="45"/>
      <c r="J23" s="134" t="s">
        <v>687</v>
      </c>
      <c r="K23" s="134"/>
      <c r="L23" s="134"/>
      <c r="M23" s="45"/>
      <c r="Y23" s="118"/>
    </row>
    <row r="24" spans="1:25" ht="18" customHeight="1" collapsed="1" x14ac:dyDescent="0.25"/>
    <row r="25" spans="1:25" ht="26.25" x14ac:dyDescent="0.45">
      <c r="A25" s="12" t="s">
        <v>133</v>
      </c>
    </row>
    <row r="26" spans="1:25" ht="18" hidden="1" customHeight="1" outlineLevel="1" x14ac:dyDescent="0.35">
      <c r="A26" s="11" t="s">
        <v>688</v>
      </c>
    </row>
    <row r="27" spans="1:25" ht="18" hidden="1" customHeight="1" outlineLevel="2" x14ac:dyDescent="0.25">
      <c r="B27" s="38" t="s">
        <v>129</v>
      </c>
      <c r="I27" s="2" t="s">
        <v>8</v>
      </c>
    </row>
    <row r="28" spans="1:25" s="44" customFormat="1" ht="20.25" hidden="1" outlineLevel="2" x14ac:dyDescent="0.25">
      <c r="B28" s="128" t="s">
        <v>140</v>
      </c>
      <c r="C28" s="128"/>
      <c r="D28" s="128"/>
      <c r="E28" s="128"/>
      <c r="I28" s="42">
        <f>_xlfn.LET(_xlpm.a, 5, _xlpm.a)</f>
        <v>5</v>
      </c>
    </row>
    <row r="29" spans="1:25" ht="18" hidden="1" customHeight="1" outlineLevel="2" x14ac:dyDescent="0.25">
      <c r="B29" s="37" t="s">
        <v>618</v>
      </c>
    </row>
    <row r="30" spans="1:25" ht="18" hidden="1" customHeight="1" outlineLevel="2" x14ac:dyDescent="0.25">
      <c r="B30" s="37" t="s">
        <v>619</v>
      </c>
    </row>
    <row r="31" spans="1:25" ht="18" hidden="1" customHeight="1" outlineLevel="2" x14ac:dyDescent="0.25">
      <c r="B31" s="37" t="s">
        <v>620</v>
      </c>
    </row>
    <row r="32" spans="1:25" ht="18" hidden="1" customHeight="1" outlineLevel="2" x14ac:dyDescent="0.25">
      <c r="B32" s="37"/>
    </row>
    <row r="33" spans="1:9" ht="18" hidden="1" customHeight="1" outlineLevel="2" x14ac:dyDescent="0.25">
      <c r="B33" s="38" t="s">
        <v>129</v>
      </c>
      <c r="G33" s="2" t="s">
        <v>134</v>
      </c>
      <c r="I33" s="2" t="s">
        <v>8</v>
      </c>
    </row>
    <row r="34" spans="1:9" s="44" customFormat="1" ht="20.25" hidden="1" outlineLevel="2" x14ac:dyDescent="0.25">
      <c r="B34" s="128" t="s">
        <v>343</v>
      </c>
      <c r="C34" s="128"/>
      <c r="D34" s="128"/>
      <c r="E34" s="128"/>
      <c r="G34" s="42">
        <v>5</v>
      </c>
      <c r="I34" s="42">
        <f>_xlfn.LET(_xlpm.a, G34, _xlpm.a)</f>
        <v>5</v>
      </c>
    </row>
    <row r="35" spans="1:9" ht="18" hidden="1" customHeight="1" outlineLevel="2" x14ac:dyDescent="0.25">
      <c r="B35" s="37" t="s">
        <v>621</v>
      </c>
    </row>
    <row r="36" spans="1:9" ht="18" hidden="1" customHeight="1" outlineLevel="2" x14ac:dyDescent="0.25">
      <c r="B36" s="37" t="s">
        <v>619</v>
      </c>
    </row>
    <row r="37" spans="1:9" ht="18" hidden="1" customHeight="1" outlineLevel="2" x14ac:dyDescent="0.25">
      <c r="B37" s="37" t="s">
        <v>620</v>
      </c>
    </row>
    <row r="38" spans="1:9" ht="18" hidden="1" customHeight="1" outlineLevel="1" x14ac:dyDescent="0.25"/>
    <row r="39" spans="1:9" ht="18" hidden="1" customHeight="1" outlineLevel="1" x14ac:dyDescent="0.35">
      <c r="A39" s="11" t="s">
        <v>689</v>
      </c>
    </row>
    <row r="40" spans="1:9" ht="18" hidden="1" customHeight="1" outlineLevel="2" x14ac:dyDescent="0.25">
      <c r="B40" s="38" t="s">
        <v>129</v>
      </c>
      <c r="G40" s="2" t="s">
        <v>17</v>
      </c>
      <c r="I40" s="2" t="s">
        <v>8</v>
      </c>
    </row>
    <row r="41" spans="1:9" s="44" customFormat="1" ht="20.25" hidden="1" outlineLevel="2" x14ac:dyDescent="0.25">
      <c r="B41" s="128" t="s">
        <v>111</v>
      </c>
      <c r="C41" s="128"/>
      <c r="D41" s="128"/>
      <c r="E41" s="128"/>
      <c r="G41" s="42">
        <v>3</v>
      </c>
      <c r="I41" s="42">
        <f>_xlfn.LET(
    _xlpm.a, G41,
    _xlpm.b, G42,
    _xlpm.c, SQRT(_xlpm.a^2 + _xlpm.b^2),
    _xlpm.c
)</f>
        <v>5</v>
      </c>
    </row>
    <row r="42" spans="1:9" s="44" customFormat="1" ht="20.25" hidden="1" outlineLevel="2" x14ac:dyDescent="0.25">
      <c r="B42" s="128" t="s">
        <v>344</v>
      </c>
      <c r="C42" s="128"/>
      <c r="D42" s="128"/>
      <c r="E42" s="128"/>
      <c r="G42" s="42">
        <v>4</v>
      </c>
    </row>
    <row r="43" spans="1:9" s="44" customFormat="1" ht="20.25" hidden="1" outlineLevel="2" x14ac:dyDescent="0.25">
      <c r="B43" s="128" t="s">
        <v>345</v>
      </c>
      <c r="C43" s="128"/>
      <c r="D43" s="128"/>
      <c r="E43" s="128"/>
    </row>
    <row r="44" spans="1:9" s="44" customFormat="1" ht="20.25" hidden="1" outlineLevel="2" x14ac:dyDescent="0.25">
      <c r="B44" s="129" t="s">
        <v>623</v>
      </c>
      <c r="C44" s="129"/>
      <c r="D44" s="129"/>
      <c r="E44" s="129"/>
    </row>
    <row r="45" spans="1:9" s="44" customFormat="1" ht="20.25" hidden="1" outlineLevel="2" x14ac:dyDescent="0.25">
      <c r="B45" s="129" t="s">
        <v>622</v>
      </c>
      <c r="C45" s="129"/>
      <c r="D45" s="129"/>
      <c r="E45" s="129"/>
    </row>
    <row r="46" spans="1:9" s="44" customFormat="1" ht="20.25" hidden="1" outlineLevel="2" x14ac:dyDescent="0.25">
      <c r="B46" s="128" t="s">
        <v>96</v>
      </c>
      <c r="C46" s="128"/>
      <c r="D46" s="128"/>
      <c r="E46" s="128"/>
    </row>
    <row r="47" spans="1:9" ht="18" hidden="1" customHeight="1" outlineLevel="2" x14ac:dyDescent="0.25">
      <c r="B47" s="37" t="s">
        <v>624</v>
      </c>
    </row>
    <row r="48" spans="1:9" ht="18" hidden="1" customHeight="1" outlineLevel="2" x14ac:dyDescent="0.25">
      <c r="B48" s="37" t="s">
        <v>625</v>
      </c>
    </row>
    <row r="49" spans="1:9" ht="18" hidden="1" customHeight="1" outlineLevel="2" x14ac:dyDescent="0.25">
      <c r="B49" s="37" t="s">
        <v>626</v>
      </c>
    </row>
    <row r="50" spans="1:9" ht="18" hidden="1" customHeight="1" outlineLevel="1" x14ac:dyDescent="0.25">
      <c r="B50" s="37"/>
    </row>
    <row r="51" spans="1:9" ht="18" hidden="1" customHeight="1" outlineLevel="1" x14ac:dyDescent="0.35">
      <c r="A51" s="11" t="s">
        <v>690</v>
      </c>
      <c r="B51" s="37"/>
    </row>
    <row r="52" spans="1:9" ht="18" hidden="1" customHeight="1" outlineLevel="2" x14ac:dyDescent="0.25">
      <c r="B52" s="38" t="s">
        <v>129</v>
      </c>
      <c r="G52" s="2" t="s">
        <v>17</v>
      </c>
      <c r="I52" s="2" t="s">
        <v>8</v>
      </c>
    </row>
    <row r="53" spans="1:9" ht="18" hidden="1" customHeight="1" outlineLevel="2" x14ac:dyDescent="0.25">
      <c r="B53" s="128" t="s">
        <v>111</v>
      </c>
      <c r="C53" s="128"/>
      <c r="D53" s="128"/>
      <c r="E53" s="128"/>
      <c r="F53" s="44"/>
      <c r="G53" s="42">
        <v>3</v>
      </c>
      <c r="H53" s="44"/>
      <c r="I53" s="120" t="e" cm="1">
        <f t="array" ref="I53">_xlfn.LET(
    _xlpm.a, G53,
    _xlpm.c, SQRT(_xlpm.a^2 + b^2),
    _xlpm.b, G54,
    _xlpm.c
)</f>
        <v>#NAME?</v>
      </c>
    </row>
    <row r="54" spans="1:9" ht="18" hidden="1" customHeight="1" outlineLevel="2" x14ac:dyDescent="0.25">
      <c r="B54" s="128" t="s">
        <v>691</v>
      </c>
      <c r="C54" s="128"/>
      <c r="D54" s="128"/>
      <c r="E54" s="128"/>
      <c r="F54" s="44"/>
      <c r="G54" s="42">
        <v>4</v>
      </c>
      <c r="H54" s="44"/>
      <c r="I54" s="44"/>
    </row>
    <row r="55" spans="1:9" ht="18" hidden="1" customHeight="1" outlineLevel="2" x14ac:dyDescent="0.25">
      <c r="B55" s="129" t="s">
        <v>623</v>
      </c>
      <c r="C55" s="129"/>
      <c r="D55" s="129"/>
      <c r="E55" s="129"/>
      <c r="F55" s="44"/>
      <c r="G55" s="44"/>
      <c r="H55" s="44"/>
      <c r="I55" s="44"/>
    </row>
    <row r="56" spans="1:9" ht="18" hidden="1" customHeight="1" outlineLevel="2" x14ac:dyDescent="0.25">
      <c r="B56" s="128" t="s">
        <v>692</v>
      </c>
      <c r="C56" s="128"/>
      <c r="D56" s="128"/>
      <c r="E56" s="128"/>
      <c r="F56" s="44"/>
    </row>
    <row r="57" spans="1:9" ht="18" hidden="1" customHeight="1" outlineLevel="2" x14ac:dyDescent="0.25">
      <c r="B57" s="129" t="s">
        <v>622</v>
      </c>
      <c r="C57" s="129"/>
      <c r="D57" s="129"/>
      <c r="E57" s="129"/>
      <c r="F57" s="44"/>
      <c r="G57" s="44"/>
      <c r="H57" s="44"/>
      <c r="I57" s="44"/>
    </row>
    <row r="58" spans="1:9" ht="18" hidden="1" customHeight="1" outlineLevel="2" x14ac:dyDescent="0.25">
      <c r="B58" s="128" t="s">
        <v>96</v>
      </c>
      <c r="C58" s="128"/>
      <c r="D58" s="128"/>
      <c r="E58" s="128"/>
      <c r="F58" s="44"/>
      <c r="G58" s="44"/>
      <c r="H58" s="44"/>
      <c r="I58" s="44"/>
    </row>
    <row r="59" spans="1:9" ht="18" hidden="1" customHeight="1" outlineLevel="2" x14ac:dyDescent="0.25">
      <c r="B59" s="37" t="s">
        <v>693</v>
      </c>
    </row>
    <row r="60" spans="1:9" ht="18" hidden="1" customHeight="1" outlineLevel="2" x14ac:dyDescent="0.25">
      <c r="B60" s="37" t="s">
        <v>694</v>
      </c>
    </row>
    <row r="61" spans="1:9" ht="18" hidden="1" customHeight="1" outlineLevel="2" x14ac:dyDescent="0.25">
      <c r="B61" s="37" t="s">
        <v>695</v>
      </c>
    </row>
    <row r="62" spans="1:9" ht="18" hidden="1" customHeight="1" outlineLevel="2" x14ac:dyDescent="0.25"/>
    <row r="63" spans="1:9" ht="18" hidden="1" customHeight="1" outlineLevel="2" x14ac:dyDescent="0.25">
      <c r="B63" s="37" t="s">
        <v>696</v>
      </c>
    </row>
    <row r="64" spans="1:9" ht="18" hidden="1" customHeight="1" outlineLevel="2" x14ac:dyDescent="0.25">
      <c r="B64" s="37" t="s">
        <v>697</v>
      </c>
    </row>
    <row r="65" spans="1:2" ht="18" hidden="1" customHeight="1" outlineLevel="2" x14ac:dyDescent="0.25">
      <c r="B65" s="37" t="s">
        <v>698</v>
      </c>
    </row>
    <row r="66" spans="1:2" ht="18" hidden="1" customHeight="1" outlineLevel="1" x14ac:dyDescent="0.25">
      <c r="B66" s="37"/>
    </row>
    <row r="67" spans="1:2" ht="18" customHeight="1" collapsed="1" x14ac:dyDescent="0.25"/>
    <row r="68" spans="1:2" ht="26.25" x14ac:dyDescent="0.45">
      <c r="A68" s="12" t="s">
        <v>49</v>
      </c>
    </row>
    <row r="69" spans="1:2" ht="20.25" hidden="1" outlineLevel="1" x14ac:dyDescent="0.35">
      <c r="A69" s="11" t="s">
        <v>627</v>
      </c>
    </row>
    <row r="70" spans="1:2" ht="20.25" hidden="1" outlineLevel="1" x14ac:dyDescent="0.35">
      <c r="A70" s="9" t="s">
        <v>630</v>
      </c>
    </row>
    <row r="71" spans="1:2" ht="20.25" hidden="1" outlineLevel="1" x14ac:dyDescent="0.35">
      <c r="A71" s="9" t="s">
        <v>631</v>
      </c>
    </row>
    <row r="72" spans="1:2" ht="20.25" hidden="1" outlineLevel="1" x14ac:dyDescent="0.35">
      <c r="A72" s="9" t="s">
        <v>632</v>
      </c>
    </row>
    <row r="73" spans="1:2" ht="20.25" hidden="1" outlineLevel="1" x14ac:dyDescent="0.35">
      <c r="A73" s="9" t="s">
        <v>633</v>
      </c>
    </row>
    <row r="74" spans="1:2" ht="20.25" hidden="1" outlineLevel="1" x14ac:dyDescent="0.35">
      <c r="A74" s="9" t="s">
        <v>634</v>
      </c>
    </row>
    <row r="75" spans="1:2" hidden="1" outlineLevel="1" x14ac:dyDescent="0.25"/>
    <row r="76" spans="1:2" ht="20.25" hidden="1" outlineLevel="1" x14ac:dyDescent="0.35">
      <c r="A76" s="11" t="s">
        <v>628</v>
      </c>
    </row>
    <row r="77" spans="1:2" ht="20.25" hidden="1" outlineLevel="1" x14ac:dyDescent="0.35">
      <c r="A77" s="7" t="s">
        <v>629</v>
      </c>
    </row>
    <row r="78" spans="1:2" ht="20.25" hidden="1" outlineLevel="1" x14ac:dyDescent="0.35">
      <c r="A78" s="7" t="s">
        <v>635</v>
      </c>
    </row>
    <row r="79" spans="1:2" ht="20.25" hidden="1" outlineLevel="1" x14ac:dyDescent="0.35">
      <c r="A79" s="7" t="s">
        <v>636</v>
      </c>
    </row>
    <row r="80" spans="1:2" ht="20.25" hidden="1" outlineLevel="1" x14ac:dyDescent="0.35">
      <c r="A80" s="7" t="s">
        <v>637</v>
      </c>
    </row>
    <row r="81" spans="1:14" hidden="1" outlineLevel="1" x14ac:dyDescent="0.25"/>
    <row r="82" spans="1:14" ht="20.25" hidden="1" outlineLevel="1" x14ac:dyDescent="0.35">
      <c r="A82" s="11" t="s">
        <v>32</v>
      </c>
    </row>
    <row r="83" spans="1:14" ht="20.25" hidden="1" outlineLevel="2" x14ac:dyDescent="0.35">
      <c r="A83" s="135" t="s">
        <v>18</v>
      </c>
      <c r="B83" s="135"/>
      <c r="C83" s="135"/>
      <c r="E83" s="126" t="s">
        <v>19</v>
      </c>
      <c r="F83" s="126"/>
      <c r="G83" s="126"/>
      <c r="H83" s="126" t="s">
        <v>658</v>
      </c>
      <c r="I83" s="126"/>
      <c r="J83" s="126"/>
      <c r="K83" s="126"/>
      <c r="L83" s="126"/>
      <c r="M83" s="126"/>
      <c r="N83" s="126"/>
    </row>
    <row r="84" spans="1:14" ht="20.25" hidden="1" customHeight="1" outlineLevel="2" x14ac:dyDescent="0.25">
      <c r="A84" s="132" t="s">
        <v>651</v>
      </c>
      <c r="B84" s="132"/>
      <c r="C84" s="132"/>
      <c r="D84" s="132"/>
      <c r="E84" s="125" t="s">
        <v>656</v>
      </c>
      <c r="F84" s="125"/>
      <c r="G84" s="125"/>
      <c r="H84" s="130" t="s">
        <v>659</v>
      </c>
      <c r="I84" s="130"/>
      <c r="J84" s="130"/>
      <c r="K84" s="130"/>
      <c r="L84" s="130"/>
      <c r="M84" s="130"/>
      <c r="N84" s="130"/>
    </row>
    <row r="85" spans="1:14" ht="20.25" hidden="1" customHeight="1" outlineLevel="2" x14ac:dyDescent="0.25">
      <c r="A85" s="132" t="s">
        <v>652</v>
      </c>
      <c r="B85" s="132"/>
      <c r="C85" s="132"/>
      <c r="D85" s="132"/>
      <c r="E85" s="125" t="s">
        <v>656</v>
      </c>
      <c r="F85" s="125"/>
      <c r="G85" s="125"/>
      <c r="H85" s="130" t="s">
        <v>660</v>
      </c>
      <c r="I85" s="130"/>
      <c r="J85" s="130"/>
      <c r="K85" s="130"/>
      <c r="L85" s="130"/>
      <c r="M85" s="130"/>
      <c r="N85" s="130"/>
    </row>
    <row r="86" spans="1:14" ht="20.25" hidden="1" customHeight="1" outlineLevel="2" x14ac:dyDescent="0.25">
      <c r="A86" s="132" t="s">
        <v>653</v>
      </c>
      <c r="B86" s="132"/>
      <c r="C86" s="132"/>
      <c r="D86" s="132"/>
      <c r="E86" s="125" t="s">
        <v>656</v>
      </c>
      <c r="F86" s="125"/>
      <c r="G86" s="125"/>
      <c r="H86" s="130" t="s">
        <v>661</v>
      </c>
      <c r="I86" s="130"/>
      <c r="J86" s="130"/>
      <c r="K86" s="130"/>
      <c r="L86" s="130"/>
      <c r="M86" s="130"/>
      <c r="N86" s="130"/>
    </row>
    <row r="87" spans="1:14" ht="20.25" hidden="1" customHeight="1" outlineLevel="2" x14ac:dyDescent="0.25">
      <c r="A87" s="132" t="s">
        <v>654</v>
      </c>
      <c r="B87" s="132"/>
      <c r="C87" s="132"/>
      <c r="D87" s="132"/>
      <c r="E87" s="125" t="s">
        <v>656</v>
      </c>
      <c r="F87" s="125"/>
      <c r="G87" s="125"/>
      <c r="H87" s="130" t="s">
        <v>662</v>
      </c>
      <c r="I87" s="130"/>
      <c r="J87" s="130"/>
      <c r="K87" s="130"/>
      <c r="L87" s="130"/>
      <c r="M87" s="130"/>
      <c r="N87" s="130"/>
    </row>
    <row r="88" spans="1:14" ht="20.25" hidden="1" customHeight="1" outlineLevel="2" x14ac:dyDescent="0.25">
      <c r="A88" s="132" t="s">
        <v>655</v>
      </c>
      <c r="B88" s="132"/>
      <c r="C88" s="132"/>
      <c r="D88" s="132"/>
      <c r="E88" s="125" t="s">
        <v>656</v>
      </c>
      <c r="F88" s="125"/>
      <c r="G88" s="125"/>
      <c r="H88" s="130" t="s">
        <v>663</v>
      </c>
      <c r="I88" s="130"/>
      <c r="J88" s="130"/>
      <c r="K88" s="130"/>
      <c r="L88" s="130"/>
      <c r="M88" s="130"/>
      <c r="N88" s="130"/>
    </row>
    <row r="89" spans="1:14" ht="20.25" hidden="1" customHeight="1" outlineLevel="2" x14ac:dyDescent="0.25">
      <c r="A89" s="130" t="s">
        <v>638</v>
      </c>
      <c r="B89" s="130"/>
      <c r="C89" s="130"/>
      <c r="D89" s="130"/>
      <c r="E89" s="125" t="s">
        <v>20</v>
      </c>
      <c r="F89" s="125"/>
      <c r="G89" s="125"/>
      <c r="H89" s="130" t="s">
        <v>664</v>
      </c>
      <c r="I89" s="130"/>
      <c r="J89" s="130"/>
      <c r="K89" s="130"/>
      <c r="L89" s="130"/>
      <c r="M89" s="130"/>
      <c r="N89" s="130"/>
    </row>
    <row r="90" spans="1:14" ht="20.25" hidden="1" customHeight="1" outlineLevel="2" x14ac:dyDescent="0.25">
      <c r="A90" s="130" t="s">
        <v>639</v>
      </c>
      <c r="B90" s="130"/>
      <c r="C90" s="130"/>
      <c r="D90" s="130"/>
      <c r="E90" s="125" t="s">
        <v>20</v>
      </c>
      <c r="F90" s="125"/>
      <c r="G90" s="125"/>
      <c r="H90" s="130" t="s">
        <v>665</v>
      </c>
      <c r="I90" s="130"/>
      <c r="J90" s="130"/>
      <c r="K90" s="130"/>
      <c r="L90" s="130"/>
      <c r="M90" s="130"/>
      <c r="N90" s="130"/>
    </row>
    <row r="91" spans="1:14" ht="20.25" hidden="1" customHeight="1" outlineLevel="2" x14ac:dyDescent="0.25">
      <c r="A91" s="130" t="s">
        <v>34</v>
      </c>
      <c r="B91" s="130"/>
      <c r="C91" s="130"/>
      <c r="D91" s="130"/>
      <c r="E91" s="125" t="s">
        <v>20</v>
      </c>
      <c r="F91" s="125"/>
      <c r="G91" s="125"/>
      <c r="H91" s="130" t="s">
        <v>666</v>
      </c>
      <c r="I91" s="130"/>
      <c r="J91" s="130"/>
      <c r="K91" s="130"/>
      <c r="L91" s="130"/>
      <c r="M91" s="130"/>
      <c r="N91" s="130"/>
    </row>
    <row r="92" spans="1:14" ht="20.25" hidden="1" customHeight="1" outlineLevel="2" x14ac:dyDescent="0.25">
      <c r="A92" s="130" t="s">
        <v>640</v>
      </c>
      <c r="B92" s="130"/>
      <c r="C92" s="130"/>
      <c r="D92" s="130"/>
      <c r="E92" s="125" t="s">
        <v>20</v>
      </c>
      <c r="F92" s="125"/>
      <c r="G92" s="125"/>
      <c r="H92" s="130" t="s">
        <v>667</v>
      </c>
      <c r="I92" s="130"/>
      <c r="J92" s="130"/>
      <c r="K92" s="130"/>
      <c r="L92" s="130"/>
      <c r="M92" s="130"/>
      <c r="N92" s="130"/>
    </row>
    <row r="93" spans="1:14" ht="20.25" hidden="1" customHeight="1" outlineLevel="2" x14ac:dyDescent="0.25">
      <c r="A93" s="130" t="s">
        <v>641</v>
      </c>
      <c r="B93" s="130"/>
      <c r="C93" s="130"/>
      <c r="D93" s="130"/>
      <c r="E93" s="125" t="s">
        <v>24</v>
      </c>
      <c r="F93" s="125"/>
      <c r="G93" s="125"/>
      <c r="H93" s="130" t="s">
        <v>668</v>
      </c>
      <c r="I93" s="130"/>
      <c r="J93" s="130"/>
      <c r="K93" s="130"/>
      <c r="L93" s="130"/>
      <c r="M93" s="130"/>
      <c r="N93" s="130"/>
    </row>
    <row r="94" spans="1:14" ht="20.25" hidden="1" customHeight="1" outlineLevel="2" x14ac:dyDescent="0.25">
      <c r="A94" s="130" t="s">
        <v>642</v>
      </c>
      <c r="B94" s="130"/>
      <c r="C94" s="130"/>
      <c r="D94" s="130"/>
      <c r="E94" s="125" t="s">
        <v>24</v>
      </c>
      <c r="F94" s="125"/>
      <c r="G94" s="125"/>
      <c r="H94" s="130" t="s">
        <v>669</v>
      </c>
      <c r="I94" s="130"/>
      <c r="J94" s="130"/>
      <c r="K94" s="130"/>
      <c r="L94" s="130"/>
      <c r="M94" s="130"/>
      <c r="N94" s="130"/>
    </row>
    <row r="95" spans="1:14" ht="20.25" hidden="1" customHeight="1" outlineLevel="2" x14ac:dyDescent="0.25">
      <c r="A95" s="130" t="s">
        <v>643</v>
      </c>
      <c r="B95" s="130"/>
      <c r="C95" s="130"/>
      <c r="D95" s="130"/>
      <c r="E95" s="125" t="s">
        <v>24</v>
      </c>
      <c r="F95" s="125"/>
      <c r="G95" s="125"/>
      <c r="H95" s="130" t="s">
        <v>670</v>
      </c>
      <c r="I95" s="130"/>
      <c r="J95" s="130"/>
      <c r="K95" s="130"/>
      <c r="L95" s="130"/>
      <c r="M95" s="130"/>
      <c r="N95" s="130"/>
    </row>
    <row r="96" spans="1:14" ht="20.25" hidden="1" customHeight="1" outlineLevel="2" x14ac:dyDescent="0.25">
      <c r="A96" s="130" t="s">
        <v>23</v>
      </c>
      <c r="B96" s="130"/>
      <c r="C96" s="130"/>
      <c r="D96" s="130"/>
      <c r="E96" s="125" t="s">
        <v>24</v>
      </c>
      <c r="F96" s="125"/>
      <c r="G96" s="125"/>
      <c r="H96" s="130" t="s">
        <v>671</v>
      </c>
      <c r="I96" s="130"/>
      <c r="J96" s="130"/>
      <c r="K96" s="130"/>
      <c r="L96" s="130"/>
      <c r="M96" s="130"/>
      <c r="N96" s="130"/>
    </row>
    <row r="97" spans="1:14" ht="20.25" hidden="1" customHeight="1" outlineLevel="2" x14ac:dyDescent="0.25">
      <c r="A97" s="130" t="s">
        <v>21</v>
      </c>
      <c r="B97" s="130"/>
      <c r="C97" s="130"/>
      <c r="D97" s="130"/>
      <c r="E97" s="125" t="s">
        <v>24</v>
      </c>
      <c r="F97" s="125"/>
      <c r="G97" s="125"/>
      <c r="H97" s="130" t="s">
        <v>672</v>
      </c>
      <c r="I97" s="130"/>
      <c r="J97" s="130"/>
      <c r="K97" s="130"/>
      <c r="L97" s="130"/>
      <c r="M97" s="130"/>
      <c r="N97" s="130"/>
    </row>
    <row r="98" spans="1:14" ht="20.25" hidden="1" customHeight="1" outlineLevel="2" x14ac:dyDescent="0.25">
      <c r="A98" s="130" t="s">
        <v>22</v>
      </c>
      <c r="B98" s="130"/>
      <c r="C98" s="130"/>
      <c r="D98" s="130"/>
      <c r="E98" s="125" t="s">
        <v>25</v>
      </c>
      <c r="F98" s="125"/>
      <c r="G98" s="125"/>
      <c r="H98" s="130" t="s">
        <v>673</v>
      </c>
      <c r="I98" s="130"/>
      <c r="J98" s="130"/>
      <c r="K98" s="130"/>
      <c r="L98" s="130"/>
      <c r="M98" s="130"/>
      <c r="N98" s="130"/>
    </row>
    <row r="99" spans="1:14" ht="20.25" hidden="1" customHeight="1" outlineLevel="2" x14ac:dyDescent="0.25">
      <c r="A99" s="130" t="s">
        <v>644</v>
      </c>
      <c r="B99" s="130"/>
      <c r="C99" s="130"/>
      <c r="D99" s="130"/>
      <c r="E99" s="125" t="s">
        <v>25</v>
      </c>
      <c r="F99" s="125"/>
      <c r="G99" s="125"/>
      <c r="H99" s="130" t="s">
        <v>674</v>
      </c>
      <c r="I99" s="130"/>
      <c r="J99" s="130"/>
      <c r="K99" s="130"/>
      <c r="L99" s="130"/>
      <c r="M99" s="130"/>
      <c r="N99" s="130"/>
    </row>
    <row r="100" spans="1:14" ht="20.25" hidden="1" customHeight="1" outlineLevel="2" x14ac:dyDescent="0.25">
      <c r="A100" s="130" t="s">
        <v>645</v>
      </c>
      <c r="B100" s="130"/>
      <c r="C100" s="130"/>
      <c r="D100" s="130"/>
      <c r="E100" s="125" t="s">
        <v>25</v>
      </c>
      <c r="F100" s="125"/>
      <c r="G100" s="125"/>
      <c r="H100" s="130" t="s">
        <v>675</v>
      </c>
      <c r="I100" s="130"/>
      <c r="J100" s="130"/>
      <c r="K100" s="130"/>
      <c r="L100" s="130"/>
      <c r="M100" s="130"/>
      <c r="N100" s="130"/>
    </row>
    <row r="101" spans="1:14" ht="20.25" hidden="1" customHeight="1" outlineLevel="2" x14ac:dyDescent="0.25">
      <c r="A101" s="130" t="s">
        <v>646</v>
      </c>
      <c r="B101" s="130"/>
      <c r="C101" s="130"/>
      <c r="D101" s="130"/>
      <c r="E101" s="125" t="s">
        <v>25</v>
      </c>
      <c r="F101" s="125"/>
      <c r="G101" s="125"/>
      <c r="H101" s="130" t="s">
        <v>676</v>
      </c>
      <c r="I101" s="130"/>
      <c r="J101" s="130"/>
      <c r="K101" s="130"/>
      <c r="L101" s="130"/>
      <c r="M101" s="130"/>
      <c r="N101" s="130"/>
    </row>
    <row r="102" spans="1:14" ht="20.25" hidden="1" customHeight="1" outlineLevel="2" x14ac:dyDescent="0.25">
      <c r="A102" s="131" t="s">
        <v>26</v>
      </c>
      <c r="B102" s="131"/>
      <c r="C102" s="131"/>
      <c r="D102" s="131"/>
      <c r="E102" s="125" t="s">
        <v>657</v>
      </c>
      <c r="F102" s="125"/>
      <c r="G102" s="125"/>
      <c r="H102" s="130" t="s">
        <v>677</v>
      </c>
      <c r="I102" s="130"/>
      <c r="J102" s="130"/>
      <c r="K102" s="130"/>
      <c r="L102" s="130"/>
      <c r="M102" s="130"/>
      <c r="N102" s="130"/>
    </row>
    <row r="103" spans="1:14" ht="20.25" hidden="1" customHeight="1" outlineLevel="2" x14ac:dyDescent="0.25">
      <c r="A103" s="131" t="s">
        <v>27</v>
      </c>
      <c r="B103" s="131"/>
      <c r="C103" s="131"/>
      <c r="D103" s="131"/>
      <c r="E103" s="125" t="s">
        <v>657</v>
      </c>
      <c r="F103" s="125"/>
      <c r="G103" s="125"/>
      <c r="H103" s="130" t="s">
        <v>678</v>
      </c>
      <c r="I103" s="130"/>
      <c r="J103" s="130"/>
      <c r="K103" s="130"/>
      <c r="L103" s="130"/>
      <c r="M103" s="130"/>
      <c r="N103" s="130"/>
    </row>
    <row r="104" spans="1:14" ht="20.25" hidden="1" customHeight="1" outlineLevel="2" x14ac:dyDescent="0.25">
      <c r="A104" s="131" t="s">
        <v>647</v>
      </c>
      <c r="B104" s="131"/>
      <c r="C104" s="131"/>
      <c r="D104" s="131"/>
      <c r="E104" s="125" t="s">
        <v>657</v>
      </c>
      <c r="F104" s="125"/>
      <c r="G104" s="125"/>
      <c r="H104" s="130" t="s">
        <v>679</v>
      </c>
      <c r="I104" s="130"/>
      <c r="J104" s="130"/>
      <c r="K104" s="130"/>
      <c r="L104" s="130"/>
      <c r="M104" s="130"/>
      <c r="N104" s="130"/>
    </row>
    <row r="105" spans="1:14" ht="20.25" hidden="1" customHeight="1" outlineLevel="2" x14ac:dyDescent="0.25">
      <c r="A105" s="131" t="s">
        <v>648</v>
      </c>
      <c r="B105" s="131"/>
      <c r="C105" s="131"/>
      <c r="D105" s="131"/>
      <c r="E105" s="125" t="s">
        <v>657</v>
      </c>
      <c r="F105" s="125"/>
      <c r="G105" s="125"/>
      <c r="H105" s="130" t="s">
        <v>680</v>
      </c>
      <c r="I105" s="130"/>
      <c r="J105" s="130"/>
      <c r="K105" s="130"/>
      <c r="L105" s="130"/>
      <c r="M105" s="130"/>
      <c r="N105" s="130"/>
    </row>
    <row r="106" spans="1:14" ht="20.25" hidden="1" customHeight="1" outlineLevel="2" x14ac:dyDescent="0.25">
      <c r="A106" s="131" t="s">
        <v>649</v>
      </c>
      <c r="B106" s="131"/>
      <c r="C106" s="131"/>
      <c r="D106" s="131"/>
      <c r="E106" s="125" t="s">
        <v>657</v>
      </c>
      <c r="F106" s="125"/>
      <c r="G106" s="125"/>
      <c r="H106" s="130" t="s">
        <v>681</v>
      </c>
      <c r="I106" s="130"/>
      <c r="J106" s="130"/>
      <c r="K106" s="130"/>
      <c r="L106" s="130"/>
      <c r="M106" s="130"/>
      <c r="N106" s="130"/>
    </row>
    <row r="107" spans="1:14" ht="20.25" hidden="1" customHeight="1" outlineLevel="2" x14ac:dyDescent="0.25">
      <c r="A107" s="131" t="s">
        <v>650</v>
      </c>
      <c r="B107" s="131"/>
      <c r="C107" s="131"/>
      <c r="D107" s="131"/>
      <c r="E107" s="125" t="s">
        <v>657</v>
      </c>
      <c r="F107" s="125"/>
      <c r="G107" s="125"/>
      <c r="H107" s="130" t="s">
        <v>682</v>
      </c>
      <c r="I107" s="130"/>
      <c r="J107" s="130"/>
      <c r="K107" s="130"/>
      <c r="L107" s="130"/>
      <c r="M107" s="130"/>
      <c r="N107" s="130"/>
    </row>
    <row r="108" spans="1:14" ht="20.25" hidden="1" customHeight="1" outlineLevel="1" x14ac:dyDescent="0.25"/>
    <row r="109" spans="1:14" collapsed="1" x14ac:dyDescent="0.25"/>
    <row r="110" spans="1:14" ht="26.25" x14ac:dyDescent="0.45">
      <c r="A110" s="12" t="s">
        <v>28</v>
      </c>
    </row>
    <row r="111" spans="1:14" ht="20.25" hidden="1" outlineLevel="1" x14ac:dyDescent="0.35">
      <c r="A111" s="7" t="s">
        <v>683</v>
      </c>
    </row>
    <row r="112" spans="1:14" ht="20.25" hidden="1" outlineLevel="1" x14ac:dyDescent="0.35">
      <c r="A112" s="7" t="s">
        <v>684</v>
      </c>
    </row>
    <row r="113" spans="1:14" ht="20.25" hidden="1" outlineLevel="1" x14ac:dyDescent="0.35">
      <c r="A113" s="7" t="s">
        <v>685</v>
      </c>
    </row>
    <row r="114" spans="1:14" ht="20.25" hidden="1" outlineLevel="1" x14ac:dyDescent="0.35">
      <c r="A114" s="7" t="s">
        <v>686</v>
      </c>
      <c r="N114" s="77"/>
    </row>
    <row r="115" spans="1:14" ht="16.5" collapsed="1" x14ac:dyDescent="0.3">
      <c r="A115" s="47"/>
    </row>
    <row r="116" spans="1:14" ht="26.25" x14ac:dyDescent="0.45">
      <c r="A116" s="12" t="s">
        <v>29</v>
      </c>
    </row>
    <row r="117" spans="1:14" ht="20.25" hidden="1" outlineLevel="1" x14ac:dyDescent="0.35">
      <c r="A117" s="58" t="s">
        <v>418</v>
      </c>
    </row>
    <row r="118" spans="1:14" ht="20.25" hidden="1" outlineLevel="1" x14ac:dyDescent="0.35">
      <c r="A118" s="58" t="s">
        <v>419</v>
      </c>
    </row>
    <row r="119" spans="1:14" ht="20.25" hidden="1" outlineLevel="1" x14ac:dyDescent="0.35">
      <c r="A119" s="58" t="s">
        <v>420</v>
      </c>
    </row>
    <row r="120" spans="1:14" ht="20.25" hidden="1" outlineLevel="1" x14ac:dyDescent="0.35">
      <c r="A120" s="58" t="s">
        <v>430</v>
      </c>
    </row>
    <row r="121" spans="1:14" ht="20.25" hidden="1" outlineLevel="1" x14ac:dyDescent="0.35">
      <c r="A121" s="58" t="s">
        <v>431</v>
      </c>
    </row>
    <row r="122" spans="1:14" ht="20.25" hidden="1" outlineLevel="1" x14ac:dyDescent="0.35">
      <c r="A122" s="58"/>
    </row>
    <row r="123" spans="1:14" ht="20.25" hidden="1" outlineLevel="1" x14ac:dyDescent="0.35">
      <c r="A123" s="58" t="s">
        <v>421</v>
      </c>
    </row>
    <row r="124" spans="1:14" ht="20.25" hidden="1" outlineLevel="1" x14ac:dyDescent="0.35">
      <c r="A124" s="58" t="s">
        <v>422</v>
      </c>
    </row>
    <row r="125" spans="1:14" ht="20.25" hidden="1" outlineLevel="1" x14ac:dyDescent="0.35">
      <c r="A125" s="58"/>
    </row>
    <row r="126" spans="1:14" ht="20.25" hidden="1" outlineLevel="1" x14ac:dyDescent="0.35">
      <c r="A126" s="58" t="s">
        <v>423</v>
      </c>
    </row>
    <row r="127" spans="1:14" ht="20.25" hidden="1" outlineLevel="1" x14ac:dyDescent="0.35">
      <c r="A127" s="58"/>
    </row>
    <row r="128" spans="1:14" ht="20.25" hidden="1" outlineLevel="1" x14ac:dyDescent="0.35">
      <c r="A128" s="58" t="s">
        <v>429</v>
      </c>
    </row>
    <row r="129" spans="1:1" ht="20.25" hidden="1" outlineLevel="1" x14ac:dyDescent="0.35">
      <c r="A129" s="95" t="s">
        <v>428</v>
      </c>
    </row>
    <row r="130" spans="1:1" ht="20.25" hidden="1" outlineLevel="1" x14ac:dyDescent="0.35">
      <c r="A130" s="95" t="s">
        <v>414</v>
      </c>
    </row>
    <row r="131" spans="1:1" collapsed="1" x14ac:dyDescent="0.25"/>
    <row r="132" spans="1:1" ht="26.25" x14ac:dyDescent="0.45">
      <c r="A132" s="12" t="s">
        <v>17</v>
      </c>
    </row>
    <row r="133" spans="1:1" ht="20.25" hidden="1" outlineLevel="1" x14ac:dyDescent="0.35">
      <c r="A133" s="58" t="s">
        <v>215</v>
      </c>
    </row>
    <row r="134" spans="1:1" ht="20.25" hidden="1" outlineLevel="1" x14ac:dyDescent="0.35">
      <c r="A134" s="58" t="s">
        <v>214</v>
      </c>
    </row>
    <row r="135" spans="1:1" ht="20.25" hidden="1" outlineLevel="1" x14ac:dyDescent="0.35">
      <c r="A135" s="58" t="s">
        <v>213</v>
      </c>
    </row>
    <row r="136" spans="1:1" ht="20.25" collapsed="1" x14ac:dyDescent="0.35">
      <c r="A136" s="7"/>
    </row>
    <row r="137" spans="1:1" ht="20.25" x14ac:dyDescent="0.35">
      <c r="A137" s="7"/>
    </row>
    <row r="154" spans="13:13" ht="17.25" x14ac:dyDescent="0.3">
      <c r="M154" s="8"/>
    </row>
    <row r="155" spans="13:13" ht="17.25" x14ac:dyDescent="0.3">
      <c r="M155" s="8"/>
    </row>
    <row r="156" spans="13:13" ht="17.25" x14ac:dyDescent="0.3">
      <c r="M156" s="8"/>
    </row>
    <row r="157" spans="13:13" ht="17.25" x14ac:dyDescent="0.3">
      <c r="M157" s="8"/>
    </row>
    <row r="158" spans="13:13" ht="17.25" x14ac:dyDescent="0.3">
      <c r="M158" s="8"/>
    </row>
    <row r="159" spans="13:13" ht="17.25" x14ac:dyDescent="0.3">
      <c r="M159" s="8"/>
    </row>
    <row r="160" spans="13:13" ht="17.25" x14ac:dyDescent="0.3">
      <c r="M160" s="8"/>
    </row>
    <row r="161" spans="13:13" ht="17.25" x14ac:dyDescent="0.3">
      <c r="M161" s="8"/>
    </row>
    <row r="162" spans="13:13" ht="17.25" x14ac:dyDescent="0.3">
      <c r="M162" s="8"/>
    </row>
    <row r="163" spans="13:13" ht="17.25" x14ac:dyDescent="0.3">
      <c r="M163" s="8"/>
    </row>
    <row r="164" spans="13:13" ht="17.25" x14ac:dyDescent="0.3">
      <c r="M164" s="8"/>
    </row>
    <row r="165" spans="13:13" ht="17.25" x14ac:dyDescent="0.3">
      <c r="M165" s="8"/>
    </row>
    <row r="166" spans="13:13" ht="17.25" x14ac:dyDescent="0.3">
      <c r="M166" s="8"/>
    </row>
    <row r="167" spans="13:13" ht="17.25" x14ac:dyDescent="0.3">
      <c r="M167" s="8"/>
    </row>
    <row r="168" spans="13:13" ht="17.25" x14ac:dyDescent="0.3">
      <c r="M168" s="8"/>
    </row>
    <row r="169" spans="13:13" ht="17.25" x14ac:dyDescent="0.3">
      <c r="M169" s="8"/>
    </row>
    <row r="170" spans="13:13" ht="17.25" x14ac:dyDescent="0.3">
      <c r="M170" s="8"/>
    </row>
    <row r="171" spans="13:13" ht="17.25" x14ac:dyDescent="0.3">
      <c r="M171" s="8"/>
    </row>
    <row r="172" spans="13:13" ht="17.25" x14ac:dyDescent="0.3">
      <c r="M172" s="8"/>
    </row>
    <row r="173" spans="13:13" ht="17.25" x14ac:dyDescent="0.3">
      <c r="M173" s="8"/>
    </row>
    <row r="174" spans="13:13" ht="17.25" x14ac:dyDescent="0.3">
      <c r="M174" s="8"/>
    </row>
    <row r="175" spans="13:13" ht="17.25" x14ac:dyDescent="0.3">
      <c r="M175" s="8"/>
    </row>
    <row r="176" spans="13:13" ht="17.25" x14ac:dyDescent="0.3">
      <c r="M176" s="8"/>
    </row>
    <row r="177" spans="13:13" ht="17.25" x14ac:dyDescent="0.3">
      <c r="M177" s="8"/>
    </row>
    <row r="178" spans="13:13" ht="17.25" x14ac:dyDescent="0.3">
      <c r="M178" s="8"/>
    </row>
    <row r="179" spans="13:13" ht="17.25" x14ac:dyDescent="0.3">
      <c r="M179" s="8"/>
    </row>
    <row r="180" spans="13:13" ht="17.25" x14ac:dyDescent="0.3">
      <c r="M180" s="8"/>
    </row>
    <row r="181" spans="13:13" ht="17.25" x14ac:dyDescent="0.3">
      <c r="M181" s="8"/>
    </row>
    <row r="182" spans="13:13" ht="17.25" x14ac:dyDescent="0.3">
      <c r="M182" s="8"/>
    </row>
    <row r="183" spans="13:13" ht="17.25" x14ac:dyDescent="0.3">
      <c r="M183" s="8"/>
    </row>
    <row r="184" spans="13:13" ht="17.25" x14ac:dyDescent="0.3">
      <c r="M184" s="8"/>
    </row>
    <row r="185" spans="13:13" ht="17.25" x14ac:dyDescent="0.3">
      <c r="M185" s="8"/>
    </row>
  </sheetData>
  <mergeCells count="106">
    <mergeCell ref="B22:D22"/>
    <mergeCell ref="F22:H22"/>
    <mergeCell ref="J22:L22"/>
    <mergeCell ref="B23:D23"/>
    <mergeCell ref="F23:H23"/>
    <mergeCell ref="J23:L23"/>
    <mergeCell ref="A83:C83"/>
    <mergeCell ref="A4:O4"/>
    <mergeCell ref="A15:O15"/>
    <mergeCell ref="A16:O16"/>
    <mergeCell ref="A14:O14"/>
    <mergeCell ref="A17:O17"/>
    <mergeCell ref="B46:E46"/>
    <mergeCell ref="B28:E28"/>
    <mergeCell ref="A13:O13"/>
    <mergeCell ref="A8:C8"/>
    <mergeCell ref="A9:C9"/>
    <mergeCell ref="D8:O8"/>
    <mergeCell ref="D9:O9"/>
    <mergeCell ref="B34:E34"/>
    <mergeCell ref="B41:E41"/>
    <mergeCell ref="B42:E42"/>
    <mergeCell ref="B43:E43"/>
    <mergeCell ref="B44:E44"/>
    <mergeCell ref="B45:E45"/>
    <mergeCell ref="A84:D84"/>
    <mergeCell ref="A85:D85"/>
    <mergeCell ref="A86:D86"/>
    <mergeCell ref="A87:D87"/>
    <mergeCell ref="A88:D88"/>
    <mergeCell ref="A89:D89"/>
    <mergeCell ref="A90:D90"/>
    <mergeCell ref="A91:D91"/>
    <mergeCell ref="E88:G88"/>
    <mergeCell ref="B58:E58"/>
    <mergeCell ref="H88:N88"/>
    <mergeCell ref="E104:G104"/>
    <mergeCell ref="E105:G105"/>
    <mergeCell ref="E106:G106"/>
    <mergeCell ref="A105:D105"/>
    <mergeCell ref="A106:D106"/>
    <mergeCell ref="A107:D107"/>
    <mergeCell ref="A100:D100"/>
    <mergeCell ref="A101:D101"/>
    <mergeCell ref="A102:D102"/>
    <mergeCell ref="A103:D103"/>
    <mergeCell ref="A104:D104"/>
    <mergeCell ref="A95:D95"/>
    <mergeCell ref="A96:D96"/>
    <mergeCell ref="A97:D97"/>
    <mergeCell ref="A98:D98"/>
    <mergeCell ref="A99:D99"/>
    <mergeCell ref="E107:G107"/>
    <mergeCell ref="H107:N107"/>
    <mergeCell ref="A92:D92"/>
    <mergeCell ref="A93:D93"/>
    <mergeCell ref="A94:D94"/>
    <mergeCell ref="E94:G94"/>
    <mergeCell ref="E95:G95"/>
    <mergeCell ref="E97:G97"/>
    <mergeCell ref="E98:G98"/>
    <mergeCell ref="H95:N95"/>
    <mergeCell ref="E89:G89"/>
    <mergeCell ref="E90:G90"/>
    <mergeCell ref="E91:G91"/>
    <mergeCell ref="E92:G92"/>
    <mergeCell ref="E93:G93"/>
    <mergeCell ref="H89:N89"/>
    <mergeCell ref="H104:N104"/>
    <mergeCell ref="H105:N105"/>
    <mergeCell ref="H106:N106"/>
    <mergeCell ref="H96:N96"/>
    <mergeCell ref="H97:N97"/>
    <mergeCell ref="H98:N98"/>
    <mergeCell ref="H99:N99"/>
    <mergeCell ref="H100:N100"/>
    <mergeCell ref="H90:N90"/>
    <mergeCell ref="H91:N91"/>
    <mergeCell ref="H92:N92"/>
    <mergeCell ref="H93:N93"/>
    <mergeCell ref="H94:N94"/>
    <mergeCell ref="H101:N101"/>
    <mergeCell ref="A20:O20"/>
    <mergeCell ref="B53:E53"/>
    <mergeCell ref="B54:E54"/>
    <mergeCell ref="B56:E56"/>
    <mergeCell ref="B55:E55"/>
    <mergeCell ref="B57:E57"/>
    <mergeCell ref="H102:N102"/>
    <mergeCell ref="H103:N103"/>
    <mergeCell ref="E84:G84"/>
    <mergeCell ref="E85:G85"/>
    <mergeCell ref="E86:G86"/>
    <mergeCell ref="E87:G87"/>
    <mergeCell ref="H84:N84"/>
    <mergeCell ref="H85:N85"/>
    <mergeCell ref="H86:N86"/>
    <mergeCell ref="H87:N87"/>
    <mergeCell ref="E83:G83"/>
    <mergeCell ref="H83:N83"/>
    <mergeCell ref="E99:G99"/>
    <mergeCell ref="E100:G100"/>
    <mergeCell ref="E101:G101"/>
    <mergeCell ref="E102:G102"/>
    <mergeCell ref="E103:G103"/>
    <mergeCell ref="E96:G96"/>
  </mergeCells>
  <hyperlinks>
    <hyperlink ref="A134" r:id="rId1" xr:uid="{EF955531-8589-4F14-B80E-54B6A55FA6A3}"/>
    <hyperlink ref="A135" r:id="rId2" xr:uid="{4B174C0D-4541-4E7B-A122-949BE5E1A909}"/>
    <hyperlink ref="A133" r:id="rId3" xr:uid="{7F579CAB-1A36-47FB-B0C1-CBC4B1EE7873}"/>
    <hyperlink ref="A117" location="Examples!J5" display="Range [Easy]" xr:uid="{09D78118-F6EE-4C05-B940-2CEE1B927337}"/>
    <hyperlink ref="A118" location="Examples!J19" display="Interquartile Range [Easy]" xr:uid="{94AF459D-9396-4EC4-B9DC-821BCDA52446}"/>
    <hyperlink ref="A119" location="Examples!J43" display="Standard Error of Mean [Easy]" xr:uid="{BCAC21C9-74F5-4CBA-ABD0-AC8F74ECEC26}"/>
    <hyperlink ref="A120" location="Examples!J67" display="Margin of Error [Easy]" xr:uid="{803E7792-0F55-4A64-B263-426E1182A67D}"/>
    <hyperlink ref="A121" location="Examples!J91" display="Relative Standard Deviation (w/ Optional Parameter) [Easy - Moderare]" xr:uid="{993F0150-0629-4D20-A9CD-FA528C79D836}"/>
    <hyperlink ref="A123" location="Examples!J144" display="Calculate Z-Score of Each Record in Dataset [East - Moderate]" xr:uid="{57EB6B09-EC14-449A-9C14-6105006AFA10}"/>
    <hyperlink ref="A124" location="Examples!I182" display="Create Warning Column for Dataset Based on Rules [Advanced]" xr:uid="{523AB15A-696D-4534-9874-0960B8DD4EAE}"/>
    <hyperlink ref="A126" location="Examples!J250" display="Dilution Equation: Solve for the Unknown [Moderate - Advanced]" xr:uid="{10B6CF72-1090-46E2-BBE3-B173964A795E}"/>
    <hyperlink ref="A129" location="Examples!J294" display="Original Status Formula [Easy - Moderate]" xr:uid="{E3A189CD-2B35-4946-91E5-78FC4B61BC1F}"/>
    <hyperlink ref="A128" location="Examples!A270" display="LET's Make This Formula Better [Easy - Advanced++]" xr:uid="{75D0616F-AC8C-4BDE-9E75-6D1EE7804577}"/>
    <hyperlink ref="A130" location="Examples!K294" display="Revision 1 [Moderate]: Add Variables and Helper LAMBDA" xr:uid="{56497395-8F3D-4836-8F65-5934A336F34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B48A-60CD-4673-B220-3EB588E5570B}">
  <dimension ref="A1:O345"/>
  <sheetViews>
    <sheetView zoomScaleNormal="100" workbookViewId="0"/>
  </sheetViews>
  <sheetFormatPr defaultRowHeight="15" outlineLevelRow="2" x14ac:dyDescent="0.25"/>
  <cols>
    <col min="1" max="8" width="9" style="3"/>
    <col min="9" max="9" width="10.125" style="3" bestFit="1" customWidth="1"/>
    <col min="10" max="15" width="9" style="3"/>
    <col min="16" max="16" width="9" style="3" customWidth="1"/>
    <col min="17" max="16384" width="9" style="3"/>
  </cols>
  <sheetData>
    <row r="1" spans="1:15" ht="69" x14ac:dyDescent="1.1499999999999999">
      <c r="A1" s="10" t="s">
        <v>123</v>
      </c>
    </row>
    <row r="3" spans="1:15" ht="26.25" x14ac:dyDescent="0.45">
      <c r="A3" s="12" t="s">
        <v>124</v>
      </c>
    </row>
    <row r="4" spans="1:15" ht="20.25" hidden="1" outlineLevel="1" x14ac:dyDescent="0.35">
      <c r="A4" s="123" t="s">
        <v>700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</row>
    <row r="5" spans="1:15" ht="15.75" collapsed="1" x14ac:dyDescent="0.25">
      <c r="A5" s="4"/>
    </row>
    <row r="6" spans="1:15" ht="26.25" x14ac:dyDescent="0.45">
      <c r="A6" s="12" t="s">
        <v>132</v>
      </c>
    </row>
    <row r="7" spans="1:15" ht="16.5" hidden="1" outlineLevel="1" x14ac:dyDescent="0.3">
      <c r="A7" s="39"/>
    </row>
    <row r="8" spans="1:15" ht="34.5" hidden="1" customHeight="1" outlineLevel="1" x14ac:dyDescent="0.25">
      <c r="A8" s="124" t="s">
        <v>125</v>
      </c>
      <c r="B8" s="124"/>
      <c r="C8" s="124"/>
      <c r="D8" s="146" t="s">
        <v>702</v>
      </c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</row>
    <row r="9" spans="1:15" ht="34.5" hidden="1" customHeight="1" outlineLevel="1" x14ac:dyDescent="0.25">
      <c r="A9" s="124" t="s">
        <v>126</v>
      </c>
      <c r="B9" s="124"/>
      <c r="C9" s="124"/>
      <c r="D9" s="146" t="s">
        <v>703</v>
      </c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</row>
    <row r="10" spans="1:15" ht="34.5" hidden="1" customHeight="1" outlineLevel="1" x14ac:dyDescent="0.25">
      <c r="A10" s="124" t="s">
        <v>701</v>
      </c>
      <c r="B10" s="124"/>
      <c r="C10" s="124"/>
      <c r="D10" s="146" t="s">
        <v>704</v>
      </c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</row>
    <row r="11" spans="1:15" ht="34.5" hidden="1" customHeight="1" outlineLevel="1" x14ac:dyDescent="0.25">
      <c r="A11" s="124" t="s">
        <v>127</v>
      </c>
      <c r="B11" s="124"/>
      <c r="C11" s="124"/>
      <c r="D11" s="146" t="s">
        <v>705</v>
      </c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</row>
    <row r="12" spans="1:15" ht="34.5" hidden="1" customHeight="1" outlineLevel="1" x14ac:dyDescent="0.25">
      <c r="A12" s="124" t="s">
        <v>128</v>
      </c>
      <c r="B12" s="124"/>
      <c r="C12" s="124"/>
      <c r="D12" s="146" t="s">
        <v>706</v>
      </c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</row>
    <row r="13" spans="1:15" ht="15.75" collapsed="1" x14ac:dyDescent="0.25">
      <c r="A13" s="4"/>
    </row>
    <row r="14" spans="1:15" ht="26.25" x14ac:dyDescent="0.45">
      <c r="A14" s="12" t="s">
        <v>15</v>
      </c>
    </row>
    <row r="15" spans="1:15" ht="20.25" hidden="1" outlineLevel="1" x14ac:dyDescent="0.35">
      <c r="A15" s="7"/>
    </row>
    <row r="16" spans="1:15" ht="46.5" hidden="1" customHeight="1" outlineLevel="1" x14ac:dyDescent="0.25">
      <c r="A16" s="136" t="s">
        <v>135</v>
      </c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36"/>
      <c r="O16" s="136"/>
    </row>
    <row r="17" spans="1:15" hidden="1" outlineLevel="1" x14ac:dyDescent="0.25"/>
    <row r="18" spans="1:15" ht="20.25" hidden="1" outlineLevel="1" x14ac:dyDescent="0.35">
      <c r="A18" s="122" t="s">
        <v>137</v>
      </c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</row>
    <row r="19" spans="1:15" ht="20.25" hidden="1" outlineLevel="1" x14ac:dyDescent="0.35">
      <c r="A19" s="122" t="s">
        <v>707</v>
      </c>
      <c r="B19" s="122"/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</row>
    <row r="20" spans="1:15" ht="20.25" hidden="1" outlineLevel="1" x14ac:dyDescent="0.35">
      <c r="A20" s="122" t="s">
        <v>708</v>
      </c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22"/>
      <c r="N20" s="122"/>
      <c r="O20" s="122"/>
    </row>
    <row r="21" spans="1:15" collapsed="1" x14ac:dyDescent="0.25"/>
    <row r="22" spans="1:15" ht="26.25" x14ac:dyDescent="0.45">
      <c r="A22" s="12" t="s">
        <v>714</v>
      </c>
    </row>
    <row r="23" spans="1:15" ht="20.25" hidden="1" outlineLevel="1" x14ac:dyDescent="0.35">
      <c r="A23" s="122" t="s">
        <v>809</v>
      </c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</row>
    <row r="24" spans="1:15" hidden="1" outlineLevel="1" x14ac:dyDescent="0.25"/>
    <row r="25" spans="1:15" ht="69" hidden="1" outlineLevel="1" x14ac:dyDescent="0.25">
      <c r="B25" s="133" t="s">
        <v>613</v>
      </c>
      <c r="C25" s="133"/>
      <c r="D25" s="133"/>
      <c r="E25" s="119" t="s">
        <v>616</v>
      </c>
      <c r="F25" s="133" t="s">
        <v>816</v>
      </c>
      <c r="G25" s="133"/>
      <c r="H25" s="133"/>
      <c r="I25" s="119" t="s">
        <v>616</v>
      </c>
      <c r="J25" s="133" t="s">
        <v>711</v>
      </c>
      <c r="K25" s="133"/>
      <c r="L25" s="133"/>
    </row>
    <row r="26" spans="1:15" ht="20.25" hidden="1" outlineLevel="1" x14ac:dyDescent="0.35">
      <c r="B26" s="138" t="s">
        <v>729</v>
      </c>
      <c r="C26" s="138"/>
      <c r="D26" s="138"/>
      <c r="E26" s="45"/>
      <c r="F26" s="138" t="s">
        <v>715</v>
      </c>
      <c r="G26" s="138"/>
      <c r="H26" s="138"/>
      <c r="J26" s="139" t="s">
        <v>730</v>
      </c>
      <c r="K26" s="139"/>
      <c r="L26" s="139"/>
    </row>
    <row r="27" spans="1:15" ht="20.25" hidden="1" outlineLevel="1" x14ac:dyDescent="0.35">
      <c r="B27" s="138"/>
      <c r="C27" s="138"/>
      <c r="D27" s="138"/>
      <c r="E27" s="45"/>
      <c r="F27" s="138"/>
      <c r="G27" s="138"/>
      <c r="H27" s="138"/>
      <c r="J27" s="139"/>
      <c r="K27" s="139"/>
      <c r="L27" s="139"/>
    </row>
    <row r="28" spans="1:15" collapsed="1" x14ac:dyDescent="0.25"/>
    <row r="29" spans="1:15" ht="26.25" x14ac:dyDescent="0.45">
      <c r="A29" s="12" t="s">
        <v>716</v>
      </c>
    </row>
    <row r="30" spans="1:15" ht="20.25" hidden="1" outlineLevel="1" x14ac:dyDescent="0.35">
      <c r="A30" s="122" t="s">
        <v>717</v>
      </c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</row>
    <row r="31" spans="1:15" ht="20.25" hidden="1" outlineLevel="1" x14ac:dyDescent="0.35">
      <c r="A31" s="122" t="s">
        <v>718</v>
      </c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</row>
    <row r="32" spans="1:15" ht="20.25" hidden="1" outlineLevel="1" x14ac:dyDescent="0.35">
      <c r="A32" s="46" t="s">
        <v>719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</row>
    <row r="33" spans="1:10" ht="20.25" hidden="1" outlineLevel="1" x14ac:dyDescent="0.35">
      <c r="A33" s="11" t="s">
        <v>130</v>
      </c>
    </row>
    <row r="34" spans="1:10" ht="20.25" hidden="1" outlineLevel="1" x14ac:dyDescent="0.35">
      <c r="A34" s="11"/>
    </row>
    <row r="35" spans="1:10" ht="18" hidden="1" customHeight="1" outlineLevel="1" x14ac:dyDescent="0.25">
      <c r="B35" s="38" t="s">
        <v>129</v>
      </c>
      <c r="I35" s="2" t="s">
        <v>8</v>
      </c>
    </row>
    <row r="36" spans="1:10" s="41" customFormat="1" ht="25.5" hidden="1" customHeight="1" outlineLevel="1" x14ac:dyDescent="0.25">
      <c r="B36" s="128" t="s">
        <v>138</v>
      </c>
      <c r="C36" s="128"/>
      <c r="D36" s="128"/>
      <c r="E36" s="128"/>
      <c r="F36" s="128"/>
      <c r="G36" s="128"/>
      <c r="I36" s="42">
        <f>POWER(2, 5)</f>
        <v>32</v>
      </c>
    </row>
    <row r="37" spans="1:10" ht="18" hidden="1" customHeight="1" outlineLevel="1" x14ac:dyDescent="0.25">
      <c r="B37" s="48" t="s">
        <v>720</v>
      </c>
    </row>
    <row r="38" spans="1:10" ht="18" hidden="1" customHeight="1" outlineLevel="1" x14ac:dyDescent="0.25">
      <c r="B38" s="48" t="s">
        <v>725</v>
      </c>
    </row>
    <row r="39" spans="1:10" ht="18" hidden="1" customHeight="1" outlineLevel="1" x14ac:dyDescent="0.25">
      <c r="B39" s="48" t="s">
        <v>726</v>
      </c>
    </row>
    <row r="40" spans="1:10" ht="18" hidden="1" customHeight="1" outlineLevel="1" x14ac:dyDescent="0.25"/>
    <row r="41" spans="1:10" ht="18" hidden="1" customHeight="1" outlineLevel="1" x14ac:dyDescent="0.25">
      <c r="B41" s="38" t="s">
        <v>129</v>
      </c>
      <c r="I41" s="2" t="s">
        <v>8</v>
      </c>
    </row>
    <row r="42" spans="1:10" s="41" customFormat="1" ht="25.5" hidden="1" customHeight="1" outlineLevel="1" x14ac:dyDescent="0.25">
      <c r="B42" s="128" t="s">
        <v>139</v>
      </c>
      <c r="C42" s="128"/>
      <c r="D42" s="128"/>
      <c r="E42" s="128"/>
      <c r="F42" s="128"/>
      <c r="G42" s="128"/>
      <c r="I42" s="49" t="e" cm="1" vm="1">
        <f t="array" ref="I42">_xlfn.LAMBDA(_xlpm.num,_xlpm.pwr, _xlpm.num^_xlpm.pwr)</f>
        <v>#VALUE!</v>
      </c>
      <c r="J42" s="50" t="s">
        <v>195</v>
      </c>
    </row>
    <row r="43" spans="1:10" ht="18" hidden="1" customHeight="1" outlineLevel="1" x14ac:dyDescent="0.25">
      <c r="B43" s="48" t="s">
        <v>721</v>
      </c>
    </row>
    <row r="44" spans="1:10" ht="18" hidden="1" customHeight="1" outlineLevel="1" x14ac:dyDescent="0.25">
      <c r="B44" s="48" t="s">
        <v>722</v>
      </c>
    </row>
    <row r="45" spans="1:10" ht="18" hidden="1" customHeight="1" outlineLevel="1" x14ac:dyDescent="0.25">
      <c r="B45" s="48" t="s">
        <v>723</v>
      </c>
    </row>
    <row r="46" spans="1:10" ht="18" hidden="1" customHeight="1" outlineLevel="1" x14ac:dyDescent="0.25">
      <c r="B46" s="48" t="s">
        <v>727</v>
      </c>
    </row>
    <row r="47" spans="1:10" ht="18" hidden="1" customHeight="1" outlineLevel="1" x14ac:dyDescent="0.25"/>
    <row r="48" spans="1:10" ht="18" hidden="1" customHeight="1" outlineLevel="1" x14ac:dyDescent="0.25">
      <c r="B48" s="38" t="s">
        <v>129</v>
      </c>
      <c r="I48" s="2" t="s">
        <v>8</v>
      </c>
    </row>
    <row r="49" spans="1:15" s="41" customFormat="1" ht="25.5" hidden="1" customHeight="1" outlineLevel="1" x14ac:dyDescent="0.25">
      <c r="B49" s="128" t="s">
        <v>190</v>
      </c>
      <c r="C49" s="128"/>
      <c r="D49" s="128"/>
      <c r="E49" s="128"/>
      <c r="F49" s="128"/>
      <c r="G49" s="128"/>
      <c r="I49" s="42" cm="1">
        <f t="array" ref="I49">_xlfn.LAMBDA(_xlpm.num,_xlpm.pwr, _xlpm.num^_xlpm.pwr)(2, 5)</f>
        <v>32</v>
      </c>
    </row>
    <row r="50" spans="1:15" ht="18" hidden="1" customHeight="1" outlineLevel="1" x14ac:dyDescent="0.25">
      <c r="B50" s="48" t="s">
        <v>728</v>
      </c>
    </row>
    <row r="51" spans="1:15" ht="18" hidden="1" customHeight="1" outlineLevel="1" x14ac:dyDescent="0.25">
      <c r="B51" s="48" t="s">
        <v>731</v>
      </c>
    </row>
    <row r="52" spans="1:15" ht="18" hidden="1" customHeight="1" outlineLevel="1" x14ac:dyDescent="0.25">
      <c r="B52" s="48" t="s">
        <v>732</v>
      </c>
    </row>
    <row r="53" spans="1:15" ht="18" hidden="1" customHeight="1" outlineLevel="1" x14ac:dyDescent="0.25">
      <c r="B53" s="48" t="s">
        <v>733</v>
      </c>
    </row>
    <row r="54" spans="1:15" ht="18" hidden="1" customHeight="1" outlineLevel="1" x14ac:dyDescent="0.25">
      <c r="B54" s="48" t="s">
        <v>724</v>
      </c>
    </row>
    <row r="55" spans="1:15" ht="18" customHeight="1" collapsed="1" x14ac:dyDescent="0.25"/>
    <row r="56" spans="1:15" ht="26.25" x14ac:dyDescent="0.45">
      <c r="A56" s="12" t="s">
        <v>181</v>
      </c>
    </row>
    <row r="57" spans="1:15" ht="20.25" hidden="1" outlineLevel="1" x14ac:dyDescent="0.35">
      <c r="A57" s="11" t="s">
        <v>182</v>
      </c>
    </row>
    <row r="58" spans="1:15" ht="20.25" hidden="1" outlineLevel="2" x14ac:dyDescent="0.35">
      <c r="A58" s="45" t="s">
        <v>734</v>
      </c>
    </row>
    <row r="59" spans="1:15" ht="20.25" hidden="1" outlineLevel="2" x14ac:dyDescent="0.35">
      <c r="A59" s="45" t="s">
        <v>735</v>
      </c>
    </row>
    <row r="60" spans="1:15" ht="20.25" hidden="1" outlineLevel="2" x14ac:dyDescent="0.35">
      <c r="A60" s="45" t="s">
        <v>736</v>
      </c>
    </row>
    <row r="61" spans="1:15" ht="20.25" hidden="1" outlineLevel="2" x14ac:dyDescent="0.35">
      <c r="A61" s="45" t="s">
        <v>737</v>
      </c>
    </row>
    <row r="62" spans="1:15" ht="20.25" hidden="1" outlineLevel="2" x14ac:dyDescent="0.35">
      <c r="A62" s="45" t="s">
        <v>738</v>
      </c>
    </row>
    <row r="63" spans="1:15" ht="20.25" hidden="1" outlineLevel="2" x14ac:dyDescent="0.35">
      <c r="A63" s="45"/>
    </row>
    <row r="64" spans="1:15" ht="35.25" hidden="1" outlineLevel="2" x14ac:dyDescent="0.25">
      <c r="A64" s="136" t="s">
        <v>739</v>
      </c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</row>
    <row r="65" spans="1:15" ht="20.25" hidden="1" outlineLevel="2" x14ac:dyDescent="0.35">
      <c r="A65" s="45"/>
    </row>
    <row r="66" spans="1:15" ht="20.25" hidden="1" outlineLevel="2" x14ac:dyDescent="0.35">
      <c r="A66" s="11" t="s">
        <v>183</v>
      </c>
    </row>
    <row r="67" spans="1:15" ht="17.25" hidden="1" outlineLevel="2" x14ac:dyDescent="0.3">
      <c r="A67" s="73" t="s">
        <v>167</v>
      </c>
    </row>
    <row r="68" spans="1:15" ht="20.25" hidden="1" outlineLevel="2" x14ac:dyDescent="0.35">
      <c r="A68" s="45" t="s">
        <v>741</v>
      </c>
    </row>
    <row r="69" spans="1:15" ht="20.25" hidden="1" outlineLevel="2" x14ac:dyDescent="0.35">
      <c r="A69" s="45" t="s">
        <v>740</v>
      </c>
    </row>
    <row r="70" spans="1:15" ht="18" hidden="1" customHeight="1" outlineLevel="2" x14ac:dyDescent="0.25"/>
    <row r="71" spans="1:15" ht="35.25" hidden="1" outlineLevel="2" x14ac:dyDescent="0.25">
      <c r="A71" s="136" t="s">
        <v>184</v>
      </c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</row>
    <row r="72" spans="1:15" hidden="1" outlineLevel="2" x14ac:dyDescent="0.25"/>
    <row r="73" spans="1:15" ht="17.25" hidden="1" outlineLevel="2" x14ac:dyDescent="0.3">
      <c r="A73" s="73" t="s">
        <v>742</v>
      </c>
    </row>
    <row r="74" spans="1:15" ht="20.25" hidden="1" outlineLevel="2" x14ac:dyDescent="0.35">
      <c r="A74" s="45" t="s">
        <v>743</v>
      </c>
    </row>
    <row r="75" spans="1:15" hidden="1" outlineLevel="2" x14ac:dyDescent="0.25"/>
    <row r="76" spans="1:15" hidden="1" outlineLevel="2" x14ac:dyDescent="0.25">
      <c r="B76" s="38" t="s">
        <v>586</v>
      </c>
    </row>
    <row r="77" spans="1:15" ht="20.25" hidden="1" outlineLevel="2" x14ac:dyDescent="0.25">
      <c r="B77" s="128" t="s">
        <v>592</v>
      </c>
      <c r="C77" s="128"/>
      <c r="D77" s="128"/>
      <c r="E77" s="128"/>
      <c r="F77" s="128"/>
    </row>
    <row r="78" spans="1:15" ht="20.25" hidden="1" outlineLevel="2" x14ac:dyDescent="0.25">
      <c r="B78" s="141" t="s">
        <v>587</v>
      </c>
      <c r="C78" s="141"/>
      <c r="D78" s="141"/>
      <c r="E78" s="141"/>
      <c r="F78" s="141"/>
      <c r="G78" s="109" t="s">
        <v>590</v>
      </c>
      <c r="J78" s="109"/>
    </row>
    <row r="79" spans="1:15" ht="20.25" hidden="1" outlineLevel="2" x14ac:dyDescent="0.25">
      <c r="B79" s="141" t="s">
        <v>588</v>
      </c>
      <c r="C79" s="141"/>
      <c r="D79" s="141"/>
      <c r="E79" s="141"/>
      <c r="F79" s="141"/>
      <c r="G79" s="115" t="s">
        <v>593</v>
      </c>
      <c r="J79" s="109"/>
    </row>
    <row r="80" spans="1:15" ht="20.25" hidden="1" outlineLevel="2" x14ac:dyDescent="0.25">
      <c r="B80" s="141" t="s">
        <v>589</v>
      </c>
      <c r="C80" s="141"/>
      <c r="D80" s="141"/>
      <c r="E80" s="141"/>
      <c r="F80" s="141"/>
      <c r="G80" s="115" t="s">
        <v>591</v>
      </c>
      <c r="J80" s="109"/>
    </row>
    <row r="81" spans="1:14" ht="20.25" hidden="1" outlineLevel="2" x14ac:dyDescent="0.25">
      <c r="B81" s="141" t="s">
        <v>96</v>
      </c>
      <c r="C81" s="141"/>
      <c r="D81" s="141"/>
      <c r="E81" s="141"/>
      <c r="F81" s="141"/>
    </row>
    <row r="82" spans="1:14" ht="18" hidden="1" customHeight="1" outlineLevel="1" collapsed="1" x14ac:dyDescent="0.35">
      <c r="A82" s="45"/>
    </row>
    <row r="83" spans="1:14" ht="18" hidden="1" customHeight="1" outlineLevel="1" x14ac:dyDescent="0.35">
      <c r="A83" s="11" t="s">
        <v>194</v>
      </c>
    </row>
    <row r="84" spans="1:14" ht="18" hidden="1" customHeight="1" outlineLevel="1" x14ac:dyDescent="0.3">
      <c r="A84" s="73" t="s">
        <v>744</v>
      </c>
    </row>
    <row r="85" spans="1:14" ht="18" hidden="1" customHeight="1" outlineLevel="2" x14ac:dyDescent="0.25">
      <c r="B85" s="38" t="s">
        <v>129</v>
      </c>
      <c r="N85" s="2" t="s">
        <v>8</v>
      </c>
    </row>
    <row r="86" spans="1:14" ht="20.25" hidden="1" outlineLevel="2" x14ac:dyDescent="0.25">
      <c r="B86" s="128" t="s">
        <v>187</v>
      </c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N86" s="42" cm="1">
        <f t="array" ref="N86">_xlfn.LAMBDA(_xlpm.number,_xlop.power,
    _xlfn.LET(
        _xlpm.pwr, IF(_xlfn.ISOMITTED(_xlpm.power), 2, _xlpm.power),
        _xlpm.number ^ _xlpm.pwr
    )
)(2)</f>
        <v>4</v>
      </c>
    </row>
    <row r="87" spans="1:14" ht="18" hidden="1" customHeight="1" outlineLevel="2" x14ac:dyDescent="0.25">
      <c r="B87" s="129" t="s">
        <v>185</v>
      </c>
      <c r="C87" s="129"/>
      <c r="D87" s="129"/>
      <c r="E87" s="129"/>
      <c r="F87" s="129"/>
      <c r="G87" s="129"/>
      <c r="H87" s="129"/>
      <c r="I87" s="129"/>
      <c r="J87" s="129"/>
      <c r="K87" s="129"/>
      <c r="L87" s="129"/>
    </row>
    <row r="88" spans="1:14" ht="18" hidden="1" customHeight="1" outlineLevel="2" x14ac:dyDescent="0.25">
      <c r="B88" s="129" t="s">
        <v>186</v>
      </c>
      <c r="C88" s="129"/>
      <c r="D88" s="129"/>
      <c r="E88" s="129"/>
      <c r="F88" s="129"/>
      <c r="G88" s="129"/>
      <c r="H88" s="129"/>
      <c r="I88" s="129"/>
      <c r="J88" s="129"/>
      <c r="K88" s="129"/>
      <c r="L88" s="129"/>
    </row>
    <row r="89" spans="1:14" ht="18" hidden="1" customHeight="1" outlineLevel="2" x14ac:dyDescent="0.25">
      <c r="B89" s="129" t="s">
        <v>191</v>
      </c>
      <c r="C89" s="129"/>
      <c r="D89" s="129"/>
      <c r="E89" s="129"/>
      <c r="F89" s="129"/>
      <c r="G89" s="129"/>
      <c r="H89" s="129"/>
      <c r="I89" s="129"/>
      <c r="J89" s="129"/>
      <c r="K89" s="129"/>
      <c r="L89" s="129"/>
    </row>
    <row r="90" spans="1:14" ht="18" hidden="1" customHeight="1" outlineLevel="2" x14ac:dyDescent="0.25">
      <c r="B90" s="129" t="s">
        <v>188</v>
      </c>
      <c r="C90" s="129"/>
      <c r="D90" s="129"/>
      <c r="E90" s="129"/>
      <c r="F90" s="129"/>
      <c r="G90" s="129"/>
      <c r="H90" s="129"/>
      <c r="I90" s="129"/>
      <c r="J90" s="129"/>
      <c r="K90" s="129"/>
      <c r="L90" s="129"/>
    </row>
    <row r="91" spans="1:14" ht="18" hidden="1" customHeight="1" outlineLevel="2" x14ac:dyDescent="0.25">
      <c r="B91" s="128" t="s">
        <v>189</v>
      </c>
      <c r="C91" s="128"/>
      <c r="D91" s="128"/>
      <c r="E91" s="128"/>
      <c r="F91" s="128"/>
      <c r="G91" s="128"/>
      <c r="H91" s="128"/>
      <c r="I91" s="128"/>
      <c r="J91" s="128"/>
      <c r="K91" s="128"/>
      <c r="L91" s="128"/>
    </row>
    <row r="92" spans="1:14" ht="18" hidden="1" customHeight="1" outlineLevel="2" x14ac:dyDescent="0.25">
      <c r="B92" s="48" t="s">
        <v>745</v>
      </c>
    </row>
    <row r="93" spans="1:14" ht="18" hidden="1" customHeight="1" outlineLevel="2" x14ac:dyDescent="0.25">
      <c r="B93" s="48" t="s">
        <v>746</v>
      </c>
    </row>
    <row r="94" spans="1:14" ht="18" hidden="1" customHeight="1" outlineLevel="2" x14ac:dyDescent="0.25">
      <c r="B94" s="48" t="s">
        <v>747</v>
      </c>
    </row>
    <row r="95" spans="1:14" ht="18" hidden="1" customHeight="1" outlineLevel="2" x14ac:dyDescent="0.25">
      <c r="B95" s="48" t="s">
        <v>748</v>
      </c>
    </row>
    <row r="96" spans="1:14" ht="18" hidden="1" customHeight="1" outlineLevel="1" collapsed="1" x14ac:dyDescent="0.25">
      <c r="B96" s="48"/>
    </row>
    <row r="97" spans="1:15" ht="18" hidden="1" customHeight="1" outlineLevel="1" x14ac:dyDescent="0.3">
      <c r="A97" s="73" t="s">
        <v>749</v>
      </c>
      <c r="B97" s="37"/>
    </row>
    <row r="98" spans="1:15" ht="18" hidden="1" customHeight="1" outlineLevel="2" x14ac:dyDescent="0.25">
      <c r="B98" s="38" t="s">
        <v>129</v>
      </c>
      <c r="N98" s="2" t="s">
        <v>134</v>
      </c>
    </row>
    <row r="99" spans="1:15" ht="18" hidden="1" customHeight="1" outlineLevel="2" x14ac:dyDescent="0.25">
      <c r="B99" s="128" t="s">
        <v>187</v>
      </c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N99" s="42">
        <v>2</v>
      </c>
    </row>
    <row r="100" spans="1:15" ht="18" hidden="1" customHeight="1" outlineLevel="2" x14ac:dyDescent="0.25">
      <c r="B100" s="129" t="s">
        <v>185</v>
      </c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N100" s="42"/>
    </row>
    <row r="101" spans="1:15" ht="18" hidden="1" customHeight="1" outlineLevel="2" x14ac:dyDescent="0.25">
      <c r="B101" s="129" t="s">
        <v>186</v>
      </c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</row>
    <row r="102" spans="1:15" ht="18" hidden="1" customHeight="1" outlineLevel="2" x14ac:dyDescent="0.25">
      <c r="B102" s="129" t="s">
        <v>191</v>
      </c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N102" s="2" t="s">
        <v>8</v>
      </c>
    </row>
    <row r="103" spans="1:15" ht="18" hidden="1" customHeight="1" outlineLevel="2" x14ac:dyDescent="0.25">
      <c r="B103" s="129" t="s">
        <v>188</v>
      </c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N103" s="49" cm="1">
        <f t="array" ref="N103">_xlfn.LAMBDA(_xlpm.number,_xlop.power,
    _xlfn.LET(
        _xlpm.pwr, IF(_xlfn.ISOMITTED(_xlpm.power), 2, _xlpm.power),
        _xlpm.number ^ _xlpm.pwr
    )
)(N99, N100)</f>
        <v>1</v>
      </c>
      <c r="O103" s="50" t="s">
        <v>196</v>
      </c>
    </row>
    <row r="104" spans="1:15" ht="18" hidden="1" customHeight="1" outlineLevel="2" x14ac:dyDescent="0.25">
      <c r="B104" s="128" t="s">
        <v>192</v>
      </c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</row>
    <row r="105" spans="1:15" ht="18" hidden="1" customHeight="1" outlineLevel="2" x14ac:dyDescent="0.25">
      <c r="B105" s="48" t="s">
        <v>750</v>
      </c>
    </row>
    <row r="106" spans="1:15" ht="18" hidden="1" customHeight="1" outlineLevel="2" x14ac:dyDescent="0.25">
      <c r="B106" s="48" t="s">
        <v>751</v>
      </c>
    </row>
    <row r="107" spans="1:15" ht="18" hidden="1" customHeight="1" outlineLevel="2" x14ac:dyDescent="0.25">
      <c r="B107" s="48" t="s">
        <v>752</v>
      </c>
    </row>
    <row r="108" spans="1:15" ht="18" hidden="1" customHeight="1" outlineLevel="2" x14ac:dyDescent="0.25">
      <c r="B108" s="48" t="s">
        <v>753</v>
      </c>
    </row>
    <row r="109" spans="1:15" ht="18" hidden="1" customHeight="1" outlineLevel="2" x14ac:dyDescent="0.25">
      <c r="B109" s="48" t="s">
        <v>754</v>
      </c>
    </row>
    <row r="110" spans="1:15" ht="18" hidden="1" customHeight="1" outlineLevel="1" collapsed="1" x14ac:dyDescent="0.25">
      <c r="B110" s="48"/>
    </row>
    <row r="111" spans="1:15" ht="18" hidden="1" customHeight="1" outlineLevel="1" x14ac:dyDescent="0.3">
      <c r="A111" s="73" t="s">
        <v>755</v>
      </c>
      <c r="B111" s="37"/>
    </row>
    <row r="112" spans="1:15" ht="18" hidden="1" customHeight="1" outlineLevel="2" x14ac:dyDescent="0.25">
      <c r="B112" s="38" t="s">
        <v>129</v>
      </c>
      <c r="N112" s="2" t="s">
        <v>134</v>
      </c>
    </row>
    <row r="113" spans="1:14" ht="18" hidden="1" customHeight="1" outlineLevel="2" x14ac:dyDescent="0.25">
      <c r="B113" s="128" t="s">
        <v>187</v>
      </c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N113" s="42">
        <v>2</v>
      </c>
    </row>
    <row r="114" spans="1:14" ht="18" hidden="1" customHeight="1" outlineLevel="2" x14ac:dyDescent="0.25">
      <c r="B114" s="129" t="s">
        <v>185</v>
      </c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N114" s="42"/>
    </row>
    <row r="115" spans="1:14" ht="18" hidden="1" customHeight="1" outlineLevel="2" x14ac:dyDescent="0.25">
      <c r="B115" s="129" t="s">
        <v>756</v>
      </c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</row>
    <row r="116" spans="1:14" ht="18" hidden="1" customHeight="1" outlineLevel="2" x14ac:dyDescent="0.25">
      <c r="B116" s="129" t="s">
        <v>191</v>
      </c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N116" s="2" t="s">
        <v>8</v>
      </c>
    </row>
    <row r="117" spans="1:14" ht="18" hidden="1" customHeight="1" outlineLevel="2" x14ac:dyDescent="0.25">
      <c r="B117" s="129" t="s">
        <v>188</v>
      </c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N117" s="42" cm="1">
        <f t="array" ref="N117">_xlfn.LAMBDA(_xlpm.number,_xlop.power,
    _xlfn.LET(
        _xlpm.pwr, IF(OR(_xlfn.ISOMITTED(_xlpm.power), ISBLANK(_xlpm.power)), 2, _xlpm.power),
        _xlpm.number ^ _xlpm.pwr
    )
)(N113, N114)</f>
        <v>4</v>
      </c>
    </row>
    <row r="118" spans="1:14" ht="18" hidden="1" customHeight="1" outlineLevel="2" x14ac:dyDescent="0.25">
      <c r="B118" s="128" t="s">
        <v>193</v>
      </c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</row>
    <row r="119" spans="1:14" ht="18" hidden="1" customHeight="1" outlineLevel="2" x14ac:dyDescent="0.25">
      <c r="B119" s="48" t="s">
        <v>757</v>
      </c>
    </row>
    <row r="120" spans="1:14" ht="18" hidden="1" customHeight="1" outlineLevel="2" x14ac:dyDescent="0.25">
      <c r="B120" s="48" t="s">
        <v>758</v>
      </c>
    </row>
    <row r="121" spans="1:14" ht="18" hidden="1" customHeight="1" outlineLevel="2" x14ac:dyDescent="0.25">
      <c r="B121" s="48" t="s">
        <v>759</v>
      </c>
    </row>
    <row r="122" spans="1:14" ht="18" hidden="1" customHeight="1" outlineLevel="1" x14ac:dyDescent="0.25">
      <c r="B122" s="51"/>
    </row>
    <row r="123" spans="1:14" ht="18" hidden="1" customHeight="1" outlineLevel="1" x14ac:dyDescent="0.35">
      <c r="A123" s="11" t="s">
        <v>760</v>
      </c>
      <c r="B123" s="51"/>
    </row>
    <row r="124" spans="1:14" ht="20.25" hidden="1" customHeight="1" outlineLevel="2" x14ac:dyDescent="0.35">
      <c r="A124" s="45" t="s">
        <v>761</v>
      </c>
      <c r="B124" s="51"/>
    </row>
    <row r="125" spans="1:14" ht="20.25" hidden="1" customHeight="1" outlineLevel="2" x14ac:dyDescent="0.35">
      <c r="A125" s="45" t="s">
        <v>762</v>
      </c>
      <c r="B125" s="51"/>
    </row>
    <row r="126" spans="1:14" ht="20.25" hidden="1" customHeight="1" outlineLevel="2" x14ac:dyDescent="0.35">
      <c r="A126" s="45" t="s">
        <v>763</v>
      </c>
      <c r="B126" s="51"/>
    </row>
    <row r="127" spans="1:14" ht="18" hidden="1" customHeight="1" outlineLevel="1" x14ac:dyDescent="0.25">
      <c r="B127" s="51"/>
    </row>
    <row r="128" spans="1:14" ht="18" customHeight="1" collapsed="1" x14ac:dyDescent="0.25">
      <c r="B128" s="51"/>
    </row>
    <row r="129" spans="1:1" ht="26.25" x14ac:dyDescent="0.45">
      <c r="A129" s="12" t="s">
        <v>131</v>
      </c>
    </row>
    <row r="130" spans="1:1" ht="20.25" hidden="1" outlineLevel="1" x14ac:dyDescent="0.35">
      <c r="A130" s="40" t="s">
        <v>764</v>
      </c>
    </row>
    <row r="131" spans="1:1" ht="18" hidden="1" customHeight="1" outlineLevel="1" x14ac:dyDescent="0.35">
      <c r="A131" s="11" t="s">
        <v>627</v>
      </c>
    </row>
    <row r="132" spans="1:1" ht="18" hidden="1" customHeight="1" outlineLevel="1" x14ac:dyDescent="0.35">
      <c r="A132" s="40" t="s">
        <v>630</v>
      </c>
    </row>
    <row r="133" spans="1:1" ht="18" hidden="1" customHeight="1" outlineLevel="1" x14ac:dyDescent="0.35">
      <c r="A133" s="40" t="s">
        <v>765</v>
      </c>
    </row>
    <row r="134" spans="1:1" ht="18" hidden="1" customHeight="1" outlineLevel="1" x14ac:dyDescent="0.35">
      <c r="A134" s="40" t="s">
        <v>766</v>
      </c>
    </row>
    <row r="135" spans="1:1" ht="18" hidden="1" customHeight="1" outlineLevel="1" x14ac:dyDescent="0.35">
      <c r="A135" s="40" t="s">
        <v>767</v>
      </c>
    </row>
    <row r="136" spans="1:1" ht="18" hidden="1" customHeight="1" outlineLevel="1" x14ac:dyDescent="0.35">
      <c r="A136" s="40" t="s">
        <v>768</v>
      </c>
    </row>
    <row r="137" spans="1:1" hidden="1" outlineLevel="1" x14ac:dyDescent="0.25"/>
    <row r="138" spans="1:1" ht="20.25" hidden="1" outlineLevel="1" x14ac:dyDescent="0.35">
      <c r="A138" s="11" t="s">
        <v>33</v>
      </c>
    </row>
    <row r="139" spans="1:1" ht="20.25" hidden="1" outlineLevel="1" x14ac:dyDescent="0.35">
      <c r="A139" s="40" t="s">
        <v>31</v>
      </c>
    </row>
    <row r="140" spans="1:1" ht="20.25" hidden="1" outlineLevel="1" x14ac:dyDescent="0.35">
      <c r="A140" s="40" t="s">
        <v>769</v>
      </c>
    </row>
    <row r="141" spans="1:1" ht="20.25" hidden="1" outlineLevel="1" x14ac:dyDescent="0.35">
      <c r="A141" s="40" t="s">
        <v>636</v>
      </c>
    </row>
    <row r="142" spans="1:1" ht="20.25" hidden="1" outlineLevel="1" x14ac:dyDescent="0.35">
      <c r="A142" s="40" t="s">
        <v>770</v>
      </c>
    </row>
    <row r="143" spans="1:1" collapsed="1" x14ac:dyDescent="0.25"/>
    <row r="144" spans="1:1" ht="26.25" x14ac:dyDescent="0.45">
      <c r="A144" s="12" t="s">
        <v>817</v>
      </c>
    </row>
    <row r="145" spans="1:15" ht="20.25" hidden="1" outlineLevel="1" x14ac:dyDescent="0.35">
      <c r="A145" s="144" t="s">
        <v>179</v>
      </c>
      <c r="B145" s="144"/>
      <c r="C145" s="144"/>
      <c r="D145" s="144"/>
      <c r="E145" s="144"/>
      <c r="F145" s="144"/>
      <c r="G145" s="144"/>
      <c r="H145" s="144"/>
      <c r="I145" s="144"/>
      <c r="J145" s="144"/>
      <c r="K145" s="144"/>
      <c r="L145" s="144"/>
      <c r="M145" s="144"/>
      <c r="N145" s="144"/>
      <c r="O145" s="144"/>
    </row>
    <row r="146" spans="1:15" ht="20.25" hidden="1" outlineLevel="1" x14ac:dyDescent="0.35">
      <c r="A146" s="122" t="s">
        <v>141</v>
      </c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</row>
    <row r="147" spans="1:15" ht="20.25" hidden="1" outlineLevel="1" x14ac:dyDescent="0.35">
      <c r="A147" s="122" t="s">
        <v>143</v>
      </c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</row>
    <row r="148" spans="1:15" ht="20.25" hidden="1" outlineLevel="1" x14ac:dyDescent="0.35">
      <c r="A148" s="122" t="s">
        <v>142</v>
      </c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</row>
    <row r="149" spans="1:15" ht="20.25" hidden="1" outlineLevel="1" x14ac:dyDescent="0.35">
      <c r="A149" s="145" t="s">
        <v>146</v>
      </c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M149" s="145"/>
      <c r="N149" s="145"/>
      <c r="O149" s="145"/>
    </row>
    <row r="150" spans="1:15" ht="20.25" hidden="1" outlineLevel="1" x14ac:dyDescent="0.35">
      <c r="A150" s="145" t="s">
        <v>144</v>
      </c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M150" s="145"/>
      <c r="N150" s="145"/>
      <c r="O150" s="145"/>
    </row>
    <row r="151" spans="1:15" ht="20.25" hidden="1" outlineLevel="1" x14ac:dyDescent="0.35">
      <c r="A151" s="145" t="s">
        <v>147</v>
      </c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M151" s="145"/>
      <c r="N151" s="145"/>
      <c r="O151" s="145"/>
    </row>
    <row r="152" spans="1:15" ht="20.25" hidden="1" outlineLevel="1" x14ac:dyDescent="0.35">
      <c r="A152" s="122" t="s">
        <v>145</v>
      </c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</row>
    <row r="153" spans="1:15" ht="20.25" hidden="1" outlineLevel="1" x14ac:dyDescent="0.35">
      <c r="A153" s="45"/>
      <c r="B153" s="45"/>
      <c r="C153" s="144" t="e" vm="2">
        <v>#VALUE!</v>
      </c>
      <c r="D153" s="144"/>
      <c r="E153" s="144"/>
      <c r="F153" s="144"/>
      <c r="G153" s="144"/>
      <c r="H153" s="45"/>
      <c r="I153" s="45"/>
      <c r="J153" s="45"/>
      <c r="K153" s="45"/>
      <c r="L153" s="45"/>
      <c r="M153" s="45"/>
      <c r="N153" s="45"/>
      <c r="O153" s="45"/>
    </row>
    <row r="154" spans="1:15" ht="20.25" hidden="1" outlineLevel="1" x14ac:dyDescent="0.35">
      <c r="A154" s="45"/>
      <c r="B154" s="45"/>
      <c r="C154" s="144"/>
      <c r="D154" s="144"/>
      <c r="E154" s="144"/>
      <c r="F154" s="144"/>
      <c r="G154" s="144"/>
      <c r="H154" s="45"/>
      <c r="I154" s="45"/>
      <c r="J154" s="45"/>
      <c r="K154" s="45"/>
      <c r="L154" s="45"/>
      <c r="M154" s="45"/>
      <c r="N154" s="45"/>
      <c r="O154" s="45"/>
    </row>
    <row r="155" spans="1:15" ht="20.25" hidden="1" outlineLevel="1" x14ac:dyDescent="0.35">
      <c r="A155" s="45"/>
      <c r="B155" s="45"/>
      <c r="C155" s="144"/>
      <c r="D155" s="144"/>
      <c r="E155" s="144"/>
      <c r="F155" s="144"/>
      <c r="G155" s="144"/>
      <c r="H155" s="45"/>
      <c r="I155" s="45"/>
      <c r="J155" s="45"/>
      <c r="K155" s="45"/>
      <c r="L155" s="45"/>
      <c r="M155" s="45"/>
      <c r="N155" s="45"/>
      <c r="O155" s="45"/>
    </row>
    <row r="156" spans="1:15" ht="20.25" hidden="1" outlineLevel="1" x14ac:dyDescent="0.35">
      <c r="A156" s="45"/>
      <c r="B156" s="45"/>
      <c r="C156" s="144"/>
      <c r="D156" s="144"/>
      <c r="E156" s="144"/>
      <c r="F156" s="144"/>
      <c r="G156" s="144"/>
      <c r="H156" s="45"/>
      <c r="I156" s="45"/>
      <c r="J156" s="45"/>
      <c r="K156" s="45"/>
      <c r="L156" s="45"/>
      <c r="M156" s="45"/>
      <c r="N156" s="45"/>
      <c r="O156" s="45"/>
    </row>
    <row r="157" spans="1:15" ht="20.25" hidden="1" outlineLevel="1" x14ac:dyDescent="0.35">
      <c r="A157" s="45"/>
      <c r="B157" s="45"/>
      <c r="C157" s="144"/>
      <c r="D157" s="144"/>
      <c r="E157" s="144"/>
      <c r="F157" s="144"/>
      <c r="G157" s="144"/>
      <c r="H157" s="45"/>
      <c r="I157" s="45"/>
      <c r="J157" s="45"/>
      <c r="K157" s="45"/>
      <c r="L157" s="45"/>
      <c r="M157" s="45"/>
      <c r="N157" s="45"/>
      <c r="O157" s="45"/>
    </row>
    <row r="158" spans="1:15" ht="20.25" hidden="1" outlineLevel="1" x14ac:dyDescent="0.35">
      <c r="A158" s="45"/>
      <c r="B158" s="45"/>
      <c r="C158" s="144"/>
      <c r="D158" s="144"/>
      <c r="E158" s="144"/>
      <c r="F158" s="144"/>
      <c r="G158" s="144"/>
      <c r="H158" s="45"/>
      <c r="I158" s="45"/>
      <c r="J158" s="45"/>
      <c r="K158" s="45"/>
      <c r="L158" s="45"/>
      <c r="M158" s="45"/>
      <c r="N158" s="45"/>
      <c r="O158" s="45"/>
    </row>
    <row r="159" spans="1:15" ht="20.25" hidden="1" outlineLevel="1" x14ac:dyDescent="0.35">
      <c r="A159" s="45"/>
      <c r="B159" s="45"/>
      <c r="C159" s="144"/>
      <c r="D159" s="144"/>
      <c r="E159" s="144"/>
      <c r="F159" s="144"/>
      <c r="G159" s="144"/>
      <c r="H159" s="45"/>
      <c r="I159" s="45"/>
      <c r="J159" s="45"/>
      <c r="K159" s="45"/>
      <c r="L159" s="45"/>
      <c r="M159" s="45"/>
      <c r="N159" s="45"/>
      <c r="O159" s="45"/>
    </row>
    <row r="160" spans="1:15" ht="20.25" collapsed="1" x14ac:dyDescent="0.35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</row>
    <row r="161" spans="1:15" ht="26.25" x14ac:dyDescent="0.45">
      <c r="A161" s="12" t="s">
        <v>818</v>
      </c>
    </row>
    <row r="162" spans="1:15" ht="20.25" hidden="1" outlineLevel="1" x14ac:dyDescent="0.35">
      <c r="A162" s="7" t="s">
        <v>180</v>
      </c>
    </row>
    <row r="163" spans="1:15" ht="20.25" hidden="1" outlineLevel="1" x14ac:dyDescent="0.35">
      <c r="A163" s="122" t="s">
        <v>155</v>
      </c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</row>
    <row r="164" spans="1:15" ht="20.25" hidden="1" outlineLevel="1" x14ac:dyDescent="0.35">
      <c r="A164" s="122" t="s">
        <v>156</v>
      </c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</row>
    <row r="165" spans="1:15" ht="20.25" hidden="1" outlineLevel="1" x14ac:dyDescent="0.35">
      <c r="A165" s="122" t="s">
        <v>157</v>
      </c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</row>
    <row r="166" spans="1:15" ht="20.25" hidden="1" outlineLevel="1" x14ac:dyDescent="0.35">
      <c r="A166" s="122" t="s">
        <v>158</v>
      </c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</row>
    <row r="167" spans="1:15" ht="20.25" hidden="1" outlineLevel="1" x14ac:dyDescent="0.35">
      <c r="A167" s="122" t="s">
        <v>159</v>
      </c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</row>
    <row r="168" spans="1:15" ht="20.25" hidden="1" outlineLevel="1" x14ac:dyDescent="0.35">
      <c r="A168" s="145" t="s">
        <v>160</v>
      </c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M168" s="145"/>
      <c r="N168" s="145"/>
      <c r="O168" s="145"/>
    </row>
    <row r="169" spans="1:15" ht="20.25" hidden="1" outlineLevel="1" x14ac:dyDescent="0.35">
      <c r="A169" s="145" t="s">
        <v>161</v>
      </c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M169" s="145"/>
      <c r="N169" s="145"/>
      <c r="O169" s="145"/>
    </row>
    <row r="170" spans="1:15" ht="20.25" hidden="1" outlineLevel="1" x14ac:dyDescent="0.35">
      <c r="A170" s="145" t="s">
        <v>162</v>
      </c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  <c r="O170" s="145"/>
    </row>
    <row r="171" spans="1:15" ht="20.25" hidden="1" outlineLevel="1" x14ac:dyDescent="0.35">
      <c r="A171" s="145" t="s">
        <v>163</v>
      </c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</row>
    <row r="172" spans="1:15" ht="20.25" hidden="1" outlineLevel="1" x14ac:dyDescent="0.35">
      <c r="A172" s="46"/>
      <c r="B172" s="46"/>
      <c r="C172" s="144" t="e" vm="3">
        <v>#VALUE!</v>
      </c>
      <c r="D172" s="144"/>
      <c r="E172" s="144"/>
      <c r="F172" s="144"/>
      <c r="G172" s="144"/>
      <c r="H172" s="144"/>
      <c r="I172" s="46"/>
      <c r="J172" s="46"/>
      <c r="K172" s="46"/>
      <c r="L172" s="46"/>
      <c r="M172" s="46"/>
      <c r="N172" s="46"/>
      <c r="O172" s="46"/>
    </row>
    <row r="173" spans="1:15" ht="20.25" hidden="1" outlineLevel="1" x14ac:dyDescent="0.35">
      <c r="A173" s="46"/>
      <c r="B173" s="46"/>
      <c r="C173" s="144"/>
      <c r="D173" s="144"/>
      <c r="E173" s="144"/>
      <c r="F173" s="144"/>
      <c r="G173" s="144"/>
      <c r="H173" s="144"/>
      <c r="I173" s="46"/>
      <c r="J173" s="46"/>
      <c r="K173" s="46"/>
      <c r="L173" s="46"/>
      <c r="M173" s="46"/>
      <c r="N173" s="46"/>
      <c r="O173" s="46"/>
    </row>
    <row r="174" spans="1:15" ht="20.25" hidden="1" outlineLevel="1" x14ac:dyDescent="0.35">
      <c r="A174" s="46"/>
      <c r="B174" s="46"/>
      <c r="C174" s="144"/>
      <c r="D174" s="144"/>
      <c r="E174" s="144"/>
      <c r="F174" s="144"/>
      <c r="G174" s="144"/>
      <c r="H174" s="144"/>
      <c r="I174" s="46"/>
      <c r="J174" s="46"/>
      <c r="K174" s="46"/>
      <c r="L174" s="46"/>
      <c r="M174" s="46"/>
      <c r="N174" s="46"/>
      <c r="O174" s="46"/>
    </row>
    <row r="175" spans="1:15" ht="20.25" hidden="1" outlineLevel="1" x14ac:dyDescent="0.35">
      <c r="A175" s="46"/>
      <c r="B175" s="46"/>
      <c r="C175" s="144"/>
      <c r="D175" s="144"/>
      <c r="E175" s="144"/>
      <c r="F175" s="144"/>
      <c r="G175" s="144"/>
      <c r="H175" s="144"/>
      <c r="I175" s="46"/>
      <c r="J175" s="46"/>
      <c r="K175" s="46"/>
      <c r="L175" s="46"/>
      <c r="M175" s="46"/>
      <c r="N175" s="46"/>
      <c r="O175" s="46"/>
    </row>
    <row r="176" spans="1:15" ht="20.25" hidden="1" outlineLevel="1" x14ac:dyDescent="0.35">
      <c r="A176" s="46"/>
      <c r="B176" s="46"/>
      <c r="C176" s="144"/>
      <c r="D176" s="144"/>
      <c r="E176" s="144"/>
      <c r="F176" s="144"/>
      <c r="G176" s="144"/>
      <c r="H176" s="144"/>
      <c r="I176" s="46"/>
      <c r="J176" s="46"/>
      <c r="K176" s="46"/>
      <c r="L176" s="46"/>
      <c r="M176" s="46"/>
      <c r="N176" s="46"/>
      <c r="O176" s="46"/>
    </row>
    <row r="177" spans="1:15" ht="20.25" hidden="1" outlineLevel="1" x14ac:dyDescent="0.35">
      <c r="A177" s="46"/>
      <c r="B177" s="46"/>
      <c r="C177" s="144"/>
      <c r="D177" s="144"/>
      <c r="E177" s="144"/>
      <c r="F177" s="144"/>
      <c r="G177" s="144"/>
      <c r="H177" s="144"/>
      <c r="I177" s="46"/>
      <c r="J177" s="46"/>
      <c r="K177" s="46"/>
      <c r="L177" s="46"/>
      <c r="M177" s="46"/>
      <c r="N177" s="46"/>
      <c r="O177" s="46"/>
    </row>
    <row r="178" spans="1:15" ht="20.25" hidden="1" outlineLevel="1" x14ac:dyDescent="0.35">
      <c r="A178" s="46"/>
      <c r="B178" s="46"/>
      <c r="C178" s="144"/>
      <c r="D178" s="144"/>
      <c r="E178" s="144"/>
      <c r="F178" s="144"/>
      <c r="G178" s="144"/>
      <c r="H178" s="144"/>
      <c r="I178" s="46"/>
      <c r="J178" s="46"/>
      <c r="K178" s="46"/>
      <c r="L178" s="46"/>
      <c r="M178" s="46"/>
      <c r="N178" s="46"/>
      <c r="O178" s="46"/>
    </row>
    <row r="179" spans="1:15" ht="20.25" hidden="1" outlineLevel="1" x14ac:dyDescent="0.35">
      <c r="A179" s="46"/>
      <c r="B179" s="46"/>
      <c r="C179" s="144"/>
      <c r="D179" s="144"/>
      <c r="E179" s="144"/>
      <c r="F179" s="144"/>
      <c r="G179" s="144"/>
      <c r="H179" s="144"/>
      <c r="I179" s="46"/>
      <c r="J179" s="46"/>
      <c r="K179" s="46"/>
      <c r="L179" s="46"/>
      <c r="M179" s="46"/>
      <c r="N179" s="46"/>
      <c r="O179" s="46"/>
    </row>
    <row r="180" spans="1:15" ht="20.25" hidden="1" outlineLevel="1" x14ac:dyDescent="0.35">
      <c r="A180" s="46"/>
      <c r="B180" s="46"/>
      <c r="C180" s="144"/>
      <c r="D180" s="144"/>
      <c r="E180" s="144"/>
      <c r="F180" s="144"/>
      <c r="G180" s="144"/>
      <c r="H180" s="144"/>
      <c r="I180" s="46"/>
      <c r="J180" s="46"/>
      <c r="K180" s="46"/>
      <c r="L180" s="46"/>
      <c r="M180" s="46"/>
      <c r="N180" s="46"/>
      <c r="O180" s="46"/>
    </row>
    <row r="181" spans="1:15" ht="20.25" hidden="1" outlineLevel="1" x14ac:dyDescent="0.35">
      <c r="A181" s="46"/>
      <c r="B181" s="46"/>
      <c r="C181" s="144"/>
      <c r="D181" s="144"/>
      <c r="E181" s="144"/>
      <c r="F181" s="144"/>
      <c r="G181" s="144"/>
      <c r="H181" s="144"/>
      <c r="I181" s="46"/>
      <c r="J181" s="46"/>
      <c r="K181" s="46"/>
      <c r="L181" s="46"/>
      <c r="M181" s="46"/>
      <c r="N181" s="46"/>
      <c r="O181" s="46"/>
    </row>
    <row r="182" spans="1:15" ht="20.25" hidden="1" outlineLevel="1" x14ac:dyDescent="0.35">
      <c r="A182" s="46"/>
      <c r="B182" s="46"/>
      <c r="C182" s="144"/>
      <c r="D182" s="144"/>
      <c r="E182" s="144"/>
      <c r="F182" s="144"/>
      <c r="G182" s="144"/>
      <c r="H182" s="144"/>
      <c r="I182" s="46"/>
      <c r="J182" s="46"/>
      <c r="K182" s="46"/>
      <c r="L182" s="46"/>
      <c r="M182" s="46"/>
      <c r="N182" s="46"/>
      <c r="O182" s="46"/>
    </row>
    <row r="183" spans="1:15" ht="20.25" hidden="1" outlineLevel="1" x14ac:dyDescent="0.35">
      <c r="A183" s="46"/>
      <c r="B183" s="46"/>
      <c r="C183" s="144"/>
      <c r="D183" s="144"/>
      <c r="E183" s="144"/>
      <c r="F183" s="144"/>
      <c r="G183" s="144"/>
      <c r="H183" s="144"/>
      <c r="I183" s="46"/>
      <c r="J183" s="46"/>
      <c r="K183" s="46"/>
      <c r="L183" s="46"/>
      <c r="M183" s="46"/>
      <c r="N183" s="46"/>
      <c r="O183" s="46"/>
    </row>
    <row r="184" spans="1:15" ht="20.25" hidden="1" outlineLevel="1" x14ac:dyDescent="0.35">
      <c r="A184" s="46"/>
      <c r="B184" s="46"/>
      <c r="C184" s="144"/>
      <c r="D184" s="144"/>
      <c r="E184" s="144"/>
      <c r="F184" s="144"/>
      <c r="G184" s="144"/>
      <c r="H184" s="144"/>
      <c r="I184" s="46"/>
      <c r="J184" s="46"/>
      <c r="K184" s="46"/>
      <c r="L184" s="46"/>
      <c r="M184" s="46"/>
      <c r="N184" s="46"/>
      <c r="O184" s="46"/>
    </row>
    <row r="185" spans="1:15" ht="20.25" hidden="1" outlineLevel="1" x14ac:dyDescent="0.35">
      <c r="A185" s="46"/>
      <c r="B185" s="46"/>
      <c r="C185" s="144"/>
      <c r="D185" s="144"/>
      <c r="E185" s="144"/>
      <c r="F185" s="144"/>
      <c r="G185" s="144"/>
      <c r="H185" s="144"/>
      <c r="I185" s="46"/>
      <c r="J185" s="46"/>
      <c r="K185" s="46"/>
      <c r="L185" s="46"/>
      <c r="M185" s="46"/>
      <c r="N185" s="46"/>
      <c r="O185" s="46"/>
    </row>
    <row r="186" spans="1:15" ht="20.25" hidden="1" outlineLevel="1" x14ac:dyDescent="0.35">
      <c r="A186" s="46"/>
      <c r="B186" s="46"/>
      <c r="C186" s="144"/>
      <c r="D186" s="144"/>
      <c r="E186" s="144"/>
      <c r="F186" s="144"/>
      <c r="G186" s="144"/>
      <c r="H186" s="144"/>
      <c r="I186" s="46"/>
      <c r="J186" s="46"/>
      <c r="K186" s="46"/>
      <c r="L186" s="46"/>
      <c r="M186" s="46"/>
      <c r="N186" s="46"/>
      <c r="O186" s="46"/>
    </row>
    <row r="187" spans="1:15" ht="20.25" hidden="1" outlineLevel="1" x14ac:dyDescent="0.35">
      <c r="A187" s="46"/>
      <c r="B187" s="46"/>
      <c r="C187" s="144"/>
      <c r="D187" s="144"/>
      <c r="E187" s="144"/>
      <c r="F187" s="144"/>
      <c r="G187" s="144"/>
      <c r="H187" s="144"/>
      <c r="I187" s="46"/>
      <c r="J187" s="46"/>
      <c r="K187" s="46"/>
      <c r="L187" s="46"/>
      <c r="M187" s="46"/>
      <c r="N187" s="46"/>
      <c r="O187" s="46"/>
    </row>
    <row r="188" spans="1:15" ht="20.25" hidden="1" outlineLevel="1" x14ac:dyDescent="0.35">
      <c r="A188" s="46"/>
      <c r="B188" s="46"/>
      <c r="C188" s="144"/>
      <c r="D188" s="144"/>
      <c r="E188" s="144"/>
      <c r="F188" s="144"/>
      <c r="G188" s="144"/>
      <c r="H188" s="144"/>
      <c r="I188" s="46"/>
      <c r="J188" s="46"/>
      <c r="K188" s="46"/>
      <c r="L188" s="46"/>
      <c r="M188" s="46"/>
      <c r="N188" s="46"/>
      <c r="O188" s="46"/>
    </row>
    <row r="189" spans="1:15" ht="20.25" hidden="1" outlineLevel="1" x14ac:dyDescent="0.35">
      <c r="A189" s="46"/>
      <c r="B189" s="46"/>
      <c r="C189" s="144"/>
      <c r="D189" s="144"/>
      <c r="E189" s="144"/>
      <c r="F189" s="144"/>
      <c r="G189" s="144"/>
      <c r="H189" s="144"/>
      <c r="I189" s="46"/>
      <c r="J189" s="46"/>
      <c r="K189" s="46"/>
      <c r="L189" s="46"/>
      <c r="M189" s="46"/>
      <c r="N189" s="46"/>
      <c r="O189" s="46"/>
    </row>
    <row r="190" spans="1:15" ht="20.25" hidden="1" outlineLevel="1" x14ac:dyDescent="0.35">
      <c r="A190" s="46"/>
      <c r="B190" s="46"/>
      <c r="C190" s="144"/>
      <c r="D190" s="144"/>
      <c r="E190" s="144"/>
      <c r="F190" s="144"/>
      <c r="G190" s="144"/>
      <c r="H190" s="144"/>
      <c r="I190" s="46"/>
      <c r="J190" s="46"/>
      <c r="K190" s="46"/>
      <c r="L190" s="46"/>
      <c r="M190" s="46"/>
      <c r="N190" s="46"/>
      <c r="O190" s="46"/>
    </row>
    <row r="191" spans="1:15" ht="20.25" collapsed="1" x14ac:dyDescent="0.35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</row>
    <row r="192" spans="1:15" ht="26.25" x14ac:dyDescent="0.45">
      <c r="A192" s="12" t="s">
        <v>164</v>
      </c>
    </row>
    <row r="193" spans="1:15" ht="16.5" hidden="1" outlineLevel="1" x14ac:dyDescent="0.3">
      <c r="A193" s="47"/>
    </row>
    <row r="194" spans="1:15" ht="16.5" hidden="1" outlineLevel="1" x14ac:dyDescent="0.25">
      <c r="A194" s="142" t="s">
        <v>171</v>
      </c>
      <c r="B194" s="142"/>
      <c r="C194" s="142"/>
      <c r="D194" s="140" t="s">
        <v>166</v>
      </c>
      <c r="E194" s="140"/>
      <c r="F194" s="140"/>
      <c r="G194" s="140"/>
      <c r="H194" s="140"/>
      <c r="I194" s="140"/>
      <c r="J194" s="140" t="s">
        <v>165</v>
      </c>
      <c r="K194" s="140"/>
      <c r="L194" s="140"/>
      <c r="M194" s="140"/>
      <c r="N194" s="140"/>
      <c r="O194" s="140"/>
    </row>
    <row r="195" spans="1:15" ht="42" hidden="1" customHeight="1" outlineLevel="1" x14ac:dyDescent="0.25">
      <c r="A195" s="143" t="s">
        <v>167</v>
      </c>
      <c r="B195" s="143"/>
      <c r="C195" s="143"/>
      <c r="D195" s="125" t="s">
        <v>172</v>
      </c>
      <c r="E195" s="125"/>
      <c r="F195" s="125"/>
      <c r="G195" s="125"/>
      <c r="H195" s="125"/>
      <c r="I195" s="125"/>
      <c r="J195" s="125" t="s">
        <v>173</v>
      </c>
      <c r="K195" s="125"/>
      <c r="L195" s="125"/>
      <c r="M195" s="125"/>
      <c r="N195" s="125"/>
      <c r="O195" s="125"/>
    </row>
    <row r="196" spans="1:15" ht="41.25" hidden="1" customHeight="1" outlineLevel="1" x14ac:dyDescent="0.25">
      <c r="A196" s="143" t="s">
        <v>168</v>
      </c>
      <c r="B196" s="143"/>
      <c r="C196" s="143"/>
      <c r="D196" s="125" t="s">
        <v>174</v>
      </c>
      <c r="E196" s="125"/>
      <c r="F196" s="125"/>
      <c r="G196" s="125"/>
      <c r="H196" s="125"/>
      <c r="I196" s="125"/>
      <c r="J196" s="125" t="s">
        <v>175</v>
      </c>
      <c r="K196" s="125"/>
      <c r="L196" s="125"/>
      <c r="M196" s="125"/>
      <c r="N196" s="125"/>
      <c r="O196" s="125"/>
    </row>
    <row r="197" spans="1:15" ht="20.25" hidden="1" customHeight="1" outlineLevel="1" x14ac:dyDescent="0.25">
      <c r="A197" s="143" t="s">
        <v>170</v>
      </c>
      <c r="B197" s="143"/>
      <c r="C197" s="143"/>
      <c r="D197" s="125" t="s">
        <v>177</v>
      </c>
      <c r="E197" s="125"/>
      <c r="F197" s="125"/>
      <c r="G197" s="125"/>
      <c r="H197" s="125"/>
      <c r="I197" s="125"/>
      <c r="J197" s="125" t="s">
        <v>176</v>
      </c>
      <c r="K197" s="125"/>
      <c r="L197" s="125"/>
      <c r="M197" s="125"/>
      <c r="N197" s="125"/>
      <c r="O197" s="125"/>
    </row>
    <row r="198" spans="1:15" ht="41.25" hidden="1" customHeight="1" outlineLevel="1" x14ac:dyDescent="0.25">
      <c r="A198" s="143" t="s">
        <v>16</v>
      </c>
      <c r="B198" s="143"/>
      <c r="C198" s="143"/>
      <c r="D198" s="125" t="s">
        <v>776</v>
      </c>
      <c r="E198" s="125"/>
      <c r="F198" s="125"/>
      <c r="G198" s="125"/>
      <c r="H198" s="125"/>
      <c r="I198" s="125"/>
      <c r="J198" s="125" t="s">
        <v>775</v>
      </c>
      <c r="K198" s="125"/>
      <c r="L198" s="125"/>
      <c r="M198" s="125"/>
      <c r="N198" s="125"/>
      <c r="O198" s="125"/>
    </row>
    <row r="199" spans="1:15" ht="20.25" hidden="1" customHeight="1" outlineLevel="1" x14ac:dyDescent="0.25">
      <c r="A199" s="143" t="s">
        <v>169</v>
      </c>
      <c r="B199" s="143"/>
      <c r="C199" s="143"/>
      <c r="D199" s="125" t="s">
        <v>773</v>
      </c>
      <c r="E199" s="125"/>
      <c r="F199" s="125"/>
      <c r="G199" s="125"/>
      <c r="H199" s="125"/>
      <c r="I199" s="125"/>
      <c r="J199" s="125" t="s">
        <v>774</v>
      </c>
      <c r="K199" s="125"/>
      <c r="L199" s="125"/>
      <c r="M199" s="125"/>
      <c r="N199" s="125"/>
      <c r="O199" s="125"/>
    </row>
    <row r="200" spans="1:15" ht="20.25" hidden="1" customHeight="1" outlineLevel="1" x14ac:dyDescent="0.25">
      <c r="A200" s="143" t="s">
        <v>771</v>
      </c>
      <c r="B200" s="143"/>
      <c r="C200" s="143"/>
      <c r="D200" s="125" t="s">
        <v>178</v>
      </c>
      <c r="E200" s="125"/>
      <c r="F200" s="125"/>
      <c r="G200" s="125"/>
      <c r="H200" s="125"/>
      <c r="I200" s="125"/>
      <c r="J200" s="125" t="s">
        <v>772</v>
      </c>
      <c r="K200" s="125"/>
      <c r="L200" s="125"/>
      <c r="M200" s="125"/>
      <c r="N200" s="125"/>
      <c r="O200" s="125"/>
    </row>
    <row r="201" spans="1:15" ht="16.5" collapsed="1" x14ac:dyDescent="0.3">
      <c r="A201" s="47"/>
    </row>
    <row r="202" spans="1:15" ht="26.25" x14ac:dyDescent="0.45">
      <c r="A202" s="12" t="s">
        <v>506</v>
      </c>
    </row>
    <row r="203" spans="1:15" ht="20.25" hidden="1" outlineLevel="1" x14ac:dyDescent="0.35">
      <c r="A203" s="11" t="s">
        <v>507</v>
      </c>
    </row>
    <row r="204" spans="1:15" ht="20.25" hidden="1" outlineLevel="2" x14ac:dyDescent="0.35">
      <c r="A204" s="7" t="s">
        <v>777</v>
      </c>
    </row>
    <row r="205" spans="1:15" ht="20.25" hidden="1" outlineLevel="2" x14ac:dyDescent="0.35">
      <c r="A205" s="7" t="s">
        <v>778</v>
      </c>
    </row>
    <row r="206" spans="1:15" ht="20.25" hidden="1" outlineLevel="1" x14ac:dyDescent="0.35">
      <c r="A206" s="7"/>
    </row>
    <row r="207" spans="1:15" ht="20.25" hidden="1" outlineLevel="1" x14ac:dyDescent="0.35">
      <c r="A207" s="11" t="s">
        <v>518</v>
      </c>
    </row>
    <row r="208" spans="1:15" ht="20.25" hidden="1" outlineLevel="2" x14ac:dyDescent="0.35">
      <c r="A208" s="7" t="s">
        <v>519</v>
      </c>
    </row>
    <row r="209" spans="1:10" ht="20.25" hidden="1" outlineLevel="2" x14ac:dyDescent="0.35">
      <c r="A209" s="40" t="s">
        <v>781</v>
      </c>
    </row>
    <row r="210" spans="1:10" ht="20.25" hidden="1" outlineLevel="2" x14ac:dyDescent="0.35">
      <c r="A210" s="40" t="s">
        <v>782</v>
      </c>
    </row>
    <row r="211" spans="1:10" ht="20.25" hidden="1" outlineLevel="2" x14ac:dyDescent="0.35">
      <c r="A211" s="40" t="s">
        <v>783</v>
      </c>
    </row>
    <row r="212" spans="1:10" ht="20.25" hidden="1" outlineLevel="2" x14ac:dyDescent="0.35">
      <c r="A212" s="7"/>
    </row>
    <row r="213" spans="1:10" ht="20.25" hidden="1" outlineLevel="2" x14ac:dyDescent="0.35">
      <c r="A213" s="7"/>
      <c r="B213" s="38" t="s">
        <v>520</v>
      </c>
    </row>
    <row r="214" spans="1:10" ht="20.25" hidden="1" outlineLevel="2" x14ac:dyDescent="0.35">
      <c r="A214" s="7"/>
      <c r="B214" s="141" t="s">
        <v>510</v>
      </c>
      <c r="C214" s="141"/>
      <c r="D214" s="141"/>
      <c r="E214" s="141"/>
      <c r="F214" s="141"/>
      <c r="G214" s="141"/>
      <c r="H214" s="141"/>
      <c r="I214" s="141"/>
    </row>
    <row r="215" spans="1:10" ht="20.25" hidden="1" outlineLevel="2" x14ac:dyDescent="0.35">
      <c r="A215" s="7"/>
      <c r="B215" s="141" t="s">
        <v>523</v>
      </c>
      <c r="C215" s="141"/>
      <c r="D215" s="141"/>
      <c r="E215" s="141"/>
      <c r="F215" s="141"/>
      <c r="G215" s="141"/>
      <c r="H215" s="141"/>
      <c r="I215" s="141"/>
    </row>
    <row r="216" spans="1:10" ht="20.25" hidden="1" outlineLevel="2" x14ac:dyDescent="0.35">
      <c r="A216" s="7"/>
      <c r="B216" s="141" t="s">
        <v>521</v>
      </c>
      <c r="C216" s="141"/>
      <c r="D216" s="141"/>
      <c r="E216" s="141"/>
      <c r="F216" s="141"/>
      <c r="G216" s="141"/>
      <c r="H216" s="141"/>
      <c r="I216" s="141"/>
    </row>
    <row r="217" spans="1:10" ht="20.25" hidden="1" outlineLevel="2" x14ac:dyDescent="0.35">
      <c r="A217" s="7"/>
      <c r="B217" s="141" t="s">
        <v>779</v>
      </c>
      <c r="C217" s="141"/>
      <c r="D217" s="141"/>
      <c r="E217" s="141"/>
      <c r="F217" s="141"/>
      <c r="G217" s="141"/>
      <c r="H217" s="141"/>
      <c r="I217" s="141"/>
      <c r="J217" s="109" t="s">
        <v>525</v>
      </c>
    </row>
    <row r="218" spans="1:10" ht="20.25" hidden="1" outlineLevel="2" x14ac:dyDescent="0.35">
      <c r="A218" s="7"/>
      <c r="B218" s="141" t="s">
        <v>780</v>
      </c>
      <c r="C218" s="141"/>
      <c r="D218" s="141"/>
      <c r="E218" s="141"/>
      <c r="F218" s="141"/>
      <c r="G218" s="141"/>
      <c r="H218" s="141"/>
      <c r="I218" s="141"/>
      <c r="J218" s="115" t="s">
        <v>526</v>
      </c>
    </row>
    <row r="219" spans="1:10" ht="20.25" hidden="1" outlineLevel="2" x14ac:dyDescent="0.35">
      <c r="A219" s="7"/>
      <c r="B219" s="141" t="s">
        <v>522</v>
      </c>
      <c r="C219" s="141"/>
      <c r="D219" s="141"/>
      <c r="E219" s="141"/>
      <c r="F219" s="141"/>
      <c r="G219" s="141"/>
      <c r="H219" s="141"/>
      <c r="I219" s="141"/>
      <c r="J219" s="115" t="s">
        <v>527</v>
      </c>
    </row>
    <row r="220" spans="1:10" ht="20.25" hidden="1" outlineLevel="2" x14ac:dyDescent="0.35">
      <c r="A220" s="7"/>
      <c r="B220" s="141" t="s">
        <v>265</v>
      </c>
      <c r="C220" s="141"/>
      <c r="D220" s="141"/>
      <c r="E220" s="141"/>
      <c r="F220" s="141"/>
      <c r="G220" s="141"/>
      <c r="H220" s="141"/>
      <c r="I220" s="141"/>
    </row>
    <row r="221" spans="1:10" ht="20.25" hidden="1" outlineLevel="2" x14ac:dyDescent="0.35">
      <c r="A221" s="7"/>
      <c r="B221" s="141" t="s">
        <v>266</v>
      </c>
      <c r="C221" s="141"/>
      <c r="D221" s="141"/>
      <c r="E221" s="141"/>
      <c r="F221" s="141"/>
      <c r="G221" s="141"/>
      <c r="H221" s="141"/>
      <c r="I221" s="141"/>
    </row>
    <row r="222" spans="1:10" ht="20.25" hidden="1" outlineLevel="2" x14ac:dyDescent="0.35">
      <c r="A222" s="7"/>
      <c r="B222" s="141" t="s">
        <v>524</v>
      </c>
      <c r="C222" s="141"/>
      <c r="D222" s="141"/>
      <c r="E222" s="141"/>
      <c r="F222" s="141"/>
      <c r="G222" s="141"/>
      <c r="H222" s="141"/>
      <c r="I222" s="141"/>
    </row>
    <row r="223" spans="1:10" ht="20.25" hidden="1" outlineLevel="2" x14ac:dyDescent="0.35">
      <c r="A223" s="7"/>
      <c r="B223" s="141" t="s">
        <v>96</v>
      </c>
      <c r="C223" s="141"/>
      <c r="D223" s="141"/>
      <c r="E223" s="141"/>
      <c r="F223" s="141"/>
      <c r="G223" s="141"/>
      <c r="H223" s="141"/>
      <c r="I223" s="141"/>
    </row>
    <row r="224" spans="1:10" hidden="1" outlineLevel="1" x14ac:dyDescent="0.25"/>
    <row r="225" spans="1:15" ht="20.25" hidden="1" outlineLevel="1" x14ac:dyDescent="0.35">
      <c r="A225" s="11" t="s">
        <v>508</v>
      </c>
    </row>
    <row r="226" spans="1:15" hidden="1" outlineLevel="2" x14ac:dyDescent="0.25"/>
    <row r="227" spans="1:15" hidden="1" outlineLevel="2" x14ac:dyDescent="0.25">
      <c r="B227" s="38" t="s">
        <v>129</v>
      </c>
      <c r="I227" s="2" t="s">
        <v>134</v>
      </c>
      <c r="K227" s="2" t="s">
        <v>8</v>
      </c>
    </row>
    <row r="228" spans="1:15" ht="20.25" hidden="1" outlineLevel="2" x14ac:dyDescent="0.25">
      <c r="B228" s="128" t="s">
        <v>514</v>
      </c>
      <c r="C228" s="128"/>
      <c r="D228" s="128"/>
      <c r="E228" s="128"/>
      <c r="F228" s="128"/>
      <c r="G228" s="128"/>
      <c r="H228" s="41"/>
      <c r="I228" s="42">
        <v>5</v>
      </c>
      <c r="K228" s="42">
        <f>FACT(I228)</f>
        <v>120</v>
      </c>
    </row>
    <row r="229" spans="1:15" ht="16.5" hidden="1" outlineLevel="2" x14ac:dyDescent="0.3">
      <c r="A229" s="47"/>
      <c r="B229" s="48" t="s">
        <v>509</v>
      </c>
    </row>
    <row r="230" spans="1:15" ht="16.5" hidden="1" outlineLevel="2" x14ac:dyDescent="0.3">
      <c r="A230" s="47"/>
      <c r="B230" s="48" t="str">
        <f>_xlfn.LET(
    _xlpm.x, I228,
    _xlpm.txt_pre, "• Calculation: " &amp; _xlpm.x &amp; "! = ",
    _xlpm.seq, _xlfn.SEQUENCE(_xlpm.x,,_xlpm.x,-1),
    _xlpm.txt_calc, _xlfn.TEXTJOIN(" * ",TRUE, _xlpm.seq),
    _xlpm.txt_sol, FACT(_xlpm.x),
    _xlpm.return, _xlpm.txt_pre &amp; _xlpm.txt_calc &amp; " = " &amp; _xlpm.txt_sol,
    _xlpm.return
)</f>
        <v>• Calculation: 5! = 5 * 4 * 3 * 2 * 1 = 120</v>
      </c>
    </row>
    <row r="231" spans="1:15" hidden="1" outlineLevel="2" x14ac:dyDescent="0.25"/>
    <row r="232" spans="1:15" ht="16.5" hidden="1" outlineLevel="2" x14ac:dyDescent="0.3">
      <c r="A232" s="47"/>
      <c r="B232" s="38" t="s">
        <v>129</v>
      </c>
      <c r="I232" s="2" t="s">
        <v>134</v>
      </c>
      <c r="K232" s="2" t="s">
        <v>8</v>
      </c>
      <c r="M232" s="108" t="str" cm="1">
        <f t="array" ref="M232:O237">_xlfn.LET(
    _xlpm.n, I233,
    _xlpm.step, _xlfn.SEQUENCE(_xlpm.n),
    _xlpm.k, _xlpm.n - _xlpm.step + 1,
    _xlpm.total, _xlfn.SCAN(1, _xlpm.k, _xlfn.LAMBDA(_xlpm.a,_xlpm.b, _xlpm.a * _xlpm.b)),
    _xlpm.data, _xlfn.HSTACK(_xlpm.step, _xlpm.k, _xlpm.total),
    _xlpm.hdrs, {"Step","k","Result"},
    _xlpm.tbl_full, _xlfn.VSTACK(_xlpm.hdrs, _xlpm.data),
    _xlpm.tbl_trunc, _xlfn.VSTACK(_xlpm.hdrs, _xlfn.TAKE(_xlpm.data, 4), {"...","...","..."}, _xlfn.TAKE(_xlpm.data, -4)),
    IF(_xlpm.n &lt;= 9, _xlpm.tbl_full, _xlpm.tbl_trunc)
)</f>
        <v>Step</v>
      </c>
      <c r="N232" s="108" t="str">
        <v>k</v>
      </c>
      <c r="O232" s="108" t="str">
        <v>Result</v>
      </c>
    </row>
    <row r="233" spans="1:15" ht="20.25" hidden="1" outlineLevel="2" x14ac:dyDescent="0.25">
      <c r="B233" s="141" t="s">
        <v>510</v>
      </c>
      <c r="C233" s="141"/>
      <c r="D233" s="141"/>
      <c r="E233" s="141"/>
      <c r="F233" s="141"/>
      <c r="G233" s="141"/>
      <c r="I233" s="42">
        <v>5</v>
      </c>
      <c r="K233" s="42" cm="1">
        <f t="array" ref="K233">_xlfn.LET(
    _xlpm.myFACT, _xlfn.LAMBDA(_xlpm.me,_xlpm.k,
        IF(_xlpm.k &lt; 2,
            1,
            _xlpm.k* _xlpm.me(_xlpm.me, _xlpm.k -1)
        )
    ),
    _xlpm.myFACT(_xlpm.myFACT, I233)
)</f>
        <v>120</v>
      </c>
      <c r="M233" s="101">
        <v>1</v>
      </c>
      <c r="N233" s="101">
        <v>5</v>
      </c>
      <c r="O233" s="101">
        <v>5</v>
      </c>
    </row>
    <row r="234" spans="1:15" ht="21" hidden="1" customHeight="1" outlineLevel="2" x14ac:dyDescent="0.35">
      <c r="A234" s="7"/>
      <c r="B234" s="141" t="s">
        <v>511</v>
      </c>
      <c r="C234" s="141"/>
      <c r="D234" s="141"/>
      <c r="E234" s="141"/>
      <c r="F234" s="141"/>
      <c r="G234" s="141"/>
      <c r="I234" s="101"/>
      <c r="J234" s="101"/>
      <c r="K234" s="101"/>
      <c r="M234" s="101">
        <v>2</v>
      </c>
      <c r="N234" s="101">
        <v>4</v>
      </c>
      <c r="O234" s="101">
        <v>20</v>
      </c>
    </row>
    <row r="235" spans="1:15" ht="20.25" hidden="1" outlineLevel="2" x14ac:dyDescent="0.3">
      <c r="A235" s="47"/>
      <c r="B235" s="141" t="s">
        <v>512</v>
      </c>
      <c r="C235" s="141"/>
      <c r="D235" s="141"/>
      <c r="E235" s="141"/>
      <c r="F235" s="141"/>
      <c r="G235" s="141"/>
      <c r="I235" s="101"/>
      <c r="J235" s="101"/>
      <c r="K235" s="101"/>
      <c r="M235" s="101">
        <v>3</v>
      </c>
      <c r="N235" s="101">
        <v>3</v>
      </c>
      <c r="O235" s="101">
        <v>60</v>
      </c>
    </row>
    <row r="236" spans="1:15" ht="20.25" hidden="1" outlineLevel="2" x14ac:dyDescent="0.3">
      <c r="A236" s="47"/>
      <c r="B236" s="141" t="s">
        <v>513</v>
      </c>
      <c r="C236" s="141"/>
      <c r="D236" s="141"/>
      <c r="E236" s="141"/>
      <c r="F236" s="141"/>
      <c r="G236" s="141"/>
      <c r="I236" s="101"/>
      <c r="J236" s="101"/>
      <c r="K236" s="101"/>
      <c r="M236" s="101">
        <v>4</v>
      </c>
      <c r="N236" s="101">
        <v>2</v>
      </c>
      <c r="O236" s="101">
        <v>120</v>
      </c>
    </row>
    <row r="237" spans="1:15" ht="20.25" hidden="1" outlineLevel="2" x14ac:dyDescent="0.3">
      <c r="A237" s="47"/>
      <c r="B237" s="141" t="s">
        <v>516</v>
      </c>
      <c r="C237" s="141"/>
      <c r="D237" s="141"/>
      <c r="E237" s="141"/>
      <c r="F237" s="141"/>
      <c r="G237" s="141"/>
      <c r="I237" s="101"/>
      <c r="J237" s="101"/>
      <c r="K237" s="101"/>
      <c r="M237" s="101">
        <v>5</v>
      </c>
      <c r="N237" s="101">
        <v>1</v>
      </c>
      <c r="O237" s="101">
        <v>120</v>
      </c>
    </row>
    <row r="238" spans="1:15" ht="20.25" hidden="1" outlineLevel="2" x14ac:dyDescent="0.3">
      <c r="A238" s="47"/>
      <c r="B238" s="141" t="s">
        <v>265</v>
      </c>
      <c r="C238" s="141"/>
      <c r="D238" s="141"/>
      <c r="E238" s="141"/>
      <c r="F238" s="141"/>
      <c r="G238" s="141"/>
      <c r="I238" s="101"/>
      <c r="J238" s="101"/>
      <c r="K238" s="101"/>
      <c r="M238" s="101"/>
      <c r="N238" s="101"/>
      <c r="O238" s="101"/>
    </row>
    <row r="239" spans="1:15" ht="20.25" hidden="1" outlineLevel="2" x14ac:dyDescent="0.3">
      <c r="A239" s="47"/>
      <c r="B239" s="141" t="s">
        <v>266</v>
      </c>
      <c r="C239" s="141"/>
      <c r="D239" s="141"/>
      <c r="E239" s="141"/>
      <c r="F239" s="141"/>
      <c r="G239" s="141"/>
      <c r="I239" s="101"/>
      <c r="J239" s="101"/>
      <c r="K239" s="101"/>
      <c r="M239" s="101"/>
      <c r="N239" s="101"/>
      <c r="O239" s="101"/>
    </row>
    <row r="240" spans="1:15" ht="20.25" hidden="1" outlineLevel="2" x14ac:dyDescent="0.3">
      <c r="A240" s="47"/>
      <c r="B240" s="141" t="s">
        <v>515</v>
      </c>
      <c r="C240" s="141"/>
      <c r="D240" s="141"/>
      <c r="E240" s="141"/>
      <c r="F240" s="141"/>
      <c r="G240" s="141"/>
      <c r="I240" s="101"/>
      <c r="J240" s="101"/>
      <c r="K240" s="101"/>
      <c r="M240" s="101"/>
      <c r="N240" s="101"/>
      <c r="O240" s="101"/>
    </row>
    <row r="241" spans="1:15" ht="20.25" hidden="1" outlineLevel="2" x14ac:dyDescent="0.3">
      <c r="A241" s="47"/>
      <c r="B241" s="141" t="s">
        <v>96</v>
      </c>
      <c r="C241" s="141"/>
      <c r="D241" s="141"/>
      <c r="E241" s="141"/>
      <c r="F241" s="141"/>
      <c r="G241" s="141"/>
      <c r="I241" s="101"/>
      <c r="J241" s="101"/>
      <c r="K241" s="101"/>
      <c r="M241" s="101"/>
      <c r="N241" s="101"/>
      <c r="O241" s="101"/>
    </row>
    <row r="242" spans="1:15" ht="16.5" hidden="1" outlineLevel="2" x14ac:dyDescent="0.3">
      <c r="A242" s="47"/>
      <c r="B242" s="48" t="s">
        <v>517</v>
      </c>
      <c r="I242" s="107"/>
      <c r="J242" s="107"/>
      <c r="K242" s="107"/>
    </row>
    <row r="243" spans="1:15" ht="16.5" hidden="1" outlineLevel="2" x14ac:dyDescent="0.3">
      <c r="A243" s="47"/>
      <c r="B243" s="51" t="s">
        <v>784</v>
      </c>
      <c r="I243" s="107"/>
      <c r="J243" s="107"/>
      <c r="K243" s="107"/>
    </row>
    <row r="244" spans="1:15" ht="16.5" hidden="1" outlineLevel="2" x14ac:dyDescent="0.3">
      <c r="A244" s="47"/>
      <c r="B244" s="51" t="s">
        <v>785</v>
      </c>
    </row>
    <row r="245" spans="1:15" ht="16.5" hidden="1" outlineLevel="2" x14ac:dyDescent="0.3">
      <c r="A245" s="47"/>
      <c r="B245" s="48" t="s">
        <v>786</v>
      </c>
    </row>
    <row r="246" spans="1:15" ht="20.25" hidden="1" outlineLevel="2" x14ac:dyDescent="0.3">
      <c r="A246" s="47"/>
      <c r="B246" s="48" t="s">
        <v>787</v>
      </c>
      <c r="C246" s="106"/>
      <c r="D246" s="106"/>
      <c r="E246" s="106"/>
      <c r="F246" s="106"/>
      <c r="G246" s="106"/>
    </row>
    <row r="247" spans="1:15" ht="16.5" hidden="1" outlineLevel="1" x14ac:dyDescent="0.3">
      <c r="A247" s="47"/>
    </row>
    <row r="248" spans="1:15" ht="20.25" hidden="1" outlineLevel="1" x14ac:dyDescent="0.35">
      <c r="A248" s="11" t="s">
        <v>529</v>
      </c>
    </row>
    <row r="249" spans="1:15" ht="20.25" hidden="1" outlineLevel="2" x14ac:dyDescent="0.35">
      <c r="A249" s="7" t="s">
        <v>788</v>
      </c>
    </row>
    <row r="250" spans="1:15" ht="20.25" hidden="1" outlineLevel="2" x14ac:dyDescent="0.35">
      <c r="A250" s="7" t="s">
        <v>794</v>
      </c>
    </row>
    <row r="251" spans="1:15" ht="16.5" hidden="1" outlineLevel="2" x14ac:dyDescent="0.3">
      <c r="A251" s="47"/>
    </row>
    <row r="252" spans="1:15" ht="16.5" hidden="1" outlineLevel="2" x14ac:dyDescent="0.25">
      <c r="A252" s="142" t="s">
        <v>789</v>
      </c>
      <c r="B252" s="142"/>
      <c r="C252" s="142"/>
      <c r="D252" s="142" t="s">
        <v>791</v>
      </c>
      <c r="E252" s="142"/>
      <c r="F252" s="142"/>
      <c r="G252" s="142"/>
      <c r="H252" s="142"/>
      <c r="I252" s="142"/>
      <c r="J252" s="142"/>
    </row>
    <row r="253" spans="1:15" ht="25.5" hidden="1" customHeight="1" outlineLevel="2" x14ac:dyDescent="0.25">
      <c r="A253" s="143" t="s">
        <v>790</v>
      </c>
      <c r="B253" s="143"/>
      <c r="C253" s="143"/>
      <c r="D253" s="137" t="s">
        <v>792</v>
      </c>
      <c r="E253" s="137"/>
      <c r="F253" s="137"/>
      <c r="G253" s="137"/>
      <c r="H253" s="137"/>
      <c r="I253" s="137"/>
      <c r="J253" s="137"/>
    </row>
    <row r="254" spans="1:15" ht="25.5" hidden="1" customHeight="1" outlineLevel="2" x14ac:dyDescent="0.25">
      <c r="A254" s="143" t="s">
        <v>505</v>
      </c>
      <c r="B254" s="143"/>
      <c r="C254" s="143"/>
      <c r="D254" s="137" t="s">
        <v>793</v>
      </c>
      <c r="E254" s="137"/>
      <c r="F254" s="137"/>
      <c r="G254" s="137"/>
      <c r="H254" s="137"/>
      <c r="I254" s="137"/>
      <c r="J254" s="137"/>
    </row>
    <row r="255" spans="1:15" ht="16.5" hidden="1" outlineLevel="2" x14ac:dyDescent="0.3">
      <c r="A255" s="47"/>
    </row>
    <row r="256" spans="1:15" ht="16.5" hidden="1" customHeight="1" outlineLevel="2" x14ac:dyDescent="0.25">
      <c r="A256" s="142" t="s">
        <v>530</v>
      </c>
      <c r="B256" s="142"/>
      <c r="C256" s="142"/>
      <c r="D256" s="140" t="s">
        <v>531</v>
      </c>
      <c r="E256" s="140"/>
      <c r="F256" s="140"/>
      <c r="G256" s="140" t="s">
        <v>532</v>
      </c>
      <c r="H256" s="140"/>
      <c r="I256" s="140" t="s">
        <v>533</v>
      </c>
      <c r="J256" s="140"/>
      <c r="K256" s="140"/>
      <c r="L256" s="140"/>
      <c r="M256" s="140"/>
      <c r="N256" s="140"/>
      <c r="O256" s="140"/>
    </row>
    <row r="257" spans="1:15" ht="25.5" hidden="1" customHeight="1" outlineLevel="2" x14ac:dyDescent="0.25">
      <c r="A257" s="143" t="s">
        <v>534</v>
      </c>
      <c r="B257" s="143"/>
      <c r="C257" s="143"/>
      <c r="D257" s="125" t="s">
        <v>539</v>
      </c>
      <c r="E257" s="125"/>
      <c r="F257" s="125"/>
      <c r="G257" s="125" t="s">
        <v>545</v>
      </c>
      <c r="H257" s="125"/>
      <c r="I257" s="125" t="s">
        <v>547</v>
      </c>
      <c r="J257" s="125"/>
      <c r="K257" s="125"/>
      <c r="L257" s="125"/>
      <c r="M257" s="125"/>
      <c r="N257" s="125"/>
      <c r="O257" s="125"/>
    </row>
    <row r="258" spans="1:15" ht="40.5" hidden="1" customHeight="1" outlineLevel="2" x14ac:dyDescent="0.25">
      <c r="A258" s="143" t="s">
        <v>535</v>
      </c>
      <c r="B258" s="143"/>
      <c r="C258" s="143"/>
      <c r="D258" s="125" t="s">
        <v>540</v>
      </c>
      <c r="E258" s="125"/>
      <c r="F258" s="125"/>
      <c r="G258" s="125" t="s">
        <v>545</v>
      </c>
      <c r="H258" s="125"/>
      <c r="I258" s="125" t="s">
        <v>549</v>
      </c>
      <c r="J258" s="125"/>
      <c r="K258" s="125"/>
      <c r="L258" s="125"/>
      <c r="M258" s="125"/>
      <c r="N258" s="125"/>
      <c r="O258" s="125"/>
    </row>
    <row r="259" spans="1:15" ht="25.5" hidden="1" customHeight="1" outlineLevel="2" x14ac:dyDescent="0.25">
      <c r="A259" s="143" t="s">
        <v>536</v>
      </c>
      <c r="B259" s="143"/>
      <c r="C259" s="143"/>
      <c r="D259" s="125" t="s">
        <v>541</v>
      </c>
      <c r="E259" s="125"/>
      <c r="F259" s="125"/>
      <c r="G259" s="125" t="s">
        <v>545</v>
      </c>
      <c r="H259" s="125"/>
      <c r="I259" s="125" t="s">
        <v>550</v>
      </c>
      <c r="J259" s="125"/>
      <c r="K259" s="125"/>
      <c r="L259" s="125"/>
      <c r="M259" s="125"/>
      <c r="N259" s="125"/>
      <c r="O259" s="125"/>
    </row>
    <row r="260" spans="1:15" ht="25.5" hidden="1" customHeight="1" outlineLevel="2" x14ac:dyDescent="0.25">
      <c r="A260" s="143" t="s">
        <v>537</v>
      </c>
      <c r="B260" s="143"/>
      <c r="C260" s="143"/>
      <c r="D260" s="125" t="s">
        <v>542</v>
      </c>
      <c r="E260" s="125"/>
      <c r="F260" s="125"/>
      <c r="G260" s="125" t="s">
        <v>546</v>
      </c>
      <c r="H260" s="125"/>
      <c r="I260" s="125" t="s">
        <v>551</v>
      </c>
      <c r="J260" s="125"/>
      <c r="K260" s="125"/>
      <c r="L260" s="125"/>
      <c r="M260" s="125"/>
      <c r="N260" s="125"/>
      <c r="O260" s="125"/>
    </row>
    <row r="261" spans="1:15" ht="42" hidden="1" customHeight="1" outlineLevel="2" x14ac:dyDescent="0.25">
      <c r="A261" s="143" t="s">
        <v>538</v>
      </c>
      <c r="B261" s="143"/>
      <c r="C261" s="143"/>
      <c r="D261" s="125" t="s">
        <v>543</v>
      </c>
      <c r="E261" s="125"/>
      <c r="F261" s="125"/>
      <c r="G261" s="125" t="s">
        <v>546</v>
      </c>
      <c r="H261" s="125"/>
      <c r="I261" s="125" t="s">
        <v>552</v>
      </c>
      <c r="J261" s="125"/>
      <c r="K261" s="125"/>
      <c r="L261" s="125"/>
      <c r="M261" s="125"/>
      <c r="N261" s="125"/>
      <c r="O261" s="125"/>
    </row>
    <row r="262" spans="1:15" ht="40.5" hidden="1" customHeight="1" outlineLevel="2" x14ac:dyDescent="0.25">
      <c r="A262" s="143" t="s">
        <v>505</v>
      </c>
      <c r="B262" s="143"/>
      <c r="C262" s="143"/>
      <c r="D262" s="125" t="s">
        <v>544</v>
      </c>
      <c r="E262" s="125"/>
      <c r="F262" s="125"/>
      <c r="G262" s="125" t="s">
        <v>548</v>
      </c>
      <c r="H262" s="125"/>
      <c r="I262" s="125" t="s">
        <v>553</v>
      </c>
      <c r="J262" s="125"/>
      <c r="K262" s="125"/>
      <c r="L262" s="125"/>
      <c r="M262" s="125"/>
      <c r="N262" s="125"/>
      <c r="O262" s="125"/>
    </row>
    <row r="263" spans="1:15" hidden="1" outlineLevel="1" x14ac:dyDescent="0.25"/>
    <row r="264" spans="1:15" collapsed="1" x14ac:dyDescent="0.25"/>
    <row r="265" spans="1:15" ht="26.25" x14ac:dyDescent="0.45">
      <c r="A265" s="12" t="s">
        <v>795</v>
      </c>
    </row>
    <row r="266" spans="1:15" ht="20.25" hidden="1" outlineLevel="1" x14ac:dyDescent="0.35">
      <c r="A266" s="7" t="s">
        <v>807</v>
      </c>
    </row>
    <row r="267" spans="1:15" ht="20.25" hidden="1" outlineLevel="1" x14ac:dyDescent="0.35">
      <c r="A267" s="7" t="s">
        <v>808</v>
      </c>
    </row>
    <row r="268" spans="1:15" hidden="1" outlineLevel="1" x14ac:dyDescent="0.25"/>
    <row r="269" spans="1:15" ht="16.5" hidden="1" outlineLevel="1" x14ac:dyDescent="0.25">
      <c r="A269" s="142" t="s">
        <v>796</v>
      </c>
      <c r="B269" s="142"/>
      <c r="C269" s="142"/>
      <c r="D269" s="140" t="s">
        <v>531</v>
      </c>
      <c r="E269" s="140"/>
      <c r="F269" s="140"/>
      <c r="G269" s="140"/>
      <c r="H269" s="140"/>
      <c r="I269" s="140" t="s">
        <v>797</v>
      </c>
      <c r="J269" s="140"/>
      <c r="K269" s="140"/>
      <c r="L269" s="140"/>
      <c r="M269" s="140"/>
    </row>
    <row r="270" spans="1:15" ht="20.25" hidden="1" customHeight="1" outlineLevel="1" x14ac:dyDescent="0.25">
      <c r="A270" s="149" t="s">
        <v>815</v>
      </c>
      <c r="B270" s="149"/>
      <c r="C270" s="149"/>
      <c r="D270" s="148" t="s">
        <v>799</v>
      </c>
      <c r="E270" s="148"/>
      <c r="F270" s="148"/>
      <c r="G270" s="148"/>
      <c r="H270" s="148"/>
      <c r="I270" s="148" t="s">
        <v>803</v>
      </c>
      <c r="J270" s="148"/>
      <c r="K270" s="148"/>
      <c r="L270" s="148"/>
      <c r="M270" s="148"/>
    </row>
    <row r="271" spans="1:15" ht="40.5" hidden="1" customHeight="1" outlineLevel="1" x14ac:dyDescent="0.25">
      <c r="A271" s="149" t="s">
        <v>814</v>
      </c>
      <c r="B271" s="149"/>
      <c r="C271" s="149"/>
      <c r="D271" s="148" t="s">
        <v>800</v>
      </c>
      <c r="E271" s="148"/>
      <c r="F271" s="148"/>
      <c r="G271" s="148"/>
      <c r="H271" s="148"/>
      <c r="I271" s="148" t="s">
        <v>804</v>
      </c>
      <c r="J271" s="148"/>
      <c r="K271" s="148"/>
      <c r="L271" s="148"/>
      <c r="M271" s="148"/>
    </row>
    <row r="272" spans="1:15" ht="41.25" hidden="1" customHeight="1" outlineLevel="1" x14ac:dyDescent="0.25">
      <c r="A272" s="149" t="s">
        <v>798</v>
      </c>
      <c r="B272" s="149"/>
      <c r="C272" s="149"/>
      <c r="D272" s="148" t="s">
        <v>801</v>
      </c>
      <c r="E272" s="148"/>
      <c r="F272" s="148"/>
      <c r="G272" s="148"/>
      <c r="H272" s="148"/>
      <c r="I272" s="148" t="s">
        <v>805</v>
      </c>
      <c r="J272" s="148"/>
      <c r="K272" s="148"/>
      <c r="L272" s="148"/>
      <c r="M272" s="148"/>
    </row>
    <row r="273" spans="1:13" ht="41.25" hidden="1" customHeight="1" outlineLevel="1" x14ac:dyDescent="0.25">
      <c r="A273" s="149" t="s">
        <v>813</v>
      </c>
      <c r="B273" s="149"/>
      <c r="C273" s="149"/>
      <c r="D273" s="148" t="s">
        <v>802</v>
      </c>
      <c r="E273" s="148"/>
      <c r="F273" s="148"/>
      <c r="G273" s="148"/>
      <c r="H273" s="148"/>
      <c r="I273" s="148" t="s">
        <v>806</v>
      </c>
      <c r="J273" s="148"/>
      <c r="K273" s="148"/>
      <c r="L273" s="148"/>
      <c r="M273" s="148"/>
    </row>
    <row r="274" spans="1:13" collapsed="1" x14ac:dyDescent="0.25"/>
    <row r="275" spans="1:13" ht="26.25" x14ac:dyDescent="0.45">
      <c r="A275" s="12" t="s">
        <v>212</v>
      </c>
    </row>
    <row r="276" spans="1:13" ht="20.25" hidden="1" outlineLevel="1" x14ac:dyDescent="0.35">
      <c r="A276" s="58" t="s">
        <v>418</v>
      </c>
    </row>
    <row r="277" spans="1:13" ht="20.25" hidden="1" outlineLevel="1" x14ac:dyDescent="0.35">
      <c r="A277" s="58" t="s">
        <v>419</v>
      </c>
    </row>
    <row r="278" spans="1:13" ht="20.25" hidden="1" outlineLevel="1" x14ac:dyDescent="0.35">
      <c r="A278" s="58" t="s">
        <v>420</v>
      </c>
    </row>
    <row r="279" spans="1:13" ht="20.25" hidden="1" outlineLevel="1" x14ac:dyDescent="0.35">
      <c r="A279" s="58" t="s">
        <v>430</v>
      </c>
    </row>
    <row r="280" spans="1:13" ht="20.25" hidden="1" outlineLevel="1" x14ac:dyDescent="0.35">
      <c r="A280" s="58" t="s">
        <v>502</v>
      </c>
    </row>
    <row r="281" spans="1:13" hidden="1" outlineLevel="1" x14ac:dyDescent="0.25">
      <c r="A281" s="1"/>
    </row>
    <row r="282" spans="1:13" ht="20.25" hidden="1" outlineLevel="1" x14ac:dyDescent="0.35">
      <c r="A282" s="58" t="s">
        <v>431</v>
      </c>
    </row>
    <row r="283" spans="1:13" ht="20.25" hidden="1" outlineLevel="1" x14ac:dyDescent="0.35">
      <c r="A283" s="58" t="s">
        <v>424</v>
      </c>
    </row>
    <row r="284" spans="1:13" hidden="1" outlineLevel="1" x14ac:dyDescent="0.25">
      <c r="A284" s="1"/>
    </row>
    <row r="285" spans="1:13" ht="20.25" hidden="1" outlineLevel="1" x14ac:dyDescent="0.35">
      <c r="A285" s="58" t="s">
        <v>421</v>
      </c>
    </row>
    <row r="286" spans="1:13" hidden="1" outlineLevel="1" x14ac:dyDescent="0.25">
      <c r="A286" s="1"/>
    </row>
    <row r="287" spans="1:13" ht="20.25" hidden="1" outlineLevel="1" x14ac:dyDescent="0.35">
      <c r="A287" s="58" t="s">
        <v>423</v>
      </c>
    </row>
    <row r="288" spans="1:13" hidden="1" outlineLevel="1" x14ac:dyDescent="0.25">
      <c r="A288" s="1"/>
    </row>
    <row r="289" spans="1:1" ht="20.25" hidden="1" outlineLevel="1" x14ac:dyDescent="0.35">
      <c r="A289" s="58" t="s">
        <v>429</v>
      </c>
    </row>
    <row r="290" spans="1:1" ht="20.25" hidden="1" outlineLevel="1" x14ac:dyDescent="0.35">
      <c r="A290" s="95" t="s">
        <v>428</v>
      </c>
    </row>
    <row r="291" spans="1:1" ht="20.25" hidden="1" outlineLevel="1" x14ac:dyDescent="0.35">
      <c r="A291" s="95" t="s">
        <v>413</v>
      </c>
    </row>
    <row r="292" spans="1:1" ht="20.25" hidden="1" outlineLevel="1" x14ac:dyDescent="0.35">
      <c r="A292" s="95" t="s">
        <v>415</v>
      </c>
    </row>
    <row r="293" spans="1:1" ht="20.25" hidden="1" outlineLevel="1" x14ac:dyDescent="0.35">
      <c r="A293" s="95"/>
    </row>
    <row r="294" spans="1:1" ht="20.25" hidden="1" outlineLevel="1" x14ac:dyDescent="0.35">
      <c r="A294" s="58" t="s">
        <v>582</v>
      </c>
    </row>
    <row r="295" spans="1:1" ht="16.5" collapsed="1" x14ac:dyDescent="0.3">
      <c r="A295" s="47"/>
    </row>
    <row r="296" spans="1:1" ht="26.25" x14ac:dyDescent="0.45">
      <c r="A296" s="12" t="s">
        <v>210</v>
      </c>
    </row>
    <row r="297" spans="1:1" ht="20.25" hidden="1" outlineLevel="1" x14ac:dyDescent="0.35">
      <c r="A297" s="58" t="s">
        <v>206</v>
      </c>
    </row>
    <row r="298" spans="1:1" ht="20.25" hidden="1" outlineLevel="1" x14ac:dyDescent="0.35">
      <c r="A298" s="58" t="s">
        <v>207</v>
      </c>
    </row>
    <row r="299" spans="1:1" ht="20.25" hidden="1" outlineLevel="1" x14ac:dyDescent="0.35">
      <c r="A299" s="58" t="s">
        <v>208</v>
      </c>
    </row>
    <row r="300" spans="1:1" ht="20.25" hidden="1" outlineLevel="1" x14ac:dyDescent="0.35">
      <c r="A300" s="58" t="s">
        <v>209</v>
      </c>
    </row>
    <row r="301" spans="1:1" ht="20.25" hidden="1" outlineLevel="1" x14ac:dyDescent="0.35">
      <c r="A301" s="58" t="s">
        <v>211</v>
      </c>
    </row>
    <row r="302" spans="1:1" ht="20.25" hidden="1" outlineLevel="1" x14ac:dyDescent="0.35">
      <c r="A302" s="58" t="s">
        <v>528</v>
      </c>
    </row>
    <row r="303" spans="1:1" ht="20.25" hidden="1" outlineLevel="1" x14ac:dyDescent="0.35">
      <c r="A303" s="58" t="s">
        <v>811</v>
      </c>
    </row>
    <row r="304" spans="1:1" hidden="1" outlineLevel="1" x14ac:dyDescent="0.25">
      <c r="A304" s="51" t="s">
        <v>812</v>
      </c>
    </row>
    <row r="305" spans="13:13" collapsed="1" x14ac:dyDescent="0.25"/>
    <row r="314" spans="13:13" ht="17.25" x14ac:dyDescent="0.3">
      <c r="M314" s="8"/>
    </row>
    <row r="315" spans="13:13" ht="17.25" x14ac:dyDescent="0.3">
      <c r="M315" s="8"/>
    </row>
    <row r="316" spans="13:13" ht="17.25" x14ac:dyDescent="0.3">
      <c r="M316" s="8"/>
    </row>
    <row r="317" spans="13:13" ht="17.25" x14ac:dyDescent="0.3">
      <c r="M317" s="8"/>
    </row>
    <row r="318" spans="13:13" ht="17.25" x14ac:dyDescent="0.3">
      <c r="M318" s="8"/>
    </row>
    <row r="319" spans="13:13" ht="17.25" x14ac:dyDescent="0.3">
      <c r="M319" s="8"/>
    </row>
    <row r="320" spans="13:13" ht="17.25" x14ac:dyDescent="0.3">
      <c r="M320" s="8"/>
    </row>
    <row r="321" spans="13:13" ht="17.25" x14ac:dyDescent="0.3">
      <c r="M321" s="8"/>
    </row>
    <row r="322" spans="13:13" ht="17.25" x14ac:dyDescent="0.3">
      <c r="M322" s="8"/>
    </row>
    <row r="323" spans="13:13" ht="17.25" x14ac:dyDescent="0.3">
      <c r="M323" s="8"/>
    </row>
    <row r="324" spans="13:13" ht="17.25" x14ac:dyDescent="0.3">
      <c r="M324" s="8"/>
    </row>
    <row r="325" spans="13:13" ht="17.25" x14ac:dyDescent="0.3">
      <c r="M325" s="8"/>
    </row>
    <row r="326" spans="13:13" ht="17.25" x14ac:dyDescent="0.3">
      <c r="M326" s="8"/>
    </row>
    <row r="327" spans="13:13" ht="17.25" x14ac:dyDescent="0.3">
      <c r="M327" s="8"/>
    </row>
    <row r="328" spans="13:13" ht="17.25" x14ac:dyDescent="0.3">
      <c r="M328" s="8"/>
    </row>
    <row r="329" spans="13:13" ht="17.25" x14ac:dyDescent="0.3">
      <c r="M329" s="8"/>
    </row>
    <row r="330" spans="13:13" ht="17.25" x14ac:dyDescent="0.3">
      <c r="M330" s="8"/>
    </row>
    <row r="331" spans="13:13" ht="17.25" x14ac:dyDescent="0.3">
      <c r="M331" s="8"/>
    </row>
    <row r="332" spans="13:13" ht="17.25" x14ac:dyDescent="0.3">
      <c r="M332" s="8"/>
    </row>
    <row r="333" spans="13:13" ht="17.25" x14ac:dyDescent="0.3">
      <c r="M333" s="8"/>
    </row>
    <row r="334" spans="13:13" ht="17.25" x14ac:dyDescent="0.3">
      <c r="M334" s="8"/>
    </row>
    <row r="335" spans="13:13" ht="17.25" x14ac:dyDescent="0.3">
      <c r="M335" s="8"/>
    </row>
    <row r="336" spans="13:13" ht="17.25" x14ac:dyDescent="0.3">
      <c r="M336" s="8"/>
    </row>
    <row r="337" spans="13:13" ht="17.25" x14ac:dyDescent="0.3">
      <c r="M337" s="8"/>
    </row>
    <row r="338" spans="13:13" ht="17.25" x14ac:dyDescent="0.3">
      <c r="M338" s="8"/>
    </row>
    <row r="339" spans="13:13" ht="17.25" x14ac:dyDescent="0.3">
      <c r="M339" s="8"/>
    </row>
    <row r="340" spans="13:13" ht="17.25" x14ac:dyDescent="0.3">
      <c r="M340" s="8"/>
    </row>
    <row r="341" spans="13:13" ht="17.25" x14ac:dyDescent="0.3">
      <c r="M341" s="8"/>
    </row>
    <row r="342" spans="13:13" ht="17.25" x14ac:dyDescent="0.3">
      <c r="M342" s="8"/>
    </row>
    <row r="343" spans="13:13" ht="17.25" x14ac:dyDescent="0.3">
      <c r="M343" s="8"/>
    </row>
    <row r="344" spans="13:13" ht="17.25" x14ac:dyDescent="0.3">
      <c r="M344" s="8"/>
    </row>
    <row r="345" spans="13:13" ht="17.25" x14ac:dyDescent="0.3">
      <c r="M345" s="8"/>
    </row>
  </sheetData>
  <mergeCells count="161">
    <mergeCell ref="I270:M270"/>
    <mergeCell ref="I271:M271"/>
    <mergeCell ref="I272:M272"/>
    <mergeCell ref="I273:M273"/>
    <mergeCell ref="A269:C269"/>
    <mergeCell ref="D269:H269"/>
    <mergeCell ref="I269:M269"/>
    <mergeCell ref="A270:C270"/>
    <mergeCell ref="A271:C271"/>
    <mergeCell ref="A272:C272"/>
    <mergeCell ref="A273:C273"/>
    <mergeCell ref="D270:H270"/>
    <mergeCell ref="D271:H271"/>
    <mergeCell ref="D272:H272"/>
    <mergeCell ref="D273:H273"/>
    <mergeCell ref="A194:C194"/>
    <mergeCell ref="A169:O169"/>
    <mergeCell ref="A170:O170"/>
    <mergeCell ref="A167:O167"/>
    <mergeCell ref="A168:O168"/>
    <mergeCell ref="A198:C198"/>
    <mergeCell ref="J197:O197"/>
    <mergeCell ref="J198:O198"/>
    <mergeCell ref="J196:O196"/>
    <mergeCell ref="A30:O30"/>
    <mergeCell ref="A147:O147"/>
    <mergeCell ref="A148:O148"/>
    <mergeCell ref="A149:O149"/>
    <mergeCell ref="A150:O150"/>
    <mergeCell ref="A151:O151"/>
    <mergeCell ref="B115:L115"/>
    <mergeCell ref="B116:L116"/>
    <mergeCell ref="B117:L117"/>
    <mergeCell ref="B118:L118"/>
    <mergeCell ref="A146:O146"/>
    <mergeCell ref="A145:O145"/>
    <mergeCell ref="A31:O31"/>
    <mergeCell ref="B36:G36"/>
    <mergeCell ref="B101:L101"/>
    <mergeCell ref="B102:L102"/>
    <mergeCell ref="B103:L103"/>
    <mergeCell ref="B86:L86"/>
    <mergeCell ref="B87:L87"/>
    <mergeCell ref="B88:L88"/>
    <mergeCell ref="B89:L89"/>
    <mergeCell ref="B90:L90"/>
    <mergeCell ref="B91:L91"/>
    <mergeCell ref="B99:L99"/>
    <mergeCell ref="A64:O64"/>
    <mergeCell ref="J200:O200"/>
    <mergeCell ref="A197:C197"/>
    <mergeCell ref="A195:C195"/>
    <mergeCell ref="D196:I196"/>
    <mergeCell ref="B114:L114"/>
    <mergeCell ref="B104:L104"/>
    <mergeCell ref="B113:L113"/>
    <mergeCell ref="A71:O71"/>
    <mergeCell ref="J195:O195"/>
    <mergeCell ref="A196:C196"/>
    <mergeCell ref="D195:I195"/>
    <mergeCell ref="D197:I197"/>
    <mergeCell ref="D198:I198"/>
    <mergeCell ref="A165:O165"/>
    <mergeCell ref="A166:O166"/>
    <mergeCell ref="A163:O163"/>
    <mergeCell ref="A164:O164"/>
    <mergeCell ref="A152:O152"/>
    <mergeCell ref="D200:I200"/>
    <mergeCell ref="B100:L100"/>
    <mergeCell ref="J199:O199"/>
    <mergeCell ref="J194:O194"/>
    <mergeCell ref="D194:I194"/>
    <mergeCell ref="B42:G42"/>
    <mergeCell ref="B49:G49"/>
    <mergeCell ref="D199:I199"/>
    <mergeCell ref="A200:C200"/>
    <mergeCell ref="A199:C199"/>
    <mergeCell ref="C153:G159"/>
    <mergeCell ref="C172:H190"/>
    <mergeCell ref="A171:O171"/>
    <mergeCell ref="A4:O4"/>
    <mergeCell ref="A18:O18"/>
    <mergeCell ref="A19:O19"/>
    <mergeCell ref="A8:C8"/>
    <mergeCell ref="D8:O8"/>
    <mergeCell ref="A9:C9"/>
    <mergeCell ref="D9:O9"/>
    <mergeCell ref="A10:C10"/>
    <mergeCell ref="D10:O10"/>
    <mergeCell ref="A11:C11"/>
    <mergeCell ref="D11:O11"/>
    <mergeCell ref="A12:C12"/>
    <mergeCell ref="D12:O12"/>
    <mergeCell ref="A16:O16"/>
    <mergeCell ref="A20:O20"/>
    <mergeCell ref="B25:D25"/>
    <mergeCell ref="B217:I217"/>
    <mergeCell ref="B218:I218"/>
    <mergeCell ref="B237:G237"/>
    <mergeCell ref="B238:G238"/>
    <mergeCell ref="B239:G239"/>
    <mergeCell ref="B240:G240"/>
    <mergeCell ref="B241:G241"/>
    <mergeCell ref="B228:G228"/>
    <mergeCell ref="B233:G233"/>
    <mergeCell ref="B234:G234"/>
    <mergeCell ref="B235:G235"/>
    <mergeCell ref="B236:G236"/>
    <mergeCell ref="A262:C262"/>
    <mergeCell ref="A257:C257"/>
    <mergeCell ref="A258:C258"/>
    <mergeCell ref="A259:C259"/>
    <mergeCell ref="A260:C260"/>
    <mergeCell ref="A261:C261"/>
    <mergeCell ref="D257:F257"/>
    <mergeCell ref="D258:F258"/>
    <mergeCell ref="D259:F259"/>
    <mergeCell ref="D260:F260"/>
    <mergeCell ref="D261:F261"/>
    <mergeCell ref="D262:F262"/>
    <mergeCell ref="I257:O257"/>
    <mergeCell ref="I258:O258"/>
    <mergeCell ref="I259:O259"/>
    <mergeCell ref="I260:O260"/>
    <mergeCell ref="I261:O261"/>
    <mergeCell ref="I262:O262"/>
    <mergeCell ref="D253:J253"/>
    <mergeCell ref="D254:J254"/>
    <mergeCell ref="D252:J252"/>
    <mergeCell ref="G257:H257"/>
    <mergeCell ref="G258:H258"/>
    <mergeCell ref="G259:H259"/>
    <mergeCell ref="G260:H260"/>
    <mergeCell ref="G261:H261"/>
    <mergeCell ref="G262:H262"/>
    <mergeCell ref="D256:F256"/>
    <mergeCell ref="G256:H256"/>
    <mergeCell ref="F25:H25"/>
    <mergeCell ref="J25:L25"/>
    <mergeCell ref="A23:O23"/>
    <mergeCell ref="F26:H27"/>
    <mergeCell ref="J26:L27"/>
    <mergeCell ref="B26:D27"/>
    <mergeCell ref="I256:O256"/>
    <mergeCell ref="B77:F77"/>
    <mergeCell ref="B78:F78"/>
    <mergeCell ref="B79:F79"/>
    <mergeCell ref="B80:F80"/>
    <mergeCell ref="B81:F81"/>
    <mergeCell ref="A256:C256"/>
    <mergeCell ref="A253:C253"/>
    <mergeCell ref="A254:C254"/>
    <mergeCell ref="A252:C252"/>
    <mergeCell ref="B219:I219"/>
    <mergeCell ref="B220:I220"/>
    <mergeCell ref="B221:I221"/>
    <mergeCell ref="B222:I222"/>
    <mergeCell ref="B223:I223"/>
    <mergeCell ref="B214:I214"/>
    <mergeCell ref="B215:I215"/>
    <mergeCell ref="B216:I216"/>
  </mergeCells>
  <hyperlinks>
    <hyperlink ref="A297" r:id="rId1" display="Microsoft Resources" xr:uid="{DF528194-6533-45DA-9A1D-4E226D0658B9}"/>
    <hyperlink ref="A298" r:id="rId2" xr:uid="{9451B5FB-4CCB-41F9-B2C5-E7950065D43B}"/>
    <hyperlink ref="A300" r:id="rId3" xr:uid="{0A4EFB12-7E25-43D9-829D-BF123D620054}"/>
    <hyperlink ref="A299" r:id="rId4" xr:uid="{B30A70D5-5753-4E37-A5AB-0A9C598D18B3}"/>
    <hyperlink ref="A301" r:id="rId5" xr:uid="{06A75961-B316-474C-B0BA-A8353BEE92F2}"/>
    <hyperlink ref="A276" location="Examples!L5" display="Range [Easy]" xr:uid="{206505DD-6CA0-4AB3-953E-8A1E18B117E8}"/>
    <hyperlink ref="A277" location="Examples!L19" display="Interquartile Range [Easy]" xr:uid="{2E8F58B1-98B1-49C5-B25A-5272D8293098}"/>
    <hyperlink ref="A278" location="Examples!L43" display="Standard Error of Mean [Easy]" xr:uid="{E280E565-9101-47B7-B943-3710932584E6}"/>
    <hyperlink ref="A279" location="Examples!L67" display="Margin of Error [Easy]" xr:uid="{C510EA20-9351-4E44-8FCA-F26B8C5FDB7F}"/>
    <hyperlink ref="A282" location="Examples!L91" display="Relative Standard Deviation [Easy]" xr:uid="{D978BF6E-E77D-4061-9F2B-BF620C2B5FEE}"/>
    <hyperlink ref="A283" location="Examples!E115" display="Table of Descriptive Statistics [Advanced+]" xr:uid="{0FC4920A-2E47-4DBD-8128-7D4B13B566B3}"/>
    <hyperlink ref="A285" location="Examples!P144" display="Calculate Z-Score of Each Record in Dataset [East - Moderate]" xr:uid="{A3E6763E-3FDB-4D79-8D03-8D34D3DF488C}"/>
    <hyperlink ref="A287" location="Examples!N255" display="Dilution Equation: Solve for the Unknown [Moderate - Advanced]" xr:uid="{41B748D9-BFDF-43BD-9BC5-C12209FB6BEC}"/>
    <hyperlink ref="A289" location="Examples!A270" display="LET's Make This Formula Better [Easy - Advanced++]" xr:uid="{0C466194-153B-481C-8F95-4F28EE859114}"/>
    <hyperlink ref="A290" location="Examples!J294" display="Original Status Formula [Easy - Moderate]" xr:uid="{B4299C6F-AAD1-4F12-8643-0F781CE53C40}"/>
    <hyperlink ref="A291" location="Examples!M294" display="Revision 2 [Advnaced+]: Dynamic Arrays and Re-Usable LAMBDA" xr:uid="{B8D36587-AF81-4492-863C-A6E7269AD6AD}"/>
    <hyperlink ref="A292" location="Examples!M419" display="Revision 3 [Advanced++]: Mask, Debug, Conditional Formatting (Second LAMBDA)" xr:uid="{5922CE27-7BC4-4E6B-B4BD-FC090D1E8E5A}"/>
    <hyperlink ref="A280" location="Examples!J97" display="Margin of Error [Advanced++]: Dependant Calculation (w/ Optional Parameters and Helper LAMBDAs)" xr:uid="{951955CD-9190-4416-9FD8-C792AD9F5BD5}"/>
    <hyperlink ref="A302" r:id="rId6" xr:uid="{58B19370-D2E6-4A03-918B-366D7391FE9D}"/>
    <hyperlink ref="A294" location="Examples!H554" display="Parent-Child Traversal [Advanced++]: Recursive LAMBDA" xr:uid="{607DA43F-540C-4019-A345-66D58EA3D91A}"/>
    <hyperlink ref="A303" r:id="rId7" xr:uid="{5B491BBE-57A2-4E25-BE2E-8D30994F0C5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8BB26-DE54-4137-B899-3AF52569A9E3}">
  <dimension ref="A1:AJ578"/>
  <sheetViews>
    <sheetView tabSelected="1" zoomScaleNormal="100" workbookViewId="0">
      <pane ySplit="1" topLeftCell="A2" activePane="bottomLeft" state="frozen"/>
      <selection pane="bottomLeft" activeCell="D54" sqref="D54:H55"/>
    </sheetView>
  </sheetViews>
  <sheetFormatPr defaultRowHeight="18.75" outlineLevelRow="2" x14ac:dyDescent="0.3"/>
  <cols>
    <col min="1" max="1" width="9.375" style="6" customWidth="1"/>
    <col min="2" max="2" width="9.875" style="6" customWidth="1"/>
    <col min="3" max="9" width="9" style="6"/>
    <col min="10" max="10" width="9" style="6" customWidth="1"/>
    <col min="11" max="11" width="9.25" style="6" customWidth="1"/>
    <col min="12" max="12" width="9.75" style="6" customWidth="1"/>
    <col min="13" max="15" width="10" style="6" bestFit="1" customWidth="1"/>
    <col min="16" max="16" width="9" style="6"/>
    <col min="17" max="17" width="10.125" style="6" bestFit="1" customWidth="1"/>
    <col min="18" max="16384" width="9" style="6"/>
  </cols>
  <sheetData>
    <row r="1" spans="1:15" x14ac:dyDescent="0.3">
      <c r="A1" s="55" t="s">
        <v>198</v>
      </c>
      <c r="B1" s="43"/>
      <c r="C1" s="43"/>
      <c r="D1" s="165" t="s">
        <v>199</v>
      </c>
      <c r="E1" s="166"/>
      <c r="F1" s="56"/>
      <c r="G1" s="167" t="s">
        <v>4</v>
      </c>
      <c r="H1" s="168"/>
      <c r="I1" s="56"/>
      <c r="J1" s="169" t="s">
        <v>3</v>
      </c>
      <c r="K1" s="170"/>
      <c r="L1" s="56"/>
      <c r="M1" s="171" t="s">
        <v>197</v>
      </c>
      <c r="N1" s="172"/>
    </row>
    <row r="2" spans="1:15" ht="20.25" x14ac:dyDescent="0.35">
      <c r="A2" s="11" t="s">
        <v>418</v>
      </c>
    </row>
    <row r="3" spans="1:15" hidden="1" outlineLevel="1" x14ac:dyDescent="0.3">
      <c r="B3" s="24"/>
    </row>
    <row r="4" spans="1:15" hidden="1" outlineLevel="1" x14ac:dyDescent="0.3">
      <c r="A4" s="13" t="s">
        <v>2</v>
      </c>
      <c r="D4" s="156" t="s">
        <v>50</v>
      </c>
      <c r="E4" s="156"/>
      <c r="F4" s="156"/>
      <c r="G4" s="156"/>
      <c r="H4" s="156"/>
      <c r="J4" s="20" t="s">
        <v>4</v>
      </c>
      <c r="L4" s="22" t="s">
        <v>3</v>
      </c>
      <c r="N4" s="33" t="s">
        <v>1</v>
      </c>
    </row>
    <row r="5" spans="1:15" hidden="1" outlineLevel="1" x14ac:dyDescent="0.3">
      <c r="A5" s="15">
        <v>2028.0182475332299</v>
      </c>
      <c r="D5" s="163" t="s">
        <v>94</v>
      </c>
      <c r="E5" s="163"/>
      <c r="F5" s="163"/>
      <c r="G5" s="163"/>
      <c r="H5" s="163"/>
      <c r="J5" s="18">
        <f>_xlfn.LET(
    _xlpm.data, A5:A16,
    _xlpm.min_val, MIN(_xlpm.data),
    _xlpm.max_val, MAX(_xlpm.data),
    _xlpm.range, _xlpm.max_val - _xlpm.min_val,
    _xlpm.return, _xlpm.range,
    _xlpm.return
)</f>
        <v>1185.9511987415101</v>
      </c>
      <c r="L5" s="84" cm="1">
        <f t="array" ref="L5">_xlfn.LAMBDA(_xlpm.data,
    _xlfn.LET(
        _xlpm.min_val, MIN(_xlpm.data),
        _xlpm.max_val, MAX(_xlpm.data),
        _xlpm.range, _xlpm.max_val - _xlpm.min_val,
        _xlpm.return, _xlpm.range,
        _xlpm.return
    )
)(A5:A16)</f>
        <v>1185.9511987415101</v>
      </c>
      <c r="N5" s="32" cm="1">
        <f t="array" ref="N5">RANGE(A5:A16)</f>
        <v>1185.9511987415101</v>
      </c>
    </row>
    <row r="6" spans="1:15" ht="18.75" hidden="1" customHeight="1" outlineLevel="1" x14ac:dyDescent="0.3">
      <c r="A6" s="15">
        <v>1684.07512373445</v>
      </c>
      <c r="D6" s="163"/>
      <c r="E6" s="163"/>
      <c r="F6" s="163"/>
      <c r="G6" s="163"/>
      <c r="H6" s="163"/>
      <c r="J6" s="83"/>
      <c r="K6" s="65"/>
      <c r="L6" s="83"/>
      <c r="M6" s="65"/>
      <c r="N6" s="83"/>
      <c r="O6" s="78"/>
    </row>
    <row r="7" spans="1:15" ht="18.75" hidden="1" customHeight="1" outlineLevel="1" x14ac:dyDescent="0.3">
      <c r="A7" s="15">
        <v>2682.192876565904</v>
      </c>
      <c r="D7" s="31"/>
      <c r="E7" s="31"/>
      <c r="F7" s="31"/>
      <c r="G7" s="31"/>
      <c r="H7" s="31"/>
      <c r="N7" s="83"/>
    </row>
    <row r="8" spans="1:15" hidden="1" outlineLevel="1" x14ac:dyDescent="0.3">
      <c r="A8" s="15">
        <v>2709.2819714745301</v>
      </c>
      <c r="D8" s="161" t="s">
        <v>35</v>
      </c>
      <c r="E8" s="161"/>
      <c r="F8" s="161"/>
      <c r="G8" s="161"/>
      <c r="H8" s="161"/>
    </row>
    <row r="9" spans="1:15" hidden="1" outlineLevel="1" x14ac:dyDescent="0.3">
      <c r="A9" s="15">
        <v>2396.9667916141302</v>
      </c>
      <c r="D9" s="161" t="s">
        <v>95</v>
      </c>
      <c r="E9" s="161"/>
      <c r="F9" s="161"/>
      <c r="G9" s="161"/>
      <c r="H9" s="161"/>
    </row>
    <row r="10" spans="1:15" hidden="1" outlineLevel="1" x14ac:dyDescent="0.3">
      <c r="A10" s="15">
        <v>1523.33077273302</v>
      </c>
      <c r="D10" s="161" t="s">
        <v>51</v>
      </c>
      <c r="E10" s="161"/>
      <c r="F10" s="161"/>
      <c r="G10" s="161"/>
      <c r="H10" s="161"/>
    </row>
    <row r="11" spans="1:15" hidden="1" outlineLevel="1" x14ac:dyDescent="0.3">
      <c r="A11" s="15">
        <v>1564.8975195861099</v>
      </c>
      <c r="D11" s="161" t="s">
        <v>52</v>
      </c>
      <c r="E11" s="161"/>
      <c r="F11" s="161"/>
      <c r="G11" s="161"/>
      <c r="H11" s="161"/>
    </row>
    <row r="12" spans="1:15" hidden="1" outlineLevel="1" x14ac:dyDescent="0.3">
      <c r="A12" s="15">
        <v>1928.6932748353199</v>
      </c>
    </row>
    <row r="13" spans="1:15" hidden="1" outlineLevel="1" x14ac:dyDescent="0.3">
      <c r="A13" s="15">
        <v>2579.9720763798796</v>
      </c>
      <c r="D13" s="17" t="s">
        <v>53</v>
      </c>
      <c r="E13" s="15">
        <f>MIN(A5:A16)</f>
        <v>1523.33077273302</v>
      </c>
    </row>
    <row r="14" spans="1:15" hidden="1" outlineLevel="1" x14ac:dyDescent="0.3">
      <c r="A14" s="15">
        <v>2184.2125647719422</v>
      </c>
      <c r="D14" s="17" t="s">
        <v>54</v>
      </c>
      <c r="E14" s="15">
        <f>MAX(A5:A16)</f>
        <v>2709.2819714745301</v>
      </c>
    </row>
    <row r="15" spans="1:15" hidden="1" outlineLevel="1" x14ac:dyDescent="0.3">
      <c r="A15" s="15">
        <v>1798.33077273302</v>
      </c>
      <c r="D15" s="174" t="s">
        <v>7</v>
      </c>
      <c r="E15" s="29">
        <f>$E$14-$E$13</f>
        <v>1185.9511987415101</v>
      </c>
      <c r="F15" s="96" t="s">
        <v>437</v>
      </c>
    </row>
    <row r="16" spans="1:15" hidden="1" outlineLevel="1" x14ac:dyDescent="0.3">
      <c r="A16" s="15">
        <v>2465.2216548759998</v>
      </c>
      <c r="D16" s="174"/>
      <c r="E16" s="29">
        <f>MAX($A$5:$A$16)-MIN($A$5:$A$16)</f>
        <v>1185.9511987415101</v>
      </c>
      <c r="F16" s="96" t="s">
        <v>438</v>
      </c>
    </row>
    <row r="17" spans="1:14" s="3" customFormat="1" ht="15" collapsed="1" x14ac:dyDescent="0.25"/>
    <row r="18" spans="1:14" ht="20.25" x14ac:dyDescent="0.35">
      <c r="A18" s="11" t="s">
        <v>419</v>
      </c>
    </row>
    <row r="19" spans="1:14" hidden="1" outlineLevel="1" x14ac:dyDescent="0.3">
      <c r="B19" s="24"/>
    </row>
    <row r="20" spans="1:14" hidden="1" outlineLevel="1" x14ac:dyDescent="0.3">
      <c r="A20" s="13" t="s">
        <v>2</v>
      </c>
      <c r="D20" s="156" t="s">
        <v>66</v>
      </c>
      <c r="E20" s="156"/>
      <c r="F20" s="156"/>
      <c r="G20" s="156"/>
      <c r="H20" s="156"/>
      <c r="J20" s="20" t="s">
        <v>4</v>
      </c>
      <c r="L20" s="22" t="s">
        <v>3</v>
      </c>
      <c r="N20" s="33" t="s">
        <v>65</v>
      </c>
    </row>
    <row r="21" spans="1:14" hidden="1" outlineLevel="1" x14ac:dyDescent="0.3">
      <c r="A21" s="15">
        <v>2028.0182475332299</v>
      </c>
      <c r="D21" s="157" t="s">
        <v>67</v>
      </c>
      <c r="E21" s="157"/>
      <c r="F21" s="157"/>
      <c r="G21" s="157"/>
      <c r="H21" s="157"/>
      <c r="J21" s="18">
        <f>_xlfn.LET(
    _xlpm.data, A21:A40,
    _xlpm.q_1, _xlfn.QUARTILE.INC(_xlpm.data, 1),
    _xlpm.q_3, _xlfn.QUARTILE.INC(_xlpm.data, 3),
    _xlpm.iqr, _xlpm.q_3 - _xlpm.q_1,
    _xlpm.return, _xlpm.iqr,
    _xlpm.return
)</f>
        <v>700.25387639326573</v>
      </c>
      <c r="L21" s="19" cm="1">
        <f t="array" ref="L21">_xlfn.LAMBDA(_xlpm.data,
    _xlfn.LET(
        _xlpm.q_1, _xlfn.QUARTILE.INC(_xlpm.data, 1),
        _xlpm.q_3, _xlfn.QUARTILE.INC(_xlpm.data, 3),
        _xlpm.iqr, _xlpm.q_3 - _xlpm.q_1,
        _xlpm.return, _xlpm.iqr,
        _xlpm.return
    )
)(A21:A40)</f>
        <v>700.25387639326573</v>
      </c>
      <c r="N21" s="32" cm="1">
        <f t="array" ref="N21">IQR(A21:A40)</f>
        <v>700.25387639326573</v>
      </c>
    </row>
    <row r="22" spans="1:14" hidden="1" outlineLevel="1" x14ac:dyDescent="0.3">
      <c r="A22" s="15">
        <v>1684.07512373445</v>
      </c>
      <c r="D22" s="157" t="s">
        <v>68</v>
      </c>
      <c r="E22" s="157"/>
      <c r="F22" s="157"/>
      <c r="G22" s="157"/>
      <c r="H22" s="157"/>
      <c r="J22" s="4"/>
      <c r="L22" s="114"/>
      <c r="N22" s="114"/>
    </row>
    <row r="23" spans="1:14" hidden="1" outlineLevel="1" x14ac:dyDescent="0.3">
      <c r="A23" s="15">
        <v>2682.192876565904</v>
      </c>
      <c r="D23" s="157" t="s">
        <v>69</v>
      </c>
      <c r="E23" s="157"/>
      <c r="F23" s="157"/>
      <c r="G23" s="157"/>
      <c r="H23" s="157"/>
    </row>
    <row r="24" spans="1:14" hidden="1" outlineLevel="1" x14ac:dyDescent="0.3">
      <c r="A24" s="15">
        <v>2609.2819714745278</v>
      </c>
      <c r="D24" s="157" t="s">
        <v>72</v>
      </c>
      <c r="E24" s="157"/>
      <c r="F24" s="157"/>
      <c r="G24" s="157"/>
      <c r="H24" s="157"/>
    </row>
    <row r="25" spans="1:14" hidden="1" outlineLevel="1" x14ac:dyDescent="0.3">
      <c r="A25" s="15">
        <v>2396.9667916141302</v>
      </c>
      <c r="D25" s="157" t="s">
        <v>73</v>
      </c>
      <c r="E25" s="157"/>
      <c r="F25" s="157"/>
      <c r="G25" s="157"/>
      <c r="H25" s="157"/>
    </row>
    <row r="26" spans="1:14" hidden="1" outlineLevel="1" x14ac:dyDescent="0.3">
      <c r="A26" s="15">
        <v>1523.33077273302</v>
      </c>
      <c r="D26" s="157" t="s">
        <v>70</v>
      </c>
      <c r="E26" s="157"/>
      <c r="F26" s="157"/>
      <c r="G26" s="157"/>
      <c r="H26" s="157"/>
    </row>
    <row r="27" spans="1:14" hidden="1" outlineLevel="1" x14ac:dyDescent="0.3">
      <c r="A27" s="15">
        <v>1564.8975195861099</v>
      </c>
      <c r="D27" s="157" t="s">
        <v>71</v>
      </c>
      <c r="E27" s="157"/>
      <c r="F27" s="157"/>
      <c r="G27" s="157"/>
      <c r="H27" s="157"/>
    </row>
    <row r="28" spans="1:14" hidden="1" outlineLevel="1" x14ac:dyDescent="0.3">
      <c r="A28" s="15">
        <v>1828.693274835317</v>
      </c>
      <c r="D28" s="31"/>
      <c r="E28" s="31"/>
      <c r="F28" s="31"/>
      <c r="G28" s="31"/>
      <c r="H28" s="31"/>
    </row>
    <row r="29" spans="1:14" hidden="1" outlineLevel="1" x14ac:dyDescent="0.3">
      <c r="A29" s="15">
        <v>2579.9720763798796</v>
      </c>
      <c r="D29" s="156" t="s">
        <v>63</v>
      </c>
      <c r="E29" s="156"/>
      <c r="F29" s="156"/>
      <c r="G29" s="156"/>
      <c r="H29" s="156"/>
    </row>
    <row r="30" spans="1:14" hidden="1" outlineLevel="1" x14ac:dyDescent="0.3">
      <c r="A30" s="15">
        <v>2184.2125647719422</v>
      </c>
      <c r="D30" s="163" t="s">
        <v>74</v>
      </c>
      <c r="E30" s="163"/>
      <c r="F30" s="163"/>
      <c r="G30" s="163"/>
      <c r="H30" s="163"/>
    </row>
    <row r="31" spans="1:14" hidden="1" outlineLevel="1" x14ac:dyDescent="0.3">
      <c r="A31" s="15">
        <v>2343.289913321687</v>
      </c>
      <c r="D31" s="163"/>
      <c r="E31" s="163"/>
      <c r="F31" s="163"/>
      <c r="G31" s="163"/>
      <c r="H31" s="163"/>
    </row>
    <row r="32" spans="1:14" hidden="1" outlineLevel="1" x14ac:dyDescent="0.3">
      <c r="A32" s="15">
        <v>2705.91363016888</v>
      </c>
      <c r="D32" s="31"/>
      <c r="E32" s="31"/>
      <c r="F32" s="31"/>
      <c r="G32" s="31"/>
      <c r="H32" s="31"/>
    </row>
    <row r="33" spans="1:14" hidden="1" outlineLevel="1" x14ac:dyDescent="0.3">
      <c r="A33" s="15">
        <v>2262.7913156237323</v>
      </c>
      <c r="D33" s="161" t="s">
        <v>35</v>
      </c>
      <c r="E33" s="161"/>
      <c r="F33" s="161"/>
      <c r="G33" s="161"/>
      <c r="H33" s="161"/>
    </row>
    <row r="34" spans="1:14" hidden="1" outlineLevel="1" x14ac:dyDescent="0.3">
      <c r="A34" s="15">
        <v>2671.2431888853894</v>
      </c>
      <c r="D34" s="161" t="s">
        <v>75</v>
      </c>
      <c r="E34" s="161"/>
      <c r="F34" s="161"/>
      <c r="G34" s="161"/>
      <c r="H34" s="161"/>
    </row>
    <row r="35" spans="1:14" hidden="1" outlineLevel="1" x14ac:dyDescent="0.3">
      <c r="A35" s="15">
        <v>1524.1826948845828</v>
      </c>
      <c r="D35" s="161" t="s">
        <v>76</v>
      </c>
      <c r="E35" s="161"/>
      <c r="F35" s="161"/>
      <c r="G35" s="161"/>
      <c r="H35" s="161"/>
    </row>
    <row r="36" spans="1:14" hidden="1" outlineLevel="1" x14ac:dyDescent="0.3">
      <c r="A36" s="15">
        <v>1900.4440038869452</v>
      </c>
      <c r="D36" s="161" t="s">
        <v>77</v>
      </c>
      <c r="E36" s="161"/>
      <c r="F36" s="161"/>
      <c r="G36" s="161"/>
      <c r="H36" s="161"/>
    </row>
    <row r="37" spans="1:14" hidden="1" outlineLevel="1" x14ac:dyDescent="0.3">
      <c r="A37" s="15">
        <v>1984.0815718042713</v>
      </c>
    </row>
    <row r="38" spans="1:14" hidden="1" outlineLevel="1" x14ac:dyDescent="0.3">
      <c r="A38" s="15">
        <v>2395.8282841212472</v>
      </c>
      <c r="D38" s="17" t="s">
        <v>78</v>
      </c>
      <c r="E38" s="15">
        <f>_xlfn.QUARTILE.INC(A21:A40,1)</f>
        <v>1882.5063216240383</v>
      </c>
    </row>
    <row r="39" spans="1:14" hidden="1" outlineLevel="1" x14ac:dyDescent="0.3">
      <c r="A39" s="15">
        <v>2591.1245629295772</v>
      </c>
      <c r="D39" s="17" t="s">
        <v>79</v>
      </c>
      <c r="E39" s="15">
        <f>_xlfn.QUARTILE.INC(A21:A40,3)</f>
        <v>2582.760198017304</v>
      </c>
    </row>
    <row r="40" spans="1:14" hidden="1" outlineLevel="1" x14ac:dyDescent="0.3">
      <c r="A40" s="15">
        <v>2046.851317843325</v>
      </c>
      <c r="D40" s="52" t="s">
        <v>65</v>
      </c>
      <c r="E40" s="29">
        <f>_xlfn.QUARTILE.INC($A$21:$A$40,3)-_xlfn.QUARTILE.INC($A$21:$A$40,1)</f>
        <v>700.25387639326573</v>
      </c>
      <c r="F40" s="96" t="s">
        <v>438</v>
      </c>
    </row>
    <row r="41" spans="1:14" s="3" customFormat="1" ht="15" collapsed="1" x14ac:dyDescent="0.25"/>
    <row r="42" spans="1:14" ht="20.25" x14ac:dyDescent="0.35">
      <c r="A42" s="11" t="s">
        <v>420</v>
      </c>
    </row>
    <row r="43" spans="1:14" outlineLevel="1" x14ac:dyDescent="0.3"/>
    <row r="44" spans="1:14" outlineLevel="1" x14ac:dyDescent="0.3">
      <c r="A44" s="13" t="s">
        <v>2</v>
      </c>
      <c r="D44" s="156" t="s">
        <v>81</v>
      </c>
      <c r="E44" s="156"/>
      <c r="F44" s="156"/>
      <c r="G44" s="156"/>
      <c r="H44" s="156"/>
      <c r="J44" s="20" t="s">
        <v>4</v>
      </c>
      <c r="L44" s="22" t="s">
        <v>3</v>
      </c>
      <c r="N44" s="33" t="s">
        <v>80</v>
      </c>
    </row>
    <row r="45" spans="1:14" outlineLevel="1" x14ac:dyDescent="0.3">
      <c r="A45" s="15">
        <v>2028.0182475332299</v>
      </c>
      <c r="D45" s="157" t="s">
        <v>85</v>
      </c>
      <c r="E45" s="157"/>
      <c r="F45" s="157"/>
      <c r="G45" s="157"/>
      <c r="H45" s="157"/>
      <c r="J45" s="18">
        <f>_xlfn.LET(
    _xlpm.data, A45:A64,
    _xlpm.std, _xlfn.STDEV.S(_xlpm.data),
    _xlpm.n, COUNT(_xlpm.data),
    _xlpm.sem, _xlpm.std / SQRT(_xlpm.n),
    _xlpm.return, _xlpm.sem,
    _xlpm.return
)</f>
        <v>91.429186406542925</v>
      </c>
      <c r="L45" s="19" cm="1">
        <f t="array" ref="L45">_xlfn.LAMBDA(_xlpm.data,
    _xlfn.LET(
        _xlpm.std, _xlfn.STDEV.S(_xlpm.data),
        _xlpm.n, COUNT(_xlpm.data),
        _xlpm.sem, _xlpm.std / SQRT(_xlpm.n),
        _xlpm.return, _xlpm.sem,
        _xlpm.return
    )
)(A45:A64)</f>
        <v>91.429186406542925</v>
      </c>
      <c r="N45" s="32" cm="1">
        <f t="array" ref="N45">SEM(A45:A64)</f>
        <v>91.429186406542925</v>
      </c>
    </row>
    <row r="46" spans="1:14" outlineLevel="1" x14ac:dyDescent="0.3">
      <c r="A46" s="15">
        <v>1684.07512373445</v>
      </c>
      <c r="D46" s="157" t="s">
        <v>86</v>
      </c>
      <c r="E46" s="157"/>
      <c r="F46" s="157"/>
      <c r="G46" s="157"/>
      <c r="H46" s="157"/>
      <c r="J46" s="78"/>
      <c r="L46" s="78"/>
      <c r="N46" s="78"/>
    </row>
    <row r="47" spans="1:14" outlineLevel="1" x14ac:dyDescent="0.3">
      <c r="A47" s="15">
        <v>2682.192876565904</v>
      </c>
      <c r="D47" s="157" t="s">
        <v>87</v>
      </c>
      <c r="E47" s="157"/>
      <c r="F47" s="157"/>
      <c r="G47" s="157"/>
      <c r="H47" s="157"/>
    </row>
    <row r="48" spans="1:14" outlineLevel="1" x14ac:dyDescent="0.3">
      <c r="A48" s="15">
        <v>2609.2819714745278</v>
      </c>
      <c r="D48" s="157" t="s">
        <v>88</v>
      </c>
      <c r="E48" s="157"/>
      <c r="F48" s="157"/>
      <c r="G48" s="157"/>
      <c r="H48" s="157"/>
    </row>
    <row r="49" spans="1:8" outlineLevel="1" x14ac:dyDescent="0.3">
      <c r="A49" s="15">
        <v>2396.9667916141302</v>
      </c>
      <c r="D49" s="157" t="s">
        <v>89</v>
      </c>
      <c r="E49" s="157"/>
      <c r="F49" s="157"/>
      <c r="G49" s="157"/>
      <c r="H49" s="157"/>
    </row>
    <row r="50" spans="1:8" outlineLevel="1" x14ac:dyDescent="0.3">
      <c r="A50" s="15">
        <v>1523.33077273302</v>
      </c>
      <c r="D50" s="157" t="s">
        <v>90</v>
      </c>
      <c r="E50" s="157"/>
      <c r="F50" s="157"/>
      <c r="G50" s="157"/>
      <c r="H50" s="157"/>
    </row>
    <row r="51" spans="1:8" outlineLevel="1" x14ac:dyDescent="0.3">
      <c r="A51" s="15">
        <v>1564.8975195861099</v>
      </c>
      <c r="D51" s="157"/>
      <c r="E51" s="157"/>
      <c r="F51" s="157"/>
      <c r="G51" s="157"/>
      <c r="H51" s="157"/>
    </row>
    <row r="52" spans="1:8" outlineLevel="1" x14ac:dyDescent="0.3">
      <c r="A52" s="15">
        <v>1828.693274835317</v>
      </c>
      <c r="D52" s="31"/>
      <c r="E52" s="31"/>
      <c r="F52" s="31"/>
      <c r="G52" s="31"/>
      <c r="H52" s="31"/>
    </row>
    <row r="53" spans="1:8" outlineLevel="1" x14ac:dyDescent="0.3">
      <c r="A53" s="15">
        <v>2579.9720763798796</v>
      </c>
      <c r="D53" s="156" t="s">
        <v>63</v>
      </c>
      <c r="E53" s="156"/>
      <c r="F53" s="156"/>
      <c r="G53" s="156"/>
      <c r="H53" s="156"/>
    </row>
    <row r="54" spans="1:8" outlineLevel="1" x14ac:dyDescent="0.3">
      <c r="A54" s="15">
        <v>2184.2125647719422</v>
      </c>
      <c r="D54" s="163" t="s">
        <v>82</v>
      </c>
      <c r="E54" s="163"/>
      <c r="F54" s="163"/>
      <c r="G54" s="163"/>
      <c r="H54" s="163"/>
    </row>
    <row r="55" spans="1:8" outlineLevel="1" x14ac:dyDescent="0.3">
      <c r="A55" s="15">
        <v>2343.289913321687</v>
      </c>
      <c r="D55" s="163"/>
      <c r="E55" s="163"/>
      <c r="F55" s="163"/>
      <c r="G55" s="163"/>
      <c r="H55" s="163"/>
    </row>
    <row r="56" spans="1:8" outlineLevel="1" x14ac:dyDescent="0.3">
      <c r="A56" s="15">
        <v>2705.91363016888</v>
      </c>
      <c r="D56" s="31"/>
      <c r="E56" s="31"/>
      <c r="F56" s="31"/>
      <c r="G56" s="31"/>
      <c r="H56" s="31"/>
    </row>
    <row r="57" spans="1:8" outlineLevel="1" x14ac:dyDescent="0.3">
      <c r="A57" s="15">
        <v>2262.7913156237323</v>
      </c>
      <c r="D57" s="161" t="s">
        <v>35</v>
      </c>
      <c r="E57" s="161"/>
      <c r="F57" s="161"/>
      <c r="G57" s="161"/>
      <c r="H57" s="161"/>
    </row>
    <row r="58" spans="1:8" outlineLevel="1" x14ac:dyDescent="0.3">
      <c r="A58" s="15">
        <v>2671.2431888853894</v>
      </c>
      <c r="D58" s="161" t="s">
        <v>91</v>
      </c>
      <c r="E58" s="161"/>
      <c r="F58" s="161"/>
      <c r="G58" s="161"/>
      <c r="H58" s="161"/>
    </row>
    <row r="59" spans="1:8" outlineLevel="1" x14ac:dyDescent="0.3">
      <c r="A59" s="15">
        <v>1524.1826948845828</v>
      </c>
      <c r="D59" s="161" t="s">
        <v>92</v>
      </c>
      <c r="E59" s="161"/>
      <c r="F59" s="161"/>
      <c r="G59" s="161"/>
      <c r="H59" s="161"/>
    </row>
    <row r="60" spans="1:8" outlineLevel="1" x14ac:dyDescent="0.3">
      <c r="A60" s="15">
        <v>1900.4440038869452</v>
      </c>
      <c r="D60" s="161" t="s">
        <v>93</v>
      </c>
      <c r="E60" s="161"/>
      <c r="F60" s="161"/>
      <c r="G60" s="161"/>
      <c r="H60" s="161"/>
    </row>
    <row r="61" spans="1:8" outlineLevel="1" x14ac:dyDescent="0.3">
      <c r="A61" s="15">
        <v>1984.0815718042713</v>
      </c>
    </row>
    <row r="62" spans="1:8" outlineLevel="1" x14ac:dyDescent="0.3">
      <c r="A62" s="15">
        <v>2395.8282841212472</v>
      </c>
      <c r="D62" s="17" t="s">
        <v>83</v>
      </c>
      <c r="E62" s="15">
        <f>_xlfn.STDEV.S(A45:A64)</f>
        <v>408.88375186505942</v>
      </c>
    </row>
    <row r="63" spans="1:8" outlineLevel="1" x14ac:dyDescent="0.3">
      <c r="A63" s="15">
        <v>2591.1245629295772</v>
      </c>
      <c r="D63" s="17" t="s">
        <v>84</v>
      </c>
      <c r="E63" s="15">
        <f>COUNT(A45:A64)</f>
        <v>20</v>
      </c>
    </row>
    <row r="64" spans="1:8" outlineLevel="1" x14ac:dyDescent="0.3">
      <c r="A64" s="15">
        <v>2046.851317843325</v>
      </c>
      <c r="D64" s="52" t="s">
        <v>80</v>
      </c>
      <c r="E64" s="29">
        <f>_xlfn.STDEV.S(A45:A64)/SQRT(COUNT(A45:A64))</f>
        <v>91.429186406542925</v>
      </c>
      <c r="F64" s="96" t="s">
        <v>438</v>
      </c>
    </row>
    <row r="65" spans="1:14" s="3" customFormat="1" ht="15" x14ac:dyDescent="0.25"/>
    <row r="66" spans="1:14" s="3" customFormat="1" ht="20.25" x14ac:dyDescent="0.35">
      <c r="A66" s="11" t="s">
        <v>430</v>
      </c>
    </row>
    <row r="67" spans="1:14" s="3" customFormat="1" hidden="1" outlineLevel="1" x14ac:dyDescent="0.3">
      <c r="A67" s="6"/>
      <c r="B67" s="24"/>
    </row>
    <row r="68" spans="1:14" s="3" customFormat="1" hidden="1" outlineLevel="1" x14ac:dyDescent="0.3">
      <c r="A68" s="13" t="s">
        <v>2</v>
      </c>
      <c r="B68" s="6"/>
      <c r="D68" s="156" t="s">
        <v>395</v>
      </c>
      <c r="E68" s="156"/>
      <c r="F68" s="156"/>
      <c r="G68" s="156"/>
      <c r="H68" s="156"/>
      <c r="J68" s="20" t="s">
        <v>4</v>
      </c>
      <c r="K68" s="6"/>
      <c r="L68" s="22" t="s">
        <v>3</v>
      </c>
      <c r="M68" s="6"/>
      <c r="N68" s="33" t="s">
        <v>398</v>
      </c>
    </row>
    <row r="69" spans="1:14" s="3" customFormat="1" hidden="1" outlineLevel="1" x14ac:dyDescent="0.3">
      <c r="A69" s="15">
        <v>2028.0182475332299</v>
      </c>
      <c r="B69" s="6"/>
      <c r="D69" s="157" t="s">
        <v>435</v>
      </c>
      <c r="E69" s="157"/>
      <c r="F69" s="157"/>
      <c r="G69" s="157"/>
      <c r="H69" s="157"/>
      <c r="J69" s="18">
        <f>_xlfn.LET(
    _xlpm.data, A69:A88,
    _xlpm.ci, E83,
    _xlpm.a, 1 - _xlpm.ci,
    _xlpm.s, _xlfn.STDEV.S(_xlpm.data),
    _xlpm.n, COUNT(_xlpm.data),
    _xlpm.df, _xlpm.n - 1,
    _xlpm.t, _xlfn.T.INV.2T(_xlpm.a, _xlpm.df),
    _xlpm.sem, _xlpm.s / SQRT(_xlpm.n),
    _xlpm.moe, _xlpm.t * _xlpm.sem,
    _xlpm.return, _xlpm.moe,
    _xlpm.return
)</f>
        <v>191.36348642387551</v>
      </c>
      <c r="K69" s="6"/>
      <c r="L69" s="19" cm="1">
        <f t="array" ref="L69">_xlfn.LAMBDA(_xlpm.data,_xlpm.confidence_interval,
    _xlfn.LET(
        _xlpm.alpha, 1 - _xlpm.confidence_interval,
        _xlpm.df, COUNT(_xlpm.data) - 1,
        _xlpm.t_crit, _xlfn.T.INV.2T(_xlpm.alpha, _xlpm.df),
        _xlpm.moe, _xlpm.t_crit * SEM(_xlpm.data),
        _xlpm.return, _xlpm.moe,
        _xlpm.return
    )
)(A69:A88, E83)</f>
        <v>191.36348642387551</v>
      </c>
      <c r="M69" s="6"/>
      <c r="N69" s="32" cm="1">
        <f t="array" ref="N69">MOE(A69:A88, E83)</f>
        <v>191.36348642387551</v>
      </c>
    </row>
    <row r="70" spans="1:14" s="3" customFormat="1" hidden="1" outlineLevel="1" x14ac:dyDescent="0.3">
      <c r="A70" s="15">
        <v>1684.07512373445</v>
      </c>
      <c r="B70" s="6"/>
      <c r="D70" s="157" t="s">
        <v>400</v>
      </c>
      <c r="E70" s="157"/>
      <c r="F70" s="157"/>
      <c r="G70" s="157"/>
      <c r="H70" s="157"/>
    </row>
    <row r="71" spans="1:14" s="3" customFormat="1" hidden="1" outlineLevel="1" x14ac:dyDescent="0.3">
      <c r="A71" s="15">
        <v>2682.192876565904</v>
      </c>
      <c r="B71" s="6"/>
      <c r="D71" s="157" t="s">
        <v>436</v>
      </c>
      <c r="E71" s="157"/>
      <c r="F71" s="157"/>
      <c r="G71" s="157"/>
      <c r="H71" s="157"/>
      <c r="J71" s="107"/>
    </row>
    <row r="72" spans="1:14" s="3" customFormat="1" hidden="1" outlineLevel="1" x14ac:dyDescent="0.3">
      <c r="A72" s="15">
        <v>2609.2819714745278</v>
      </c>
      <c r="B72" s="6"/>
      <c r="D72" s="157" t="s">
        <v>401</v>
      </c>
      <c r="E72" s="157"/>
      <c r="F72" s="157"/>
      <c r="G72" s="157"/>
      <c r="H72" s="157"/>
    </row>
    <row r="73" spans="1:14" s="3" customFormat="1" hidden="1" outlineLevel="1" x14ac:dyDescent="0.3">
      <c r="A73" s="15">
        <v>2396.9667916141302</v>
      </c>
      <c r="B73" s="6"/>
      <c r="D73" s="157" t="s">
        <v>402</v>
      </c>
      <c r="E73" s="157"/>
      <c r="F73" s="157"/>
      <c r="G73" s="157"/>
      <c r="H73" s="157"/>
    </row>
    <row r="74" spans="1:14" s="3" customFormat="1" hidden="1" outlineLevel="1" x14ac:dyDescent="0.3">
      <c r="A74" s="15">
        <v>1523.33077273302</v>
      </c>
      <c r="B74" s="6"/>
      <c r="D74" s="156" t="s">
        <v>396</v>
      </c>
      <c r="E74" s="156"/>
      <c r="F74" s="156"/>
      <c r="G74" s="156"/>
      <c r="H74" s="156"/>
    </row>
    <row r="75" spans="1:14" s="3" customFormat="1" hidden="1" outlineLevel="1" x14ac:dyDescent="0.3">
      <c r="A75" s="15">
        <v>1564.8975195861099</v>
      </c>
      <c r="B75" s="6"/>
      <c r="C75" s="163" t="s">
        <v>455</v>
      </c>
      <c r="D75" s="163"/>
      <c r="E75" s="163"/>
      <c r="F75" s="163"/>
      <c r="G75" s="163"/>
      <c r="H75" s="163"/>
      <c r="I75" s="163"/>
    </row>
    <row r="76" spans="1:14" s="3" customFormat="1" hidden="1" outlineLevel="1" x14ac:dyDescent="0.3">
      <c r="A76" s="15">
        <v>1828.693274835317</v>
      </c>
      <c r="B76" s="6"/>
      <c r="C76" s="163"/>
      <c r="D76" s="163"/>
      <c r="E76" s="163"/>
      <c r="F76" s="163"/>
      <c r="G76" s="163"/>
      <c r="H76" s="163"/>
      <c r="I76" s="163"/>
    </row>
    <row r="77" spans="1:14" s="3" customFormat="1" ht="18.75" hidden="1" customHeight="1" outlineLevel="1" x14ac:dyDescent="0.3">
      <c r="A77" s="15">
        <v>2579.9720763798796</v>
      </c>
      <c r="B77" s="6"/>
      <c r="D77" s="31" t="s">
        <v>35</v>
      </c>
      <c r="I77" s="97"/>
    </row>
    <row r="78" spans="1:14" s="3" customFormat="1" ht="18.75" hidden="1" customHeight="1" outlineLevel="1" x14ac:dyDescent="0.3">
      <c r="A78" s="15">
        <v>2184.2125647719422</v>
      </c>
      <c r="B78" s="6"/>
      <c r="C78" s="97"/>
      <c r="D78" s="31" t="s">
        <v>397</v>
      </c>
      <c r="E78" s="97"/>
      <c r="F78" s="97"/>
      <c r="G78" s="97"/>
      <c r="H78" s="97"/>
      <c r="I78" s="97"/>
    </row>
    <row r="79" spans="1:14" s="3" customFormat="1" ht="18.75" hidden="1" customHeight="1" outlineLevel="1" x14ac:dyDescent="0.35">
      <c r="A79" s="15">
        <v>2343.289913321687</v>
      </c>
      <c r="B79" s="6"/>
      <c r="D79" s="31" t="s">
        <v>439</v>
      </c>
      <c r="E79" s="31"/>
      <c r="F79" s="31"/>
      <c r="G79" s="31"/>
      <c r="H79" s="31"/>
    </row>
    <row r="80" spans="1:14" s="3" customFormat="1" hidden="1" outlineLevel="1" x14ac:dyDescent="0.3">
      <c r="A80" s="15">
        <v>2705.91363016888</v>
      </c>
      <c r="B80" s="6"/>
      <c r="D80" s="31" t="s">
        <v>92</v>
      </c>
      <c r="E80" s="31"/>
      <c r="F80" s="31"/>
      <c r="G80" s="31"/>
      <c r="H80" s="31"/>
    </row>
    <row r="81" spans="1:8" s="3" customFormat="1" hidden="1" outlineLevel="1" x14ac:dyDescent="0.3">
      <c r="A81" s="15">
        <v>2262.7913156237323</v>
      </c>
      <c r="B81" s="6"/>
      <c r="D81" s="31" t="s">
        <v>93</v>
      </c>
      <c r="E81" s="31"/>
      <c r="F81" s="31"/>
      <c r="G81" s="31"/>
      <c r="H81" s="31"/>
    </row>
    <row r="82" spans="1:8" s="3" customFormat="1" hidden="1" outlineLevel="1" x14ac:dyDescent="0.3">
      <c r="A82" s="15">
        <v>2671.2431888853894</v>
      </c>
      <c r="B82" s="6"/>
      <c r="E82" s="31"/>
      <c r="F82" s="31"/>
      <c r="G82" s="31"/>
      <c r="H82" s="31"/>
    </row>
    <row r="83" spans="1:8" s="3" customFormat="1" hidden="1" outlineLevel="1" x14ac:dyDescent="0.3">
      <c r="A83" s="15">
        <v>1524.1826948845828</v>
      </c>
      <c r="B83" s="6"/>
      <c r="D83" s="17" t="s">
        <v>399</v>
      </c>
      <c r="E83" s="98">
        <v>0.95</v>
      </c>
      <c r="F83" s="31"/>
      <c r="G83" s="31"/>
      <c r="H83" s="31"/>
    </row>
    <row r="84" spans="1:8" s="3" customFormat="1" hidden="1" outlineLevel="1" x14ac:dyDescent="0.3">
      <c r="A84" s="15">
        <v>1900.4440038869452</v>
      </c>
      <c r="B84" s="6"/>
      <c r="D84" s="17" t="s">
        <v>452</v>
      </c>
      <c r="E84" s="98">
        <f>1-E83</f>
        <v>5.0000000000000044E-2</v>
      </c>
      <c r="F84" s="31"/>
      <c r="G84" s="31"/>
      <c r="H84" s="31"/>
    </row>
    <row r="85" spans="1:8" s="3" customFormat="1" hidden="1" outlineLevel="1" x14ac:dyDescent="0.3">
      <c r="A85" s="15">
        <v>1984.0815718042713</v>
      </c>
      <c r="B85" s="6"/>
      <c r="D85" s="17" t="s">
        <v>83</v>
      </c>
      <c r="E85" s="98">
        <f>_xlfn.STDEV.S(A69:A88)</f>
        <v>408.88375186505942</v>
      </c>
      <c r="F85" s="6"/>
      <c r="G85" s="6"/>
      <c r="H85" s="6"/>
    </row>
    <row r="86" spans="1:8" s="3" customFormat="1" hidden="1" outlineLevel="1" x14ac:dyDescent="0.3">
      <c r="A86" s="15">
        <v>2395.8282841212472</v>
      </c>
      <c r="B86" s="6"/>
      <c r="D86" s="17" t="s">
        <v>84</v>
      </c>
      <c r="E86" s="98">
        <f>COUNT(A69:A88)</f>
        <v>20</v>
      </c>
      <c r="F86" s="6"/>
      <c r="G86" s="6"/>
      <c r="H86" s="6"/>
    </row>
    <row r="87" spans="1:8" s="3" customFormat="1" hidden="1" outlineLevel="1" x14ac:dyDescent="0.3">
      <c r="A87" s="15">
        <v>2591.1245629295772</v>
      </c>
      <c r="B87" s="6"/>
      <c r="D87" s="3" t="s">
        <v>451</v>
      </c>
      <c r="E87" s="98">
        <f>_xlfn.T.INV.2T(E84,E86-1)</f>
        <v>2.0930240544083087</v>
      </c>
      <c r="F87" s="6"/>
      <c r="G87" s="6"/>
      <c r="H87" s="6"/>
    </row>
    <row r="88" spans="1:8" s="3" customFormat="1" hidden="1" outlineLevel="1" x14ac:dyDescent="0.3">
      <c r="A88" s="15">
        <v>2046.851317843325</v>
      </c>
      <c r="B88" s="6"/>
      <c r="D88" s="52" t="s">
        <v>398</v>
      </c>
      <c r="E88" s="99">
        <f>_xlfn.T.INV.2T(1-E83,COUNT(A69:A88)-1) * (_xlfn.STDEV.S(A69:A88) / SQRT(COUNT(A69:A88)))</f>
        <v>191.36348642387551</v>
      </c>
      <c r="F88" s="96" t="s">
        <v>438</v>
      </c>
    </row>
    <row r="89" spans="1:8" s="3" customFormat="1" ht="15" collapsed="1" x14ac:dyDescent="0.25"/>
    <row r="90" spans="1:8" s="3" customFormat="1" ht="20.25" x14ac:dyDescent="0.35">
      <c r="A90" s="11" t="s">
        <v>502</v>
      </c>
    </row>
    <row r="91" spans="1:8" s="3" customFormat="1" ht="15" hidden="1" outlineLevel="1" x14ac:dyDescent="0.25">
      <c r="A91" s="48" t="s">
        <v>447</v>
      </c>
    </row>
    <row r="92" spans="1:8" s="3" customFormat="1" ht="15" hidden="1" outlineLevel="1" x14ac:dyDescent="0.25">
      <c r="A92" s="51" t="s">
        <v>440</v>
      </c>
    </row>
    <row r="93" spans="1:8" s="3" customFormat="1" ht="15" hidden="1" outlineLevel="1" x14ac:dyDescent="0.25">
      <c r="A93" s="51" t="s">
        <v>441</v>
      </c>
    </row>
    <row r="94" spans="1:8" s="3" customFormat="1" ht="15" hidden="1" outlineLevel="1" x14ac:dyDescent="0.25">
      <c r="A94" s="48" t="s">
        <v>444</v>
      </c>
    </row>
    <row r="95" spans="1:8" s="3" customFormat="1" ht="15" hidden="1" outlineLevel="1" x14ac:dyDescent="0.25">
      <c r="A95" s="48" t="s">
        <v>445</v>
      </c>
    </row>
    <row r="96" spans="1:8" s="3" customFormat="1" ht="15" hidden="1" outlineLevel="1" x14ac:dyDescent="0.25">
      <c r="A96" s="48" t="s">
        <v>503</v>
      </c>
    </row>
    <row r="97" spans="1:11" s="3" customFormat="1" ht="15" hidden="1" outlineLevel="1" x14ac:dyDescent="0.25">
      <c r="A97" s="51" t="s">
        <v>498</v>
      </c>
    </row>
    <row r="98" spans="1:11" s="3" customFormat="1" ht="15" hidden="1" outlineLevel="1" x14ac:dyDescent="0.25">
      <c r="A98" s="51" t="s">
        <v>499</v>
      </c>
    </row>
    <row r="99" spans="1:11" s="3" customFormat="1" ht="15" hidden="1" outlineLevel="1" x14ac:dyDescent="0.25">
      <c r="A99" s="51" t="s">
        <v>500</v>
      </c>
    </row>
    <row r="100" spans="1:11" s="3" customFormat="1" ht="15" hidden="1" outlineLevel="1" x14ac:dyDescent="0.25">
      <c r="A100" s="51" t="s">
        <v>501</v>
      </c>
    </row>
    <row r="101" spans="1:11" s="3" customFormat="1" ht="15" hidden="1" outlineLevel="1" x14ac:dyDescent="0.25">
      <c r="A101" s="51" t="s">
        <v>504</v>
      </c>
    </row>
    <row r="102" spans="1:11" s="3" customFormat="1" ht="15" hidden="1" outlineLevel="1" x14ac:dyDescent="0.25">
      <c r="A102" s="51" t="s">
        <v>498</v>
      </c>
    </row>
    <row r="103" spans="1:11" s="3" customFormat="1" ht="15" hidden="1" outlineLevel="1" x14ac:dyDescent="0.25"/>
    <row r="104" spans="1:11" s="3" customFormat="1" ht="15.75" hidden="1" outlineLevel="1" x14ac:dyDescent="0.25">
      <c r="A104" s="13" t="s">
        <v>2</v>
      </c>
      <c r="K104" s="33" t="s">
        <v>443</v>
      </c>
    </row>
    <row r="105" spans="1:11" s="3" customFormat="1" ht="18.75" hidden="1" customHeight="1" outlineLevel="1" x14ac:dyDescent="0.25">
      <c r="A105" s="15">
        <v>2028.0182475332299</v>
      </c>
      <c r="E105" s="17" t="s">
        <v>399</v>
      </c>
      <c r="F105" s="98">
        <v>0.95</v>
      </c>
      <c r="K105" s="100" cm="1">
        <f t="array" ref="K105">MOE_ADV(A105:A124,F105,F107)</f>
        <v>176.48400463148212</v>
      </c>
    </row>
    <row r="106" spans="1:11" s="3" customFormat="1" ht="18.75" hidden="1" customHeight="1" outlineLevel="1" x14ac:dyDescent="0.25">
      <c r="A106" s="15">
        <v>1684.07512373445</v>
      </c>
      <c r="E106" s="17" t="s">
        <v>452</v>
      </c>
      <c r="F106" s="98">
        <f>1-F105</f>
        <v>5.0000000000000044E-2</v>
      </c>
    </row>
    <row r="107" spans="1:11" s="3" customFormat="1" ht="18.75" hidden="1" customHeight="1" outlineLevel="1" x14ac:dyDescent="0.25">
      <c r="A107" s="15">
        <v>2682.192876565904</v>
      </c>
      <c r="E107" s="23" t="s">
        <v>442</v>
      </c>
      <c r="F107" s="98">
        <v>15</v>
      </c>
    </row>
    <row r="108" spans="1:11" s="3" customFormat="1" ht="18.75" hidden="1" customHeight="1" outlineLevel="1" x14ac:dyDescent="0.25">
      <c r="A108" s="15">
        <v>2609.2819714745278</v>
      </c>
    </row>
    <row r="109" spans="1:11" s="3" customFormat="1" ht="18.75" hidden="1" customHeight="1" outlineLevel="1" x14ac:dyDescent="0.25">
      <c r="A109" s="15">
        <v>2396.9667916141302</v>
      </c>
    </row>
    <row r="110" spans="1:11" s="3" customFormat="1" ht="18.75" hidden="1" customHeight="1" outlineLevel="1" x14ac:dyDescent="0.25">
      <c r="A110" s="15">
        <v>1523.33077273302</v>
      </c>
    </row>
    <row r="111" spans="1:11" s="3" customFormat="1" ht="18.75" hidden="1" customHeight="1" outlineLevel="1" x14ac:dyDescent="0.3">
      <c r="A111" s="15">
        <v>1648.5498651349999</v>
      </c>
      <c r="D111" s="156" t="s">
        <v>446</v>
      </c>
      <c r="E111" s="156"/>
      <c r="F111" s="156"/>
      <c r="G111" s="156"/>
      <c r="H111" s="156"/>
    </row>
    <row r="112" spans="1:11" s="3" customFormat="1" ht="18.75" hidden="1" customHeight="1" outlineLevel="1" x14ac:dyDescent="0.25">
      <c r="A112" s="15">
        <v>1828.693274835317</v>
      </c>
      <c r="C112" s="163" t="s">
        <v>454</v>
      </c>
      <c r="D112" s="163"/>
      <c r="E112" s="163"/>
      <c r="F112" s="163"/>
      <c r="G112" s="163"/>
      <c r="H112" s="163"/>
      <c r="I112" s="163"/>
    </row>
    <row r="113" spans="1:16" s="3" customFormat="1" ht="18.75" hidden="1" customHeight="1" outlineLevel="1" x14ac:dyDescent="0.25">
      <c r="A113" s="15">
        <v>2579.9720763798796</v>
      </c>
      <c r="C113" s="163"/>
      <c r="D113" s="163"/>
      <c r="E113" s="163"/>
      <c r="F113" s="163"/>
      <c r="G113" s="163"/>
      <c r="H113" s="163"/>
      <c r="I113" s="163"/>
    </row>
    <row r="114" spans="1:16" s="3" customFormat="1" ht="18.75" hidden="1" customHeight="1" outlineLevel="1" x14ac:dyDescent="0.25">
      <c r="A114" s="15">
        <v>2184.2125647719422</v>
      </c>
      <c r="F114" s="101" t="s">
        <v>448</v>
      </c>
    </row>
    <row r="115" spans="1:16" s="3" customFormat="1" ht="18.75" hidden="1" customHeight="1" outlineLevel="1" x14ac:dyDescent="0.25">
      <c r="A115" s="15">
        <v>2343.289913321687</v>
      </c>
      <c r="F115" s="101" t="s">
        <v>456</v>
      </c>
    </row>
    <row r="116" spans="1:16" s="3" customFormat="1" ht="18.75" hidden="1" customHeight="1" outlineLevel="1" x14ac:dyDescent="0.25">
      <c r="A116" s="15">
        <v>2705.91363016888</v>
      </c>
      <c r="E116" s="3" t="s">
        <v>451</v>
      </c>
      <c r="F116" s="98">
        <f>_xlfn.T.INV.2T(F106,F107-1)</f>
        <v>2.1447866879178035</v>
      </c>
    </row>
    <row r="117" spans="1:16" s="3" customFormat="1" ht="18.75" hidden="1" customHeight="1" outlineLevel="1" x14ac:dyDescent="0.25">
      <c r="A117" s="15">
        <v>2262.7913156237323</v>
      </c>
    </row>
    <row r="118" spans="1:16" s="3" customFormat="1" ht="18.75" hidden="1" customHeight="1" outlineLevel="1" x14ac:dyDescent="0.25">
      <c r="A118" s="15">
        <v>2671.2431888853894</v>
      </c>
      <c r="C118" s="163" t="s">
        <v>453</v>
      </c>
      <c r="D118" s="163"/>
      <c r="E118" s="163"/>
      <c r="F118" s="163"/>
      <c r="G118" s="163"/>
      <c r="H118" s="163"/>
      <c r="I118" s="163"/>
    </row>
    <row r="119" spans="1:16" s="3" customFormat="1" ht="18.75" hidden="1" customHeight="1" outlineLevel="1" x14ac:dyDescent="0.25">
      <c r="A119" s="15">
        <v>1524.1826948845828</v>
      </c>
      <c r="C119" s="163"/>
      <c r="D119" s="163"/>
      <c r="E119" s="163"/>
      <c r="F119" s="163"/>
      <c r="G119" s="163"/>
      <c r="H119" s="163"/>
      <c r="I119" s="163"/>
    </row>
    <row r="120" spans="1:16" s="3" customFormat="1" ht="18.75" hidden="1" customHeight="1" outlineLevel="1" x14ac:dyDescent="0.25">
      <c r="A120" s="15">
        <v>1900.4440038869452</v>
      </c>
      <c r="F120" s="101" t="s">
        <v>449</v>
      </c>
    </row>
    <row r="121" spans="1:16" s="3" customFormat="1" ht="18.75" hidden="1" customHeight="1" outlineLevel="1" x14ac:dyDescent="0.25">
      <c r="A121" s="15">
        <v>1984.0815718042713</v>
      </c>
      <c r="F121" s="101" t="s">
        <v>457</v>
      </c>
    </row>
    <row r="122" spans="1:16" s="3" customFormat="1" ht="18.75" hidden="1" customHeight="1" outlineLevel="1" x14ac:dyDescent="0.25">
      <c r="A122" s="15">
        <v>2395.8282841212472</v>
      </c>
      <c r="E122" s="3" t="s">
        <v>450</v>
      </c>
      <c r="F122" s="98">
        <f>_xlfn.NORM.S.INV(1-(F106/2))</f>
        <v>1.9599639845400536</v>
      </c>
    </row>
    <row r="123" spans="1:16" s="3" customFormat="1" ht="18.75" hidden="1" customHeight="1" outlineLevel="1" x14ac:dyDescent="0.25">
      <c r="A123" s="15">
        <v>2591.1245629295772</v>
      </c>
    </row>
    <row r="124" spans="1:16" s="3" customFormat="1" ht="18.75" hidden="1" customHeight="1" outlineLevel="1" x14ac:dyDescent="0.25">
      <c r="A124" s="15">
        <v>2046.851317843325</v>
      </c>
    </row>
    <row r="125" spans="1:16" s="3" customFormat="1" ht="15" collapsed="1" x14ac:dyDescent="0.25"/>
    <row r="126" spans="1:16" ht="18.75" customHeight="1" x14ac:dyDescent="0.35">
      <c r="A126" s="11" t="s">
        <v>433</v>
      </c>
    </row>
    <row r="127" spans="1:16" ht="18.75" hidden="1" customHeight="1" outlineLevel="1" x14ac:dyDescent="0.3">
      <c r="O127" s="35"/>
    </row>
    <row r="128" spans="1:16" hidden="1" outlineLevel="1" x14ac:dyDescent="0.3">
      <c r="A128" s="13" t="s">
        <v>2</v>
      </c>
      <c r="D128" s="173" t="s">
        <v>62</v>
      </c>
      <c r="E128" s="173"/>
      <c r="F128" s="173"/>
      <c r="G128" s="173"/>
      <c r="H128" s="173"/>
      <c r="J128" s="20" t="s">
        <v>4</v>
      </c>
      <c r="L128" s="22" t="s">
        <v>3</v>
      </c>
      <c r="N128" s="33" t="s">
        <v>0</v>
      </c>
      <c r="O128" s="35"/>
      <c r="P128" s="33" t="s">
        <v>97</v>
      </c>
    </row>
    <row r="129" spans="1:17" hidden="1" outlineLevel="1" x14ac:dyDescent="0.3">
      <c r="A129" s="15">
        <v>2028.0182475332299</v>
      </c>
      <c r="D129" s="157" t="s">
        <v>55</v>
      </c>
      <c r="E129" s="157"/>
      <c r="F129" s="157"/>
      <c r="G129" s="157"/>
      <c r="H129" s="157"/>
      <c r="J129" s="18">
        <f>_xlfn.LET(
    _xlpm.data, A129:A148,
    _xlpm.avg, AVERAGE(_xlpm.data),
    _xlpm.std_dev, _xlfn.STDEV.S(_xlpm.data),
    _xlpm.rsd, _xlpm.std_dev / _xlpm.avg,
    _xlpm.return, _xlpm.rsd,
    _xlpm.return
)</f>
        <v>0.18796059054015965</v>
      </c>
      <c r="L129" s="19" cm="1">
        <f t="array" ref="L129">_xlfn.LAMBDA(_xlpm.data,
    _xlfn.LET(
        _xlpm.avg, AVERAGE(_xlpm.data),
        _xlpm.std_dev, _xlfn.STDEV.S(_xlpm.data),
        _xlpm.rsd, _xlpm.std_dev / _xlpm.avg,
        _xlpm.return, _xlpm.rsd,
        _xlpm.return
    )
)(A129:A148)</f>
        <v>0.18796059054015965</v>
      </c>
      <c r="N129" s="32" cm="1">
        <f t="array" ref="N129">RSD(A129:A148)</f>
        <v>0.18796059054015965</v>
      </c>
      <c r="P129" s="36" t="str" cm="1">
        <f t="array" ref="P129:Q131">RSD_ADV(A129:A148, TRUE)</f>
        <v>Avg</v>
      </c>
      <c r="Q129" s="15">
        <v>2175.369585134908</v>
      </c>
    </row>
    <row r="130" spans="1:17" ht="18.75" hidden="1" customHeight="1" outlineLevel="1" x14ac:dyDescent="0.3">
      <c r="A130" s="15">
        <v>1684.07512373445</v>
      </c>
      <c r="D130" s="157" t="s">
        <v>56</v>
      </c>
      <c r="E130" s="157"/>
      <c r="F130" s="157"/>
      <c r="G130" s="157"/>
      <c r="H130" s="157"/>
      <c r="J130" s="78"/>
      <c r="L130" s="78"/>
      <c r="N130" s="78"/>
      <c r="P130" s="63" t="str">
        <v>Std</v>
      </c>
      <c r="Q130" s="15">
        <v>408.88375186505942</v>
      </c>
    </row>
    <row r="131" spans="1:17" hidden="1" outlineLevel="1" x14ac:dyDescent="0.3">
      <c r="A131" s="15">
        <v>2682.192876565904</v>
      </c>
      <c r="D131" s="157" t="s">
        <v>57</v>
      </c>
      <c r="E131" s="157"/>
      <c r="F131" s="157"/>
      <c r="G131" s="157"/>
      <c r="H131" s="157"/>
      <c r="P131" s="63" t="str">
        <v>RSD</v>
      </c>
      <c r="Q131" s="15">
        <v>0.18796059054015965</v>
      </c>
    </row>
    <row r="132" spans="1:17" hidden="1" outlineLevel="1" x14ac:dyDescent="0.3">
      <c r="A132" s="15">
        <v>2609.2819714745278</v>
      </c>
      <c r="D132" s="157" t="s">
        <v>58</v>
      </c>
      <c r="E132" s="157"/>
      <c r="F132" s="157"/>
      <c r="G132" s="157"/>
      <c r="H132" s="157"/>
    </row>
    <row r="133" spans="1:17" hidden="1" outlineLevel="1" x14ac:dyDescent="0.3">
      <c r="A133" s="15">
        <v>2396.9667916141302</v>
      </c>
      <c r="D133" s="157" t="s">
        <v>59</v>
      </c>
      <c r="E133" s="157"/>
      <c r="F133" s="157"/>
      <c r="G133" s="157"/>
      <c r="H133" s="157"/>
    </row>
    <row r="134" spans="1:17" hidden="1" outlineLevel="1" x14ac:dyDescent="0.3">
      <c r="A134" s="15">
        <v>1523.33077273302</v>
      </c>
      <c r="D134" s="157" t="s">
        <v>60</v>
      </c>
      <c r="E134" s="157"/>
      <c r="F134" s="157"/>
      <c r="G134" s="157"/>
      <c r="H134" s="157"/>
    </row>
    <row r="135" spans="1:17" hidden="1" outlineLevel="1" x14ac:dyDescent="0.3">
      <c r="A135" s="15">
        <v>1564.8975195861099</v>
      </c>
      <c r="D135" s="157" t="s">
        <v>61</v>
      </c>
      <c r="E135" s="157"/>
      <c r="F135" s="157"/>
      <c r="G135" s="157"/>
      <c r="H135" s="157"/>
    </row>
    <row r="136" spans="1:17" hidden="1" outlineLevel="1" x14ac:dyDescent="0.3">
      <c r="A136" s="15">
        <v>1828.693274835317</v>
      </c>
      <c r="D136" s="31"/>
      <c r="E136" s="31"/>
      <c r="F136" s="31"/>
      <c r="G136" s="31"/>
      <c r="H136" s="31"/>
    </row>
    <row r="137" spans="1:17" hidden="1" outlineLevel="1" x14ac:dyDescent="0.3">
      <c r="A137" s="15">
        <v>2579.9720763798796</v>
      </c>
      <c r="D137" s="156" t="s">
        <v>63</v>
      </c>
      <c r="E137" s="156"/>
      <c r="F137" s="156"/>
      <c r="G137" s="156"/>
      <c r="H137" s="156"/>
      <c r="P137" s="24"/>
    </row>
    <row r="138" spans="1:17" ht="18.75" hidden="1" customHeight="1" outlineLevel="1" x14ac:dyDescent="0.3">
      <c r="A138" s="15">
        <v>2184.2125647719422</v>
      </c>
      <c r="D138" s="163" t="s">
        <v>101</v>
      </c>
      <c r="E138" s="163"/>
      <c r="F138" s="163"/>
      <c r="G138" s="163"/>
      <c r="H138" s="163"/>
      <c r="P138" s="102" t="s">
        <v>110</v>
      </c>
    </row>
    <row r="139" spans="1:17" ht="18.75" hidden="1" customHeight="1" outlineLevel="1" x14ac:dyDescent="0.3">
      <c r="A139" s="15">
        <v>2343.289913321687</v>
      </c>
      <c r="D139" s="163"/>
      <c r="E139" s="163"/>
      <c r="F139" s="163"/>
      <c r="G139" s="163"/>
      <c r="H139" s="163"/>
      <c r="O139" s="23" t="s">
        <v>109</v>
      </c>
      <c r="P139" s="64" t="b">
        <v>1</v>
      </c>
    </row>
    <row r="140" spans="1:17" hidden="1" outlineLevel="1" x14ac:dyDescent="0.3">
      <c r="A140" s="15">
        <v>2705.91363016888</v>
      </c>
      <c r="D140" s="31"/>
      <c r="E140" s="31"/>
      <c r="F140" s="31"/>
      <c r="G140" s="31"/>
      <c r="H140" s="31"/>
      <c r="P140" s="30" t="str" cm="1">
        <f t="array" ref="P140:Q142">IF($P$139,
    _xlfn.HSTACK({"Avg";"Std";"RSD"},
           _xlfn.VSTACK(AVERAGE($A$129:$A$148),
                  _xlfn.STDEV.S($A$129:$A$148),
                  _xlfn.STDEV.S($A$129:$A$148)/AVERAGE($A$129:$A$148)
           )
    ),
    _xlfn.STDEV.S($A$129:$A$148)/AVERAGE($A$129:$A$148)
)</f>
        <v>Avg</v>
      </c>
      <c r="Q140" s="15">
        <v>2175.369585134908</v>
      </c>
    </row>
    <row r="141" spans="1:17" hidden="1" outlineLevel="1" x14ac:dyDescent="0.3">
      <c r="A141" s="15">
        <v>2262.7913156237323</v>
      </c>
      <c r="D141" s="161" t="s">
        <v>35</v>
      </c>
      <c r="E141" s="161"/>
      <c r="F141" s="161"/>
      <c r="G141" s="161"/>
      <c r="H141" s="161"/>
      <c r="P141" s="15" t="str">
        <v>Std</v>
      </c>
      <c r="Q141" s="15">
        <v>408.88375186505942</v>
      </c>
    </row>
    <row r="142" spans="1:17" hidden="1" outlineLevel="1" x14ac:dyDescent="0.3">
      <c r="A142" s="15">
        <v>2671.2431888853894</v>
      </c>
      <c r="D142" s="161" t="s">
        <v>64</v>
      </c>
      <c r="E142" s="161"/>
      <c r="F142" s="161"/>
      <c r="G142" s="161"/>
      <c r="H142" s="161"/>
      <c r="P142" s="15" t="str">
        <v>RSD</v>
      </c>
      <c r="Q142" s="15">
        <v>0.18796059054015965</v>
      </c>
    </row>
    <row r="143" spans="1:17" hidden="1" outlineLevel="1" x14ac:dyDescent="0.3">
      <c r="A143" s="15">
        <v>1524.1826948845828</v>
      </c>
      <c r="D143" s="161" t="s">
        <v>102</v>
      </c>
      <c r="E143" s="161"/>
      <c r="F143" s="161"/>
      <c r="G143" s="161"/>
      <c r="H143" s="161"/>
    </row>
    <row r="144" spans="1:17" hidden="1" outlineLevel="1" x14ac:dyDescent="0.3">
      <c r="A144" s="15">
        <v>1900.4440038869452</v>
      </c>
      <c r="D144" s="161" t="s">
        <v>103</v>
      </c>
      <c r="E144" s="161"/>
      <c r="F144" s="161"/>
      <c r="G144" s="161"/>
      <c r="H144" s="161"/>
    </row>
    <row r="145" spans="1:14" hidden="1" outlineLevel="1" x14ac:dyDescent="0.3">
      <c r="A145" s="15">
        <v>1984.0815718042713</v>
      </c>
    </row>
    <row r="146" spans="1:14" hidden="1" outlineLevel="1" x14ac:dyDescent="0.3">
      <c r="A146" s="15">
        <v>2395.8282841212472</v>
      </c>
      <c r="D146" s="17" t="s">
        <v>5</v>
      </c>
      <c r="E146" s="15">
        <f>AVERAGE(A129:A148)</f>
        <v>2175.369585134908</v>
      </c>
    </row>
    <row r="147" spans="1:14" hidden="1" outlineLevel="1" x14ac:dyDescent="0.3">
      <c r="A147" s="15">
        <v>2591.1245629295772</v>
      </c>
      <c r="D147" s="17" t="s">
        <v>6</v>
      </c>
      <c r="E147" s="15">
        <f>_xlfn.STDEV.S(A129:A148)</f>
        <v>408.88375186505942</v>
      </c>
    </row>
    <row r="148" spans="1:14" hidden="1" outlineLevel="1" x14ac:dyDescent="0.3">
      <c r="A148" s="15">
        <v>2046.851317843325</v>
      </c>
      <c r="D148" s="52" t="s">
        <v>0</v>
      </c>
      <c r="E148" s="29">
        <f>_xlfn.STDEV.S($A$129:$A$148)/AVERAGE($A$129:$A$148)</f>
        <v>0.18796059054015965</v>
      </c>
      <c r="F148" s="96" t="s">
        <v>438</v>
      </c>
    </row>
    <row r="149" spans="1:14" s="3" customFormat="1" ht="15" collapsed="1" x14ac:dyDescent="0.25"/>
    <row r="150" spans="1:14" ht="20.25" x14ac:dyDescent="0.35">
      <c r="A150" s="11" t="s">
        <v>424</v>
      </c>
    </row>
    <row r="151" spans="1:14" hidden="1" outlineLevel="1" x14ac:dyDescent="0.3">
      <c r="A151" s="48" t="s">
        <v>458</v>
      </c>
    </row>
    <row r="152" spans="1:14" hidden="1" outlineLevel="1" x14ac:dyDescent="0.3">
      <c r="A152" s="51" t="s">
        <v>459</v>
      </c>
    </row>
    <row r="153" spans="1:14" hidden="1" outlineLevel="1" x14ac:dyDescent="0.3">
      <c r="A153" s="51" t="s">
        <v>460</v>
      </c>
    </row>
    <row r="154" spans="1:14" hidden="1" outlineLevel="1" x14ac:dyDescent="0.3">
      <c r="A154" s="48" t="s">
        <v>461</v>
      </c>
    </row>
    <row r="155" spans="1:14" hidden="1" outlineLevel="1" x14ac:dyDescent="0.3">
      <c r="A155" s="48" t="s">
        <v>462</v>
      </c>
    </row>
    <row r="156" spans="1:14" hidden="1" outlineLevel="1" x14ac:dyDescent="0.3">
      <c r="A156" s="48" t="s">
        <v>463</v>
      </c>
    </row>
    <row r="157" spans="1:14" ht="20.25" hidden="1" outlineLevel="1" x14ac:dyDescent="0.35">
      <c r="A157" s="11"/>
    </row>
    <row r="158" spans="1:14" hidden="1" outlineLevel="1" x14ac:dyDescent="0.3">
      <c r="C158" s="33"/>
      <c r="E158" s="154" t="s">
        <v>221</v>
      </c>
      <c r="F158" s="154"/>
      <c r="H158" s="154" t="s">
        <v>222</v>
      </c>
      <c r="I158" s="154"/>
    </row>
    <row r="159" spans="1:14" hidden="1" outlineLevel="1" x14ac:dyDescent="0.3">
      <c r="A159" s="13" t="s">
        <v>2</v>
      </c>
      <c r="C159" s="34"/>
      <c r="E159" s="155" t="s">
        <v>220</v>
      </c>
      <c r="F159" s="155"/>
      <c r="H159" s="155" t="s">
        <v>220</v>
      </c>
      <c r="I159" s="155"/>
      <c r="N159" s="24"/>
    </row>
    <row r="160" spans="1:14" hidden="1" outlineLevel="1" x14ac:dyDescent="0.3">
      <c r="A160" s="15">
        <v>2028.0182475332299</v>
      </c>
      <c r="E160" s="61" t="str" cm="1">
        <f t="array" ref="E160:F184">DESC_STATS(A160:A179)</f>
        <v>sum</v>
      </c>
      <c r="F160" s="15">
        <v>43507.391702698158</v>
      </c>
      <c r="H160" s="61" t="str" cm="1">
        <f t="array" ref="H160">DESC_STATS(A160:A179, {"mean","std","rsd","iqr","foo","bar"})</f>
        <v>#FUNC! [foo, bar]</v>
      </c>
      <c r="I160" s="15"/>
      <c r="N160" s="25"/>
    </row>
    <row r="161" spans="1:12" hidden="1" outlineLevel="1" x14ac:dyDescent="0.3">
      <c r="A161" s="15">
        <v>1684.07512373445</v>
      </c>
      <c r="E161" s="62" t="str">
        <v>mean</v>
      </c>
      <c r="F161" s="15">
        <v>2175.369585134908</v>
      </c>
      <c r="H161" s="62"/>
      <c r="I161" s="15"/>
    </row>
    <row r="162" spans="1:12" hidden="1" outlineLevel="1" x14ac:dyDescent="0.3">
      <c r="A162" s="15">
        <v>2682.192876565904</v>
      </c>
      <c r="E162" s="62" t="str">
        <v>med</v>
      </c>
      <c r="F162" s="15">
        <v>2223.501940197837</v>
      </c>
      <c r="H162" s="62"/>
      <c r="I162" s="15"/>
    </row>
    <row r="163" spans="1:12" hidden="1" outlineLevel="1" x14ac:dyDescent="0.3">
      <c r="A163" s="15">
        <v>2609.2819714745278</v>
      </c>
      <c r="E163" s="62" t="str">
        <v>mode</v>
      </c>
      <c r="F163" s="15" t="e">
        <v>#N/A</v>
      </c>
      <c r="H163" s="62"/>
      <c r="I163" s="15"/>
    </row>
    <row r="164" spans="1:12" hidden="1" outlineLevel="1" x14ac:dyDescent="0.3">
      <c r="A164" s="15">
        <v>2396.9667916141302</v>
      </c>
      <c r="E164" s="62" t="str">
        <v>mad</v>
      </c>
      <c r="F164" s="15">
        <v>349.37517393729149</v>
      </c>
      <c r="H164" s="62"/>
      <c r="I164" s="15"/>
    </row>
    <row r="165" spans="1:12" hidden="1" outlineLevel="1" x14ac:dyDescent="0.3">
      <c r="A165" s="15">
        <v>1523.33077273302</v>
      </c>
      <c r="E165" s="62" t="str">
        <v>sem</v>
      </c>
      <c r="F165" s="15">
        <v>91.429186406542925</v>
      </c>
      <c r="H165" s="62"/>
      <c r="I165" s="15"/>
    </row>
    <row r="166" spans="1:12" hidden="1" outlineLevel="1" x14ac:dyDescent="0.3">
      <c r="A166" s="15">
        <v>1564.8975195861099</v>
      </c>
      <c r="E166" s="62" t="str">
        <v>std</v>
      </c>
      <c r="F166" s="15">
        <v>408.88375186505942</v>
      </c>
      <c r="H166" s="62"/>
      <c r="I166" s="15"/>
    </row>
    <row r="167" spans="1:12" hidden="1" outlineLevel="1" x14ac:dyDescent="0.3">
      <c r="A167" s="15">
        <v>1828.693274835317</v>
      </c>
      <c r="E167" s="62" t="str">
        <v>var</v>
      </c>
      <c r="F167" s="15">
        <v>167185.92253924749</v>
      </c>
      <c r="H167" s="62"/>
      <c r="I167" s="15"/>
    </row>
    <row r="168" spans="1:12" hidden="1" outlineLevel="1" x14ac:dyDescent="0.3">
      <c r="A168" s="15">
        <v>2579.9720763798796</v>
      </c>
      <c r="E168" s="62" t="str">
        <v>rsd</v>
      </c>
      <c r="F168" s="15">
        <v>0.18796059054015965</v>
      </c>
      <c r="H168" s="62"/>
      <c r="I168" s="15"/>
    </row>
    <row r="169" spans="1:12" hidden="1" outlineLevel="1" x14ac:dyDescent="0.3">
      <c r="A169" s="15">
        <v>2184.2125647719422</v>
      </c>
      <c r="E169" s="62" t="str">
        <v>iqr</v>
      </c>
      <c r="F169" s="15">
        <v>700.25387639326573</v>
      </c>
      <c r="H169" s="62"/>
      <c r="I169" s="15"/>
    </row>
    <row r="170" spans="1:12" hidden="1" outlineLevel="1" x14ac:dyDescent="0.3">
      <c r="A170" s="15">
        <v>2343.289913321687</v>
      </c>
      <c r="E170" s="62" t="str">
        <v>p02</v>
      </c>
      <c r="F170" s="15">
        <v>1523.3631457747795</v>
      </c>
      <c r="H170" s="62"/>
      <c r="I170" s="15"/>
    </row>
    <row r="171" spans="1:12" hidden="1" outlineLevel="1" x14ac:dyDescent="0.3">
      <c r="A171" s="15">
        <v>2705.91363016888</v>
      </c>
      <c r="E171" s="62" t="str">
        <v>p2</v>
      </c>
      <c r="F171" s="15">
        <v>1523.7030627132528</v>
      </c>
      <c r="H171" s="62"/>
      <c r="I171" s="15"/>
    </row>
    <row r="172" spans="1:12" hidden="1" outlineLevel="1" x14ac:dyDescent="0.3">
      <c r="A172" s="15">
        <v>2262.7913156237323</v>
      </c>
      <c r="E172" s="62" t="str">
        <v>p16</v>
      </c>
      <c r="F172" s="15">
        <v>1687.1121049075682</v>
      </c>
      <c r="H172" s="62"/>
      <c r="I172" s="15"/>
    </row>
    <row r="173" spans="1:12" hidden="1" outlineLevel="1" x14ac:dyDescent="0.3">
      <c r="A173" s="15">
        <v>2671.2431888853894</v>
      </c>
      <c r="E173" s="62" t="str">
        <v>p25</v>
      </c>
      <c r="F173" s="15">
        <v>1882.5063216240383</v>
      </c>
      <c r="H173" s="62"/>
      <c r="I173" s="15"/>
    </row>
    <row r="174" spans="1:12" hidden="1" outlineLevel="1" x14ac:dyDescent="0.3">
      <c r="A174" s="15">
        <v>1524.1826948845828</v>
      </c>
      <c r="E174" s="62" t="str">
        <v>p75</v>
      </c>
      <c r="F174" s="15">
        <v>2582.760198017304</v>
      </c>
      <c r="H174" s="62"/>
      <c r="I174" s="15"/>
      <c r="K174" s="59"/>
      <c r="L174" s="60"/>
    </row>
    <row r="175" spans="1:12" hidden="1" outlineLevel="1" x14ac:dyDescent="0.3">
      <c r="A175" s="15">
        <v>1900.4440038869452</v>
      </c>
      <c r="E175" s="62" t="str">
        <v>p84</v>
      </c>
      <c r="F175" s="15">
        <v>2608.9006658950839</v>
      </c>
      <c r="H175" s="62"/>
      <c r="I175" s="15"/>
      <c r="K175" s="59"/>
      <c r="L175" s="60"/>
    </row>
    <row r="176" spans="1:12" hidden="1" outlineLevel="1" x14ac:dyDescent="0.3">
      <c r="A176" s="15">
        <v>1984.0815718042713</v>
      </c>
      <c r="E176" s="62" t="str">
        <v>p98</v>
      </c>
      <c r="F176" s="15">
        <v>2695.5476608443796</v>
      </c>
      <c r="H176" s="62"/>
      <c r="I176" s="15"/>
      <c r="K176" s="59"/>
      <c r="L176" s="60"/>
    </row>
    <row r="177" spans="1:18" hidden="1" outlineLevel="1" x14ac:dyDescent="0.3">
      <c r="A177" s="15">
        <v>2395.8282841212472</v>
      </c>
      <c r="E177" s="62" t="str">
        <v>p99</v>
      </c>
      <c r="F177" s="15">
        <v>2705.012241531967</v>
      </c>
      <c r="H177" s="62"/>
      <c r="I177" s="15"/>
      <c r="K177" s="59"/>
      <c r="L177" s="60"/>
    </row>
    <row r="178" spans="1:18" hidden="1" outlineLevel="1" x14ac:dyDescent="0.3">
      <c r="A178" s="15">
        <v>2591.1245629295772</v>
      </c>
      <c r="E178" s="62" t="str">
        <v>min</v>
      </c>
      <c r="F178" s="15">
        <v>1523.33077273302</v>
      </c>
      <c r="H178" s="62"/>
      <c r="I178" s="15"/>
      <c r="K178" s="59"/>
      <c r="L178" s="60"/>
    </row>
    <row r="179" spans="1:18" hidden="1" outlineLevel="1" x14ac:dyDescent="0.3">
      <c r="A179" s="15">
        <v>2046.851317843325</v>
      </c>
      <c r="E179" s="62" t="str">
        <v>max</v>
      </c>
      <c r="F179" s="15">
        <v>2705.91363016888</v>
      </c>
      <c r="H179" s="62"/>
      <c r="I179" s="15"/>
      <c r="K179" s="59"/>
      <c r="L179" s="60"/>
    </row>
    <row r="180" spans="1:18" hidden="1" outlineLevel="1" x14ac:dyDescent="0.3">
      <c r="E180" s="62" t="str">
        <v>rng</v>
      </c>
      <c r="F180" s="15">
        <v>1182.58285743586</v>
      </c>
      <c r="H180" s="62"/>
      <c r="I180" s="15"/>
      <c r="K180" s="59"/>
      <c r="L180" s="60"/>
    </row>
    <row r="181" spans="1:18" hidden="1" outlineLevel="1" x14ac:dyDescent="0.3">
      <c r="E181" s="62" t="str">
        <v>kurt</v>
      </c>
      <c r="F181" s="15">
        <v>-1.2561182414371426</v>
      </c>
      <c r="H181" s="62"/>
      <c r="I181" s="15"/>
    </row>
    <row r="182" spans="1:18" hidden="1" outlineLevel="1" x14ac:dyDescent="0.3">
      <c r="E182" s="62" t="str">
        <v>skew</v>
      </c>
      <c r="F182" s="15">
        <v>-0.27884711906788689</v>
      </c>
      <c r="H182" s="62"/>
      <c r="I182" s="15"/>
    </row>
    <row r="183" spans="1:18" hidden="1" outlineLevel="1" x14ac:dyDescent="0.3">
      <c r="E183" s="62" t="str">
        <v>vmr</v>
      </c>
      <c r="F183" s="15">
        <v>76.85403146283268</v>
      </c>
      <c r="H183" s="62"/>
      <c r="I183" s="15"/>
    </row>
    <row r="184" spans="1:18" hidden="1" outlineLevel="1" x14ac:dyDescent="0.3">
      <c r="E184" s="62" t="str">
        <v>moe</v>
      </c>
      <c r="F184" s="15">
        <v>191.36348642387557</v>
      </c>
      <c r="H184" s="62"/>
      <c r="I184" s="15"/>
    </row>
    <row r="185" spans="1:18" s="3" customFormat="1" ht="15" collapsed="1" x14ac:dyDescent="0.25"/>
    <row r="186" spans="1:18" ht="20.25" x14ac:dyDescent="0.35">
      <c r="A186" s="11" t="s">
        <v>421</v>
      </c>
      <c r="L186" s="16"/>
    </row>
    <row r="187" spans="1:18" hidden="1" outlineLevel="1" x14ac:dyDescent="0.3">
      <c r="B187" s="24"/>
    </row>
    <row r="188" spans="1:18" hidden="1" outlineLevel="1" x14ac:dyDescent="0.3">
      <c r="A188" s="13" t="s">
        <v>2</v>
      </c>
      <c r="B188" s="52" t="s">
        <v>38</v>
      </c>
      <c r="D188" s="156" t="s">
        <v>45</v>
      </c>
      <c r="E188" s="156"/>
      <c r="F188" s="156"/>
      <c r="G188" s="156"/>
      <c r="H188" s="156"/>
      <c r="J188" s="20" t="s">
        <v>4</v>
      </c>
      <c r="L188" s="20" t="s">
        <v>200</v>
      </c>
      <c r="N188" s="20" t="s">
        <v>48</v>
      </c>
      <c r="P188" s="22" t="s">
        <v>3</v>
      </c>
      <c r="R188" s="33" t="s">
        <v>348</v>
      </c>
    </row>
    <row r="189" spans="1:18" hidden="1" outlineLevel="1" x14ac:dyDescent="0.3">
      <c r="A189" s="15">
        <v>2028.0182475332299</v>
      </c>
      <c r="B189" s="29">
        <f t="shared" ref="B189:B208" si="0">($A189-AVERAGE($A$189:$A$208))/_xlfn.STDEV.S($A$189:$A$208)</f>
        <v>-0.36037464665582325</v>
      </c>
      <c r="D189" s="162" t="s">
        <v>39</v>
      </c>
      <c r="E189" s="162"/>
      <c r="F189" s="162"/>
      <c r="G189" s="162"/>
      <c r="H189" s="162"/>
      <c r="J189" s="18">
        <f t="shared" ref="J189:J208" si="1">_xlfn.LET(
    _xlpm.data, $A$189:$A$208,
    _xlpm.x, $A189,
    _xlpm.avg, AVERAGE(_xlpm.data),
    _xlpm.std, _xlfn.STDEV.S(_xlpm.data),
    _xlpm.zscore, (_xlpm.x - _xlpm.avg) / _xlpm.std,
    _xlpm.return, _xlpm.zscore,
    _xlpm.return
)</f>
        <v>-0.36037464665582325</v>
      </c>
      <c r="K189" s="69"/>
      <c r="L189" s="18">
        <f t="shared" ref="L189:L208" si="2">_xlfn.LET(
    _xlpm.x, $A189,
    _xlpm.avg, $E$207,
    _xlpm.std, $E$208,
    _xlpm.zscore, (_xlpm.x - _xlpm.avg) / _xlpm.std,
    _xlpm.return, _xlpm.zscore,
    _xlpm.return
)</f>
        <v>-0.36037464665582325</v>
      </c>
      <c r="M189" s="69"/>
      <c r="N189" s="18" cm="1">
        <f t="array" ref="N189:N208">_xlfn.LET(
    _xlpm.data, $A$189:$A$208,
    _xlpm.avg, AVERAGE(_xlpm.data),
    _xlpm.std, _xlfn.STDEV.S(_xlpm.data),
    _xlpm.zscore, (_xlpm.data - _xlpm.avg) / _xlpm.std,
    _xlpm.return, _xlpm.zscore,
    _xlpm.return
)</f>
        <v>-0.36037464665582325</v>
      </c>
      <c r="O189" s="69"/>
      <c r="P189" s="19" cm="1">
        <f t="array" ref="P189:P208">_xlfn.LAMBDA(_xlpm.data,
    _xlfn.LET(_xlpm.avg, AVERAGE(_xlpm.data),
        _xlpm.std, _xlfn.STDEV.S(_xlpm.data),
        _xlpm.zscore, (_xlpm.data - _xlpm.avg) / _xlpm.std,
        _xlpm.return, _xlpm.zscore,
        _xlpm.return
    )
)(A189:A208)</f>
        <v>-0.36037464665582325</v>
      </c>
      <c r="Q189" s="69"/>
      <c r="R189" s="32" cm="1">
        <f t="array" ref="R189:R208">ZSCORE(A189:A208)</f>
        <v>-0.36037464665582325</v>
      </c>
    </row>
    <row r="190" spans="1:18" hidden="1" outlineLevel="1" x14ac:dyDescent="0.3">
      <c r="A190" s="15">
        <v>1684.07512373445</v>
      </c>
      <c r="B190" s="29">
        <f t="shared" si="0"/>
        <v>-1.2015504630827099</v>
      </c>
      <c r="D190" s="162" t="s">
        <v>346</v>
      </c>
      <c r="E190" s="162"/>
      <c r="F190" s="162"/>
      <c r="G190" s="162"/>
      <c r="H190" s="162"/>
      <c r="J190" s="18">
        <f t="shared" si="1"/>
        <v>-1.2015504630827099</v>
      </c>
      <c r="K190" s="69"/>
      <c r="L190" s="18">
        <f t="shared" si="2"/>
        <v>-1.2015504630827099</v>
      </c>
      <c r="M190" s="69"/>
      <c r="N190" s="15">
        <v>-1.2015504630827099</v>
      </c>
      <c r="O190" s="69"/>
      <c r="P190" s="15">
        <v>-1.2015504630827099</v>
      </c>
      <c r="Q190" s="69"/>
      <c r="R190" s="15">
        <v>-1.2015504630827099</v>
      </c>
    </row>
    <row r="191" spans="1:18" hidden="1" outlineLevel="1" x14ac:dyDescent="0.3">
      <c r="A191" s="15">
        <v>2682.192876565904</v>
      </c>
      <c r="B191" s="29">
        <f t="shared" si="0"/>
        <v>1.2395290571444835</v>
      </c>
      <c r="D191" s="162" t="s">
        <v>40</v>
      </c>
      <c r="E191" s="162"/>
      <c r="F191" s="162"/>
      <c r="G191" s="162"/>
      <c r="H191" s="162"/>
      <c r="J191" s="18">
        <f t="shared" si="1"/>
        <v>1.2395290571444835</v>
      </c>
      <c r="K191" s="69"/>
      <c r="L191" s="18">
        <f t="shared" si="2"/>
        <v>1.2395290571444835</v>
      </c>
      <c r="M191" s="69"/>
      <c r="N191" s="15">
        <v>1.2395290571444835</v>
      </c>
      <c r="O191" s="69"/>
      <c r="P191" s="15">
        <v>1.2395290571444835</v>
      </c>
      <c r="Q191" s="69"/>
      <c r="R191" s="15">
        <v>1.2395290571444835</v>
      </c>
    </row>
    <row r="192" spans="1:18" hidden="1" outlineLevel="1" x14ac:dyDescent="0.3">
      <c r="A192" s="15">
        <v>2609.2819714745278</v>
      </c>
      <c r="B192" s="29">
        <f t="shared" si="0"/>
        <v>1.0612121033433004</v>
      </c>
      <c r="D192" s="162" t="s">
        <v>41</v>
      </c>
      <c r="E192" s="162"/>
      <c r="F192" s="162"/>
      <c r="G192" s="162"/>
      <c r="H192" s="162"/>
      <c r="J192" s="18">
        <f t="shared" si="1"/>
        <v>1.0612121033433004</v>
      </c>
      <c r="K192" s="69"/>
      <c r="L192" s="18">
        <f t="shared" si="2"/>
        <v>1.0612121033433004</v>
      </c>
      <c r="M192" s="69"/>
      <c r="N192" s="15">
        <v>1.0612121033433004</v>
      </c>
      <c r="O192" s="69"/>
      <c r="P192" s="15">
        <v>1.0612121033433004</v>
      </c>
      <c r="Q192" s="69"/>
      <c r="R192" s="15">
        <v>1.0612121033433004</v>
      </c>
    </row>
    <row r="193" spans="1:18" hidden="1" outlineLevel="1" x14ac:dyDescent="0.3">
      <c r="A193" s="15">
        <v>2396.9667916141302</v>
      </c>
      <c r="B193" s="29">
        <f t="shared" si="0"/>
        <v>0.54195649856087735</v>
      </c>
      <c r="D193" s="162" t="s">
        <v>42</v>
      </c>
      <c r="E193" s="162"/>
      <c r="F193" s="162"/>
      <c r="G193" s="162"/>
      <c r="H193" s="162"/>
      <c r="J193" s="18">
        <f t="shared" si="1"/>
        <v>0.54195649856087735</v>
      </c>
      <c r="K193" s="69"/>
      <c r="L193" s="18">
        <f t="shared" si="2"/>
        <v>0.54195649856087735</v>
      </c>
      <c r="M193" s="69"/>
      <c r="N193" s="15">
        <v>0.54195649856087735</v>
      </c>
      <c r="O193" s="69"/>
      <c r="P193" s="15">
        <v>0.54195649856087735</v>
      </c>
      <c r="Q193" s="69"/>
      <c r="R193" s="15">
        <v>0.54195649856087735</v>
      </c>
    </row>
    <row r="194" spans="1:18" hidden="1" outlineLevel="1" x14ac:dyDescent="0.3">
      <c r="A194" s="15">
        <v>1523.33077273302</v>
      </c>
      <c r="B194" s="29">
        <f t="shared" si="0"/>
        <v>-1.594680173588984</v>
      </c>
      <c r="D194" s="162" t="s">
        <v>43</v>
      </c>
      <c r="E194" s="162"/>
      <c r="F194" s="162"/>
      <c r="G194" s="162"/>
      <c r="H194" s="162"/>
      <c r="J194" s="18">
        <f t="shared" si="1"/>
        <v>-1.594680173588984</v>
      </c>
      <c r="K194" s="69"/>
      <c r="L194" s="18">
        <f t="shared" si="2"/>
        <v>-1.594680173588984</v>
      </c>
      <c r="M194" s="69"/>
      <c r="N194" s="15">
        <v>-1.594680173588984</v>
      </c>
      <c r="O194" s="69"/>
      <c r="P194" s="15">
        <v>-1.594680173588984</v>
      </c>
      <c r="Q194" s="69"/>
      <c r="R194" s="15">
        <v>-1.594680173588984</v>
      </c>
    </row>
    <row r="195" spans="1:18" hidden="1" outlineLevel="1" x14ac:dyDescent="0.3">
      <c r="A195" s="15">
        <v>1564.8975195861099</v>
      </c>
      <c r="B195" s="29">
        <f t="shared" si="0"/>
        <v>-1.4930210916042153</v>
      </c>
      <c r="D195" s="162" t="s">
        <v>44</v>
      </c>
      <c r="E195" s="162"/>
      <c r="F195" s="162"/>
      <c r="G195" s="162"/>
      <c r="H195" s="162"/>
      <c r="J195" s="18">
        <f t="shared" si="1"/>
        <v>-1.4930210916042153</v>
      </c>
      <c r="K195" s="69"/>
      <c r="L195" s="18">
        <f t="shared" si="2"/>
        <v>-1.4930210916042153</v>
      </c>
      <c r="M195" s="69"/>
      <c r="N195" s="15">
        <v>-1.4930210916042153</v>
      </c>
      <c r="O195" s="69"/>
      <c r="P195" s="15">
        <v>-1.4930210916042153</v>
      </c>
      <c r="Q195" s="69"/>
      <c r="R195" s="15">
        <v>-1.4930210916042153</v>
      </c>
    </row>
    <row r="196" spans="1:18" hidden="1" outlineLevel="1" x14ac:dyDescent="0.3">
      <c r="A196" s="15">
        <v>1828.693274835317</v>
      </c>
      <c r="B196" s="29">
        <f t="shared" si="0"/>
        <v>-0.84786032391426935</v>
      </c>
      <c r="D196" s="31"/>
      <c r="E196" s="31"/>
      <c r="F196" s="31"/>
      <c r="G196" s="31"/>
      <c r="H196" s="31"/>
      <c r="J196" s="18">
        <f t="shared" si="1"/>
        <v>-0.84786032391426935</v>
      </c>
      <c r="K196" s="69"/>
      <c r="L196" s="18">
        <f t="shared" si="2"/>
        <v>-0.84786032391426935</v>
      </c>
      <c r="M196" s="69"/>
      <c r="N196" s="15">
        <v>-0.84786032391426935</v>
      </c>
      <c r="O196" s="69"/>
      <c r="P196" s="15">
        <v>-0.84786032391426935</v>
      </c>
      <c r="Q196" s="69"/>
      <c r="R196" s="15">
        <v>-0.84786032391426935</v>
      </c>
    </row>
    <row r="197" spans="1:18" hidden="1" outlineLevel="1" x14ac:dyDescent="0.3">
      <c r="A197" s="15">
        <v>2579.9720763798796</v>
      </c>
      <c r="B197" s="29">
        <f t="shared" si="0"/>
        <v>0.9895293941112614</v>
      </c>
      <c r="D197" s="156" t="s">
        <v>46</v>
      </c>
      <c r="E197" s="156"/>
      <c r="F197" s="156"/>
      <c r="G197" s="156"/>
      <c r="H197" s="156"/>
      <c r="J197" s="18">
        <f t="shared" si="1"/>
        <v>0.9895293941112614</v>
      </c>
      <c r="K197" s="69"/>
      <c r="L197" s="18">
        <f t="shared" si="2"/>
        <v>0.9895293941112614</v>
      </c>
      <c r="M197" s="69"/>
      <c r="N197" s="15">
        <v>0.9895293941112614</v>
      </c>
      <c r="O197" s="69"/>
      <c r="P197" s="15">
        <v>0.9895293941112614</v>
      </c>
      <c r="Q197" s="69"/>
      <c r="R197" s="15">
        <v>0.9895293941112614</v>
      </c>
    </row>
    <row r="198" spans="1:18" hidden="1" outlineLevel="1" x14ac:dyDescent="0.3">
      <c r="A198" s="15">
        <v>2184.2125647719422</v>
      </c>
      <c r="B198" s="29">
        <f t="shared" si="0"/>
        <v>2.1627124082818975E-2</v>
      </c>
      <c r="D198" s="164" t="s">
        <v>98</v>
      </c>
      <c r="E198" s="164"/>
      <c r="F198" s="164"/>
      <c r="G198" s="164"/>
      <c r="H198" s="164"/>
      <c r="J198" s="18">
        <f t="shared" si="1"/>
        <v>2.1627124082818975E-2</v>
      </c>
      <c r="K198" s="69"/>
      <c r="L198" s="18">
        <f t="shared" si="2"/>
        <v>2.1627124082818975E-2</v>
      </c>
      <c r="M198" s="69"/>
      <c r="N198" s="15">
        <v>2.1627124082818975E-2</v>
      </c>
      <c r="O198" s="69"/>
      <c r="P198" s="15">
        <v>2.1627124082818975E-2</v>
      </c>
      <c r="Q198" s="69"/>
      <c r="R198" s="15">
        <v>2.1627124082818975E-2</v>
      </c>
    </row>
    <row r="199" spans="1:18" hidden="1" outlineLevel="1" x14ac:dyDescent="0.3">
      <c r="A199" s="15">
        <v>2343.289913321687</v>
      </c>
      <c r="B199" s="29">
        <f t="shared" si="0"/>
        <v>0.41067987519884713</v>
      </c>
      <c r="D199" s="164"/>
      <c r="E199" s="164"/>
      <c r="F199" s="164"/>
      <c r="G199" s="164"/>
      <c r="H199" s="164"/>
      <c r="J199" s="18">
        <f t="shared" si="1"/>
        <v>0.41067987519884713</v>
      </c>
      <c r="K199" s="69"/>
      <c r="L199" s="18">
        <f t="shared" si="2"/>
        <v>0.41067987519884713</v>
      </c>
      <c r="M199" s="69"/>
      <c r="N199" s="15">
        <v>0.41067987519884713</v>
      </c>
      <c r="O199" s="69"/>
      <c r="P199" s="15">
        <v>0.41067987519884713</v>
      </c>
      <c r="Q199" s="69"/>
      <c r="R199" s="15">
        <v>0.41067987519884713</v>
      </c>
    </row>
    <row r="200" spans="1:18" hidden="1" outlineLevel="1" x14ac:dyDescent="0.3">
      <c r="A200" s="15">
        <v>2705.91363016888</v>
      </c>
      <c r="B200" s="29">
        <f t="shared" si="0"/>
        <v>1.2975424986049902</v>
      </c>
      <c r="D200" s="31"/>
      <c r="E200" s="31"/>
      <c r="F200" s="31"/>
      <c r="G200" s="31"/>
      <c r="H200" s="31"/>
      <c r="J200" s="18">
        <f t="shared" si="1"/>
        <v>1.2975424986049902</v>
      </c>
      <c r="K200" s="69"/>
      <c r="L200" s="18">
        <f t="shared" si="2"/>
        <v>1.2975424986049902</v>
      </c>
      <c r="M200" s="69"/>
      <c r="N200" s="15">
        <v>1.2975424986049902</v>
      </c>
      <c r="O200" s="69"/>
      <c r="P200" s="15">
        <v>1.2975424986049902</v>
      </c>
      <c r="Q200" s="69"/>
      <c r="R200" s="15">
        <v>1.2975424986049902</v>
      </c>
    </row>
    <row r="201" spans="1:18" hidden="1" outlineLevel="1" x14ac:dyDescent="0.3">
      <c r="A201" s="15">
        <v>2262.7913156237323</v>
      </c>
      <c r="B201" s="29">
        <f t="shared" si="0"/>
        <v>0.21380583133974815</v>
      </c>
      <c r="D201" s="161" t="s">
        <v>35</v>
      </c>
      <c r="E201" s="161"/>
      <c r="F201" s="161"/>
      <c r="G201" s="161"/>
      <c r="H201" s="161"/>
      <c r="J201" s="18">
        <f t="shared" si="1"/>
        <v>0.21380583133974815</v>
      </c>
      <c r="K201" s="69"/>
      <c r="L201" s="18">
        <f t="shared" si="2"/>
        <v>0.21380583133974815</v>
      </c>
      <c r="M201" s="69"/>
      <c r="N201" s="15">
        <v>0.21380583133974815</v>
      </c>
      <c r="O201" s="69"/>
      <c r="P201" s="15">
        <v>0.21380583133974815</v>
      </c>
      <c r="Q201" s="69"/>
      <c r="R201" s="15">
        <v>0.21380583133974815</v>
      </c>
    </row>
    <row r="202" spans="1:18" hidden="1" outlineLevel="1" x14ac:dyDescent="0.3">
      <c r="A202" s="15">
        <v>2671.2431888853894</v>
      </c>
      <c r="B202" s="29">
        <f t="shared" si="0"/>
        <v>1.2127495932245567</v>
      </c>
      <c r="D202" s="161" t="s">
        <v>36</v>
      </c>
      <c r="E202" s="161"/>
      <c r="F202" s="161"/>
      <c r="G202" s="161"/>
      <c r="H202" s="161"/>
      <c r="J202" s="18">
        <f t="shared" si="1"/>
        <v>1.2127495932245567</v>
      </c>
      <c r="K202" s="69"/>
      <c r="L202" s="18">
        <f t="shared" si="2"/>
        <v>1.2127495932245567</v>
      </c>
      <c r="M202" s="69"/>
      <c r="N202" s="15">
        <v>1.2127495932245567</v>
      </c>
      <c r="O202" s="69"/>
      <c r="P202" s="15">
        <v>1.2127495932245567</v>
      </c>
      <c r="Q202" s="69"/>
      <c r="R202" s="15">
        <v>1.2127495932245567</v>
      </c>
    </row>
    <row r="203" spans="1:18" hidden="1" outlineLevel="1" x14ac:dyDescent="0.3">
      <c r="A203" s="15">
        <v>1524.1826948845828</v>
      </c>
      <c r="B203" s="29">
        <f t="shared" si="0"/>
        <v>-1.592596642150826</v>
      </c>
      <c r="D203" s="161" t="s">
        <v>37</v>
      </c>
      <c r="E203" s="161"/>
      <c r="F203" s="161"/>
      <c r="G203" s="161"/>
      <c r="H203" s="161"/>
      <c r="J203" s="18">
        <f t="shared" si="1"/>
        <v>-1.592596642150826</v>
      </c>
      <c r="K203" s="69"/>
      <c r="L203" s="18">
        <f t="shared" si="2"/>
        <v>-1.592596642150826</v>
      </c>
      <c r="M203" s="69"/>
      <c r="N203" s="15">
        <v>-1.592596642150826</v>
      </c>
      <c r="O203" s="69"/>
      <c r="P203" s="15">
        <v>-1.592596642150826</v>
      </c>
      <c r="Q203" s="69"/>
      <c r="R203" s="15">
        <v>-1.592596642150826</v>
      </c>
    </row>
    <row r="204" spans="1:18" hidden="1" outlineLevel="1" x14ac:dyDescent="0.3">
      <c r="A204" s="15">
        <v>1900.4440038869452</v>
      </c>
      <c r="B204" s="29">
        <f t="shared" si="0"/>
        <v>-0.67238079281441887</v>
      </c>
      <c r="D204" s="161" t="s">
        <v>99</v>
      </c>
      <c r="E204" s="161"/>
      <c r="F204" s="161"/>
      <c r="G204" s="161"/>
      <c r="H204" s="161"/>
      <c r="J204" s="18">
        <f t="shared" si="1"/>
        <v>-0.67238079281441887</v>
      </c>
      <c r="K204" s="69"/>
      <c r="L204" s="18">
        <f t="shared" si="2"/>
        <v>-0.67238079281441887</v>
      </c>
      <c r="M204" s="69"/>
      <c r="N204" s="15">
        <v>-0.67238079281441887</v>
      </c>
      <c r="O204" s="69"/>
      <c r="P204" s="15">
        <v>-0.67238079281441887</v>
      </c>
      <c r="Q204" s="69"/>
      <c r="R204" s="15">
        <v>-0.67238079281441887</v>
      </c>
    </row>
    <row r="205" spans="1:18" hidden="1" outlineLevel="1" x14ac:dyDescent="0.3">
      <c r="A205" s="15">
        <v>1984.0815718042713</v>
      </c>
      <c r="B205" s="29">
        <f t="shared" si="0"/>
        <v>-0.46782982316637978</v>
      </c>
      <c r="D205" s="161" t="s">
        <v>100</v>
      </c>
      <c r="E205" s="161"/>
      <c r="F205" s="161"/>
      <c r="G205" s="161"/>
      <c r="H205" s="161"/>
      <c r="J205" s="18">
        <f t="shared" si="1"/>
        <v>-0.46782982316637978</v>
      </c>
      <c r="K205" s="69"/>
      <c r="L205" s="18">
        <f t="shared" si="2"/>
        <v>-0.46782982316637978</v>
      </c>
      <c r="M205" s="69"/>
      <c r="N205" s="15">
        <v>-0.46782982316637978</v>
      </c>
      <c r="O205" s="69"/>
      <c r="P205" s="15">
        <v>-0.46782982316637978</v>
      </c>
      <c r="Q205" s="69"/>
      <c r="R205" s="15">
        <v>-0.46782982316637978</v>
      </c>
    </row>
    <row r="206" spans="1:18" hidden="1" outlineLevel="1" x14ac:dyDescent="0.3">
      <c r="A206" s="15">
        <v>2395.8282841212472</v>
      </c>
      <c r="B206" s="29">
        <f t="shared" si="0"/>
        <v>0.53917207025407887</v>
      </c>
      <c r="J206" s="18">
        <f t="shared" si="1"/>
        <v>0.53917207025407887</v>
      </c>
      <c r="K206" s="69"/>
      <c r="L206" s="18">
        <f t="shared" si="2"/>
        <v>0.53917207025407887</v>
      </c>
      <c r="M206" s="69"/>
      <c r="N206" s="15">
        <v>0.53917207025407887</v>
      </c>
      <c r="O206" s="69"/>
      <c r="P206" s="15">
        <v>0.53917207025407887</v>
      </c>
      <c r="Q206" s="69"/>
      <c r="R206" s="15">
        <v>0.53917207025407887</v>
      </c>
    </row>
    <row r="207" spans="1:18" hidden="1" outlineLevel="1" x14ac:dyDescent="0.3">
      <c r="A207" s="15">
        <v>2591.1245629295772</v>
      </c>
      <c r="B207" s="29">
        <f t="shared" si="0"/>
        <v>1.0168048397576763</v>
      </c>
      <c r="D207" s="17" t="s">
        <v>5</v>
      </c>
      <c r="E207" s="15">
        <f>AVERAGE(A189:A208)</f>
        <v>2175.369585134908</v>
      </c>
      <c r="J207" s="18">
        <f t="shared" si="1"/>
        <v>1.0168048397576763</v>
      </c>
      <c r="K207" s="69"/>
      <c r="L207" s="18">
        <f t="shared" si="2"/>
        <v>1.0168048397576763</v>
      </c>
      <c r="M207" s="69"/>
      <c r="N207" s="15">
        <v>1.0168048397576763</v>
      </c>
      <c r="O207" s="69"/>
      <c r="P207" s="15">
        <v>1.0168048397576763</v>
      </c>
      <c r="Q207" s="69"/>
      <c r="R207" s="15">
        <v>1.0168048397576763</v>
      </c>
    </row>
    <row r="208" spans="1:18" hidden="1" outlineLevel="1" x14ac:dyDescent="0.3">
      <c r="A208" s="15">
        <v>2046.851317843325</v>
      </c>
      <c r="B208" s="29">
        <f t="shared" si="0"/>
        <v>-0.31431492864504151</v>
      </c>
      <c r="D208" s="17" t="s">
        <v>6</v>
      </c>
      <c r="E208" s="15">
        <f>_xlfn.STDEV.S(A189:A208)</f>
        <v>408.88375186505942</v>
      </c>
      <c r="J208" s="18">
        <f t="shared" si="1"/>
        <v>-0.31431492864504151</v>
      </c>
      <c r="K208" s="69"/>
      <c r="L208" s="18">
        <f t="shared" si="2"/>
        <v>-0.31431492864504151</v>
      </c>
      <c r="M208" s="69"/>
      <c r="N208" s="15">
        <v>-0.31431492864504151</v>
      </c>
      <c r="O208" s="69"/>
      <c r="P208" s="15">
        <v>-0.31431492864504151</v>
      </c>
      <c r="Q208" s="69"/>
      <c r="R208" s="15">
        <v>-0.31431492864504151</v>
      </c>
    </row>
    <row r="209" spans="1:2" s="3" customFormat="1" ht="15" collapsed="1" x14ac:dyDescent="0.25"/>
    <row r="210" spans="1:2" ht="20.25" x14ac:dyDescent="0.35">
      <c r="A210" s="11" t="s">
        <v>422</v>
      </c>
    </row>
    <row r="211" spans="1:2" hidden="1" outlineLevel="1" x14ac:dyDescent="0.3">
      <c r="A211" s="70" t="s">
        <v>329</v>
      </c>
    </row>
    <row r="212" spans="1:2" hidden="1" outlineLevel="2" x14ac:dyDescent="0.3">
      <c r="A212" s="48" t="s">
        <v>409</v>
      </c>
    </row>
    <row r="213" spans="1:2" hidden="1" outlineLevel="2" x14ac:dyDescent="0.3">
      <c r="A213" s="48" t="s">
        <v>425</v>
      </c>
    </row>
    <row r="214" spans="1:2" hidden="1" outlineLevel="2" x14ac:dyDescent="0.3">
      <c r="A214" s="51" t="s">
        <v>427</v>
      </c>
    </row>
    <row r="215" spans="1:2" hidden="1" outlineLevel="2" x14ac:dyDescent="0.3">
      <c r="A215" s="51" t="s">
        <v>426</v>
      </c>
    </row>
    <row r="216" spans="1:2" ht="20.25" hidden="1" outlineLevel="1" collapsed="1" x14ac:dyDescent="0.35">
      <c r="A216" s="11"/>
    </row>
    <row r="217" spans="1:2" hidden="1" outlineLevel="1" x14ac:dyDescent="0.3">
      <c r="A217" s="70" t="s">
        <v>412</v>
      </c>
    </row>
    <row r="218" spans="1:2" hidden="1" outlineLevel="2" x14ac:dyDescent="0.3">
      <c r="A218" s="70" t="s">
        <v>410</v>
      </c>
      <c r="B218" s="70"/>
    </row>
    <row r="219" spans="1:2" hidden="1" outlineLevel="2" x14ac:dyDescent="0.3">
      <c r="A219" s="13" t="s">
        <v>349</v>
      </c>
      <c r="B219" s="13" t="s">
        <v>411</v>
      </c>
    </row>
    <row r="220" spans="1:2" hidden="1" outlineLevel="2" x14ac:dyDescent="0.3">
      <c r="A220" s="80" t="str">
        <f>"|x|&gt;" &amp; B220</f>
        <v>|x|&gt;1</v>
      </c>
      <c r="B220" s="67">
        <v>1</v>
      </c>
    </row>
    <row r="221" spans="1:2" hidden="1" outlineLevel="2" x14ac:dyDescent="0.3">
      <c r="A221" s="80" t="str">
        <f>"|x|&gt;" &amp; B221</f>
        <v>|x|&gt;2</v>
      </c>
      <c r="B221" s="67">
        <v>2</v>
      </c>
    </row>
    <row r="222" spans="1:2" hidden="1" outlineLevel="2" x14ac:dyDescent="0.3">
      <c r="A222" s="80" t="str">
        <f>"|x|&gt;" &amp; B222</f>
        <v>|x|&gt;3</v>
      </c>
      <c r="B222" s="67">
        <v>3</v>
      </c>
    </row>
    <row r="223" spans="1:2" hidden="1" outlineLevel="2" x14ac:dyDescent="0.3"/>
    <row r="224" spans="1:2" hidden="1" outlineLevel="2" x14ac:dyDescent="0.3"/>
    <row r="225" spans="1:9" hidden="1" outlineLevel="2" x14ac:dyDescent="0.3">
      <c r="B225" s="24" t="s">
        <v>47</v>
      </c>
      <c r="I225" s="20" t="s">
        <v>48</v>
      </c>
    </row>
    <row r="226" spans="1:9" hidden="1" outlineLevel="2" x14ac:dyDescent="0.3">
      <c r="A226" s="13" t="s">
        <v>2</v>
      </c>
      <c r="B226" s="52" t="s">
        <v>347</v>
      </c>
      <c r="F226" s="79"/>
      <c r="H226" s="79"/>
      <c r="I226" s="21" t="s">
        <v>347</v>
      </c>
    </row>
    <row r="227" spans="1:9" hidden="1" outlineLevel="2" x14ac:dyDescent="0.3">
      <c r="A227" s="15">
        <v>2028.0182475332299</v>
      </c>
      <c r="B227" s="29" t="str">
        <f t="shared" ref="B227:B246" si="3">_xlfn.XLOOKUP(
    ABS((A227-AVERAGE($A$227:$A$246))/_xlfn.STDEV.S($A$227:$A$246)),
    $B$220:$B$222,
    $A$220:$A$222,
    "",
    -1
)</f>
        <v/>
      </c>
      <c r="I227" s="81" t="str" cm="1">
        <f t="array" ref="I227:I246">_xlfn.LET(
    _xlpm.data, $A$227:$A$246,
    _xlpm.rules, A220:B222,
    _xlpm.z, ZSCORE(_xlpm.data),
    _xlpm.z_abs, ABS(_xlpm.z),
    _xlpm.lbl, _xlfn.BYROW(_xlpm.z_abs, _xlfn.LAMBDA(_xlpm.r, _xlfn.LET(
        _xlpm.r_std, INDEX(_xlpm.rules, , 2),
        _xlpm.r_lbl, INDEX(_xlpm.rules, , 1),
        _xlpm.return, _xlfn.XLOOKUP(_xlpm.r, _xlpm.r_std, _xlpm.r_lbl, "", -1),
        _xlpm.return
    ))),
    _xlpm.return, _xlpm.lbl,
    _xlpm.return
)</f>
        <v/>
      </c>
    </row>
    <row r="228" spans="1:9" hidden="1" outlineLevel="2" x14ac:dyDescent="0.3">
      <c r="A228" s="15">
        <v>1684.07512373445</v>
      </c>
      <c r="B228" s="29" t="str">
        <f t="shared" si="3"/>
        <v>|x|&gt;1</v>
      </c>
      <c r="I228" s="82" t="str">
        <v>|x|&gt;1</v>
      </c>
    </row>
    <row r="229" spans="1:9" hidden="1" outlineLevel="2" x14ac:dyDescent="0.3">
      <c r="A229" s="15">
        <v>2682.192876565904</v>
      </c>
      <c r="B229" s="29" t="str">
        <f t="shared" si="3"/>
        <v>|x|&gt;1</v>
      </c>
      <c r="I229" s="82" t="str">
        <v>|x|&gt;1</v>
      </c>
    </row>
    <row r="230" spans="1:9" hidden="1" outlineLevel="2" x14ac:dyDescent="0.3">
      <c r="A230" s="15">
        <v>2609.2819714745278</v>
      </c>
      <c r="B230" s="29" t="str">
        <f t="shared" si="3"/>
        <v>|x|&gt;1</v>
      </c>
      <c r="I230" s="82" t="str">
        <v>|x|&gt;1</v>
      </c>
    </row>
    <row r="231" spans="1:9" hidden="1" outlineLevel="2" x14ac:dyDescent="0.3">
      <c r="A231" s="15">
        <v>2396.9667916141302</v>
      </c>
      <c r="B231" s="29" t="str">
        <f t="shared" si="3"/>
        <v/>
      </c>
      <c r="I231" s="82" t="str">
        <v/>
      </c>
    </row>
    <row r="232" spans="1:9" hidden="1" outlineLevel="2" x14ac:dyDescent="0.3">
      <c r="A232" s="15">
        <v>1523.33077273302</v>
      </c>
      <c r="B232" s="29" t="str">
        <f t="shared" si="3"/>
        <v>|x|&gt;1</v>
      </c>
      <c r="I232" s="82" t="str">
        <v>|x|&gt;1</v>
      </c>
    </row>
    <row r="233" spans="1:9" hidden="1" outlineLevel="2" x14ac:dyDescent="0.3">
      <c r="A233" s="15">
        <v>1564.8975195861099</v>
      </c>
      <c r="B233" s="29" t="str">
        <f t="shared" si="3"/>
        <v>|x|&gt;1</v>
      </c>
      <c r="I233" s="82" t="str">
        <v>|x|&gt;1</v>
      </c>
    </row>
    <row r="234" spans="1:9" hidden="1" outlineLevel="2" x14ac:dyDescent="0.3">
      <c r="A234" s="15">
        <v>1828.693274835317</v>
      </c>
      <c r="B234" s="29" t="str">
        <f t="shared" si="3"/>
        <v/>
      </c>
      <c r="I234" s="82" t="str">
        <v/>
      </c>
    </row>
    <row r="235" spans="1:9" hidden="1" outlineLevel="2" x14ac:dyDescent="0.3">
      <c r="A235" s="15">
        <v>2579.9720763798796</v>
      </c>
      <c r="B235" s="29" t="str">
        <f t="shared" si="3"/>
        <v/>
      </c>
      <c r="I235" s="82" t="str">
        <v/>
      </c>
    </row>
    <row r="236" spans="1:9" hidden="1" outlineLevel="2" x14ac:dyDescent="0.3">
      <c r="A236" s="15">
        <v>2184.2125647719422</v>
      </c>
      <c r="B236" s="29" t="str">
        <f t="shared" si="3"/>
        <v/>
      </c>
      <c r="I236" s="82" t="str">
        <v/>
      </c>
    </row>
    <row r="237" spans="1:9" hidden="1" outlineLevel="2" x14ac:dyDescent="0.3">
      <c r="A237" s="15">
        <v>2343.289913321687</v>
      </c>
      <c r="B237" s="29" t="str">
        <f t="shared" si="3"/>
        <v/>
      </c>
      <c r="I237" s="82" t="str">
        <v/>
      </c>
    </row>
    <row r="238" spans="1:9" hidden="1" outlineLevel="2" x14ac:dyDescent="0.3">
      <c r="A238" s="15">
        <v>2705.91363016888</v>
      </c>
      <c r="B238" s="29" t="str">
        <f t="shared" si="3"/>
        <v>|x|&gt;1</v>
      </c>
      <c r="I238" s="82" t="str">
        <v>|x|&gt;1</v>
      </c>
    </row>
    <row r="239" spans="1:9" hidden="1" outlineLevel="2" x14ac:dyDescent="0.3">
      <c r="A239" s="15">
        <v>2262.7913156237323</v>
      </c>
      <c r="B239" s="29" t="str">
        <f t="shared" si="3"/>
        <v/>
      </c>
      <c r="I239" s="82" t="str">
        <v/>
      </c>
    </row>
    <row r="240" spans="1:9" hidden="1" outlineLevel="2" x14ac:dyDescent="0.3">
      <c r="A240" s="15">
        <v>2671.2431888853894</v>
      </c>
      <c r="B240" s="29" t="str">
        <f t="shared" si="3"/>
        <v>|x|&gt;1</v>
      </c>
      <c r="I240" s="82" t="str">
        <v>|x|&gt;1</v>
      </c>
    </row>
    <row r="241" spans="1:14" hidden="1" outlineLevel="2" x14ac:dyDescent="0.3">
      <c r="A241" s="15">
        <v>1524.1826948845828</v>
      </c>
      <c r="B241" s="29" t="str">
        <f t="shared" si="3"/>
        <v>|x|&gt;1</v>
      </c>
      <c r="I241" s="82" t="str">
        <v>|x|&gt;1</v>
      </c>
    </row>
    <row r="242" spans="1:14" hidden="1" outlineLevel="2" x14ac:dyDescent="0.3">
      <c r="A242" s="15">
        <v>1900.4440038869452</v>
      </c>
      <c r="B242" s="29" t="str">
        <f t="shared" si="3"/>
        <v/>
      </c>
      <c r="I242" s="82" t="str">
        <v/>
      </c>
    </row>
    <row r="243" spans="1:14" hidden="1" outlineLevel="2" x14ac:dyDescent="0.3">
      <c r="A243" s="15">
        <v>1984.0815718042713</v>
      </c>
      <c r="B243" s="29" t="str">
        <f t="shared" si="3"/>
        <v/>
      </c>
      <c r="I243" s="82" t="str">
        <v/>
      </c>
    </row>
    <row r="244" spans="1:14" hidden="1" outlineLevel="2" x14ac:dyDescent="0.3">
      <c r="A244" s="15">
        <v>2395.8282841212472</v>
      </c>
      <c r="B244" s="29" t="str">
        <f t="shared" si="3"/>
        <v/>
      </c>
      <c r="I244" s="82" t="str">
        <v/>
      </c>
    </row>
    <row r="245" spans="1:14" hidden="1" outlineLevel="2" x14ac:dyDescent="0.3">
      <c r="A245" s="15">
        <v>2591.1245629295772</v>
      </c>
      <c r="B245" s="29" t="str">
        <f t="shared" si="3"/>
        <v>|x|&gt;1</v>
      </c>
      <c r="I245" s="82" t="str">
        <v>|x|&gt;1</v>
      </c>
    </row>
    <row r="246" spans="1:14" hidden="1" outlineLevel="2" x14ac:dyDescent="0.3">
      <c r="A246" s="15">
        <v>2046.851317843325</v>
      </c>
      <c r="B246" s="29" t="str">
        <f t="shared" si="3"/>
        <v/>
      </c>
      <c r="I246" s="82" t="str">
        <v/>
      </c>
    </row>
    <row r="247" spans="1:14" s="4" customFormat="1" ht="15.75" hidden="1" outlineLevel="1" collapsed="1" x14ac:dyDescent="0.25"/>
    <row r="248" spans="1:14" s="4" customFormat="1" ht="15.75" hidden="1" outlineLevel="1" x14ac:dyDescent="0.25">
      <c r="A248" s="70" t="s">
        <v>373</v>
      </c>
    </row>
    <row r="249" spans="1:14" s="4" customFormat="1" ht="15.75" hidden="1" outlineLevel="2" x14ac:dyDescent="0.25">
      <c r="A249" s="76" t="s">
        <v>362</v>
      </c>
      <c r="B249" s="76"/>
      <c r="C249" s="76"/>
      <c r="D249" s="76"/>
      <c r="E249" s="76"/>
      <c r="F249" s="76"/>
      <c r="G249" s="76"/>
      <c r="H249" s="76"/>
      <c r="I249" s="76" t="s">
        <v>363</v>
      </c>
    </row>
    <row r="250" spans="1:14" s="4" customFormat="1" ht="15.75" hidden="1" outlineLevel="2" x14ac:dyDescent="0.25">
      <c r="A250" s="153" t="s">
        <v>350</v>
      </c>
      <c r="B250" s="153"/>
      <c r="C250" s="153"/>
      <c r="D250" s="153"/>
      <c r="E250" s="153"/>
      <c r="F250" s="153"/>
      <c r="G250" s="153"/>
      <c r="I250" s="153" t="s">
        <v>236</v>
      </c>
      <c r="J250" s="153"/>
      <c r="K250" s="153"/>
      <c r="L250" s="153"/>
      <c r="M250" s="153"/>
      <c r="N250" s="153"/>
    </row>
    <row r="251" spans="1:14" s="4" customFormat="1" ht="15.75" hidden="1" outlineLevel="2" x14ac:dyDescent="0.25">
      <c r="A251" s="153" t="s">
        <v>351</v>
      </c>
      <c r="B251" s="153"/>
      <c r="C251" s="153"/>
      <c r="D251" s="153"/>
      <c r="E251" s="153"/>
      <c r="F251" s="153"/>
      <c r="G251" s="153"/>
      <c r="I251" s="153" t="s">
        <v>404</v>
      </c>
      <c r="J251" s="153"/>
      <c r="K251" s="153"/>
      <c r="L251" s="153"/>
      <c r="M251" s="153"/>
      <c r="N251" s="153"/>
    </row>
    <row r="252" spans="1:14" s="4" customFormat="1" ht="15.75" hidden="1" outlineLevel="2" x14ac:dyDescent="0.25">
      <c r="A252" s="153" t="s">
        <v>352</v>
      </c>
      <c r="B252" s="153"/>
      <c r="C252" s="153"/>
      <c r="D252" s="153"/>
      <c r="E252" s="153"/>
      <c r="F252" s="153"/>
      <c r="G252" s="153"/>
      <c r="I252" s="153" t="s">
        <v>405</v>
      </c>
      <c r="J252" s="153"/>
      <c r="K252" s="153"/>
      <c r="L252" s="153"/>
      <c r="M252" s="153"/>
      <c r="N252" s="153"/>
    </row>
    <row r="253" spans="1:14" s="4" customFormat="1" ht="15.75" hidden="1" outlineLevel="2" x14ac:dyDescent="0.25">
      <c r="A253" s="153" t="s">
        <v>353</v>
      </c>
      <c r="B253" s="153"/>
      <c r="C253" s="153"/>
      <c r="D253" s="153"/>
      <c r="E253" s="153"/>
      <c r="F253" s="153"/>
      <c r="G253" s="153"/>
      <c r="I253" s="153" t="s">
        <v>406</v>
      </c>
      <c r="J253" s="153"/>
      <c r="K253" s="153"/>
      <c r="L253" s="153"/>
      <c r="M253" s="153"/>
      <c r="N253" s="153"/>
    </row>
    <row r="254" spans="1:14" s="4" customFormat="1" ht="15.75" hidden="1" outlineLevel="2" x14ac:dyDescent="0.25">
      <c r="A254" s="153" t="s">
        <v>354</v>
      </c>
      <c r="B254" s="153"/>
      <c r="C254" s="153"/>
      <c r="D254" s="153"/>
      <c r="E254" s="153"/>
      <c r="F254" s="153"/>
      <c r="G254" s="153"/>
      <c r="I254" s="153" t="s">
        <v>356</v>
      </c>
      <c r="J254" s="153"/>
      <c r="K254" s="153"/>
      <c r="L254" s="153"/>
      <c r="M254" s="153"/>
      <c r="N254" s="153"/>
    </row>
    <row r="255" spans="1:14" s="4" customFormat="1" ht="15.75" hidden="1" outlineLevel="2" x14ac:dyDescent="0.25">
      <c r="A255" s="153" t="s">
        <v>355</v>
      </c>
      <c r="B255" s="153"/>
      <c r="C255" s="153"/>
      <c r="D255" s="153"/>
      <c r="E255" s="153"/>
      <c r="F255" s="153"/>
      <c r="G255" s="153"/>
      <c r="I255" s="153" t="s">
        <v>357</v>
      </c>
      <c r="J255" s="153"/>
      <c r="K255" s="153"/>
      <c r="L255" s="153"/>
      <c r="M255" s="153"/>
      <c r="N255" s="153"/>
    </row>
    <row r="256" spans="1:14" s="4" customFormat="1" ht="15.75" hidden="1" outlineLevel="2" x14ac:dyDescent="0.25">
      <c r="A256" s="153" t="s">
        <v>96</v>
      </c>
      <c r="B256" s="153"/>
      <c r="C256" s="153"/>
      <c r="D256" s="153"/>
      <c r="E256" s="153"/>
      <c r="F256" s="153"/>
      <c r="G256" s="153"/>
      <c r="I256" s="153" t="s">
        <v>358</v>
      </c>
      <c r="J256" s="153"/>
      <c r="K256" s="153"/>
      <c r="L256" s="153"/>
      <c r="M256" s="153"/>
      <c r="N256" s="153"/>
    </row>
    <row r="257" spans="1:14" s="4" customFormat="1" ht="15.75" hidden="1" outlineLevel="2" x14ac:dyDescent="0.25">
      <c r="I257" s="153" t="s">
        <v>359</v>
      </c>
      <c r="J257" s="153"/>
      <c r="K257" s="153"/>
      <c r="L257" s="153"/>
      <c r="M257" s="153"/>
      <c r="N257" s="153"/>
    </row>
    <row r="258" spans="1:14" s="4" customFormat="1" ht="15.75" hidden="1" outlineLevel="2" x14ac:dyDescent="0.25">
      <c r="I258" s="153" t="s">
        <v>360</v>
      </c>
      <c r="J258" s="153"/>
      <c r="K258" s="153"/>
      <c r="L258" s="153"/>
      <c r="M258" s="153"/>
      <c r="N258" s="153"/>
    </row>
    <row r="259" spans="1:14" s="4" customFormat="1" ht="15.75" hidden="1" outlineLevel="2" x14ac:dyDescent="0.25">
      <c r="I259" s="153" t="s">
        <v>321</v>
      </c>
      <c r="J259" s="153"/>
      <c r="K259" s="153"/>
      <c r="L259" s="153"/>
      <c r="M259" s="153"/>
      <c r="N259" s="153"/>
    </row>
    <row r="260" spans="1:14" s="4" customFormat="1" ht="15.75" hidden="1" outlineLevel="2" x14ac:dyDescent="0.25">
      <c r="I260" s="153" t="s">
        <v>361</v>
      </c>
      <c r="J260" s="153"/>
      <c r="K260" s="153"/>
      <c r="L260" s="153"/>
      <c r="M260" s="153"/>
      <c r="N260" s="153"/>
    </row>
    <row r="261" spans="1:14" s="4" customFormat="1" ht="15.75" hidden="1" outlineLevel="2" x14ac:dyDescent="0.25">
      <c r="I261" s="153" t="s">
        <v>407</v>
      </c>
      <c r="J261" s="153"/>
      <c r="K261" s="153"/>
      <c r="L261" s="153"/>
      <c r="M261" s="153"/>
      <c r="N261" s="153"/>
    </row>
    <row r="262" spans="1:14" s="4" customFormat="1" ht="15.75" hidden="1" outlineLevel="2" x14ac:dyDescent="0.25">
      <c r="I262" s="153" t="s">
        <v>269</v>
      </c>
      <c r="J262" s="153"/>
      <c r="K262" s="153"/>
      <c r="L262" s="153"/>
      <c r="M262" s="153"/>
      <c r="N262" s="153"/>
    </row>
    <row r="263" spans="1:14" s="4" customFormat="1" ht="15.75" hidden="1" outlineLevel="2" x14ac:dyDescent="0.25">
      <c r="I263" s="153" t="s">
        <v>96</v>
      </c>
      <c r="J263" s="153"/>
      <c r="K263" s="153"/>
      <c r="L263" s="153"/>
      <c r="M263" s="153"/>
      <c r="N263" s="153"/>
    </row>
    <row r="264" spans="1:14" s="4" customFormat="1" ht="15.75" hidden="1" outlineLevel="1" collapsed="1" x14ac:dyDescent="0.25">
      <c r="B264" s="3"/>
      <c r="C264" s="3"/>
      <c r="D264" s="3"/>
      <c r="E264" s="3"/>
      <c r="F264" s="3"/>
      <c r="G264" s="3"/>
      <c r="H264" s="3"/>
      <c r="I264" s="3"/>
      <c r="J264" s="3"/>
    </row>
    <row r="265" spans="1:14" s="4" customFormat="1" ht="15.75" hidden="1" outlineLevel="1" x14ac:dyDescent="0.25">
      <c r="A265" s="70" t="s">
        <v>374</v>
      </c>
      <c r="B265" s="3"/>
      <c r="C265" s="3"/>
      <c r="D265" s="3"/>
      <c r="E265" s="3"/>
      <c r="F265" s="3"/>
      <c r="G265" s="3"/>
      <c r="H265" s="3"/>
      <c r="I265" s="3"/>
      <c r="J265" s="3"/>
    </row>
    <row r="266" spans="1:14" s="4" customFormat="1" ht="15.75" hidden="1" outlineLevel="2" x14ac:dyDescent="0.25">
      <c r="A266" s="72" t="s">
        <v>369</v>
      </c>
      <c r="B266" s="3"/>
      <c r="C266" s="3"/>
      <c r="D266" s="3"/>
      <c r="E266" s="3"/>
      <c r="F266" s="3"/>
      <c r="G266" s="3"/>
      <c r="H266" s="3"/>
      <c r="I266" s="3"/>
      <c r="J266" s="3"/>
    </row>
    <row r="267" spans="1:14" s="4" customFormat="1" ht="15.75" hidden="1" outlineLevel="2" x14ac:dyDescent="0.25"/>
    <row r="268" spans="1:14" s="4" customFormat="1" ht="15.75" hidden="1" outlineLevel="2" x14ac:dyDescent="0.25">
      <c r="D268" s="2" t="s">
        <v>365</v>
      </c>
      <c r="E268" s="2" t="s">
        <v>366</v>
      </c>
      <c r="F268" s="2" t="s">
        <v>364</v>
      </c>
    </row>
    <row r="269" spans="1:14" s="4" customFormat="1" ht="15.75" hidden="1" outlineLevel="2" x14ac:dyDescent="0.25">
      <c r="D269" s="80" t="str" cm="1">
        <f t="array" ref="D269:F271">_xlfn.LET(
    _xlpm.trad, $A$250:$G$256,
    _xlpm.let_dyn, $I$250:$N$263,
    _xlpm.style, {"Trad";"LET";"diff"},
    _xlpm.r_trad, ROWS(_xlpm.trad),
    _xlpm.r_let, ROWS(_xlpm.let_dyn),
    _xlpm.lines, _xlfn.VSTACK(_xlpm.r_trad, _xlpm.r_let, _xlpm.r_trad - _xlpm.r_let),
    _xlpm.get_chars, _xlfn.LAMBDA(_xlpm.x, SUM(LEN(_xlpm.x))),
    _xlpm.c_trad, _xlpm.get_chars(_xlpm.trad),
    _xlpm.c_let, _xlpm.get_chars(_xlpm.let_dyn),
    _xlpm.chars, _xlfn.VSTACK(_xlpm.c_trad, _xlpm.c_let, _xlpm.c_trad - _xlpm.c_let),
    _xlpm.return, _xlfn.HSTACK(_xlpm.style, _xlpm.lines, _xlpm.chars),
    _xlpm.return
)</f>
        <v>Trad</v>
      </c>
      <c r="E269" s="15">
        <v>7</v>
      </c>
      <c r="F269" s="15">
        <v>121</v>
      </c>
    </row>
    <row r="270" spans="1:14" s="4" customFormat="1" ht="15.75" hidden="1" outlineLevel="2" x14ac:dyDescent="0.25">
      <c r="D270" s="80" t="str">
        <v>LET</v>
      </c>
      <c r="E270" s="15">
        <v>14</v>
      </c>
      <c r="F270" s="15">
        <v>288</v>
      </c>
    </row>
    <row r="271" spans="1:14" s="4" customFormat="1" ht="15.75" hidden="1" outlineLevel="2" x14ac:dyDescent="0.25">
      <c r="D271" s="86" t="str">
        <v>diff</v>
      </c>
      <c r="E271" s="86">
        <v>-7</v>
      </c>
      <c r="F271" s="86">
        <v>-167</v>
      </c>
    </row>
    <row r="272" spans="1:14" s="4" customFormat="1" ht="15.75" hidden="1" outlineLevel="1" collapsed="1" x14ac:dyDescent="0.25"/>
    <row r="273" spans="1:8" s="4" customFormat="1" ht="15.75" hidden="1" outlineLevel="1" x14ac:dyDescent="0.25">
      <c r="A273" s="70" t="s">
        <v>408</v>
      </c>
    </row>
    <row r="274" spans="1:8" s="4" customFormat="1" ht="15.75" hidden="1" outlineLevel="2" x14ac:dyDescent="0.25">
      <c r="A274" s="72" t="s">
        <v>367</v>
      </c>
    </row>
    <row r="275" spans="1:8" s="4" customFormat="1" ht="15.75" hidden="1" outlineLevel="2" x14ac:dyDescent="0.25">
      <c r="A275" s="72" t="s">
        <v>372</v>
      </c>
    </row>
    <row r="276" spans="1:8" s="4" customFormat="1" ht="15.75" hidden="1" outlineLevel="2" x14ac:dyDescent="0.25"/>
    <row r="277" spans="1:8" s="4" customFormat="1" ht="15.75" hidden="1" outlineLevel="2" x14ac:dyDescent="0.25">
      <c r="D277" s="2" t="s">
        <v>365</v>
      </c>
      <c r="E277" s="2" t="s">
        <v>366</v>
      </c>
      <c r="F277" s="2" t="s">
        <v>364</v>
      </c>
      <c r="G277" s="2" t="s">
        <v>370</v>
      </c>
      <c r="H277" s="2" t="s">
        <v>371</v>
      </c>
    </row>
    <row r="278" spans="1:8" s="4" customFormat="1" ht="15.75" hidden="1" outlineLevel="2" x14ac:dyDescent="0.25">
      <c r="A278" s="76" t="s">
        <v>368</v>
      </c>
      <c r="B278" s="15">
        <v>20</v>
      </c>
      <c r="D278" s="80" t="str" cm="1">
        <f t="array" ref="D278:H280">_xlfn.LET(
    _xlpm.trad, $A$250:$G$256,
    _xlpm.let_dyn, $I$250:$N$263,
    _xlpm.data_n, $B$278,
    _xlpm.style, {"Trad";"LET";"diff"},
    _xlpm.stack, _xlfn.LAMBDA(_xlpm.t,_xlpm.r, _xlfn.VSTACK(_xlpm.t, _xlpm.r, _xlpm.t -_xlpm.r)),
    _xlpm.lines, _xlfn.LET(
        _xlpm.r_trad, ROWS(_xlpm.trad) * _xlpm.data_n,
        _xlpm.r_let, ROWS(_xlpm.let_dyn),
        _xlpm.stack(_xlpm.r_trad, _xlpm.r_let)
    ),
    _xlpm.chars, _xlfn.LET(
        _xlpm.get_chars, _xlfn.LAMBDA(_xlpm.x, SUM(LEN(_xlpm.x))),
        _xlpm.c_trad, _xlpm.get_chars(_xlpm.trad) * _xlpm.data_n,
        _xlpm.c_let, _xlpm.get_chars(_xlpm.let_dyn),
        _xlpm.stack(_xlpm.c_trad, _xlpm.c_let)
    ),
    _xlpm.ref_data, _xlfn.LET(
        _xlpm.rd_trad, 3 * _xlpm.data_n,
        _xlpm.rd_let, 1,
        _xlpm.stack(_xlpm.rd_trad, _xlpm.rd_let)
    ),
    _xlpm.ref_rules, _xlfn.LET(
        _xlpm.rr_trad, 2 * _xlpm.data_n,
        _xlpm.rr_let, 1,
        _xlpm.stack(_xlpm.rr_trad, _xlpm.rr_let)
    ),
    _xlpm.return, _xlfn.HSTACK(_xlpm.style, _xlpm.lines, _xlpm.chars, _xlpm.ref_data, _xlpm.ref_rules),
    _xlpm.return
)</f>
        <v>Trad</v>
      </c>
      <c r="E278" s="15">
        <v>140</v>
      </c>
      <c r="F278" s="15">
        <v>2420</v>
      </c>
      <c r="G278" s="15">
        <v>60</v>
      </c>
      <c r="H278" s="15">
        <v>40</v>
      </c>
    </row>
    <row r="279" spans="1:8" s="4" customFormat="1" ht="15.75" hidden="1" outlineLevel="2" x14ac:dyDescent="0.25">
      <c r="D279" s="80" t="str">
        <v>LET</v>
      </c>
      <c r="E279" s="15">
        <v>14</v>
      </c>
      <c r="F279" s="15">
        <v>288</v>
      </c>
      <c r="G279" s="15">
        <v>1</v>
      </c>
      <c r="H279" s="15">
        <v>1</v>
      </c>
    </row>
    <row r="280" spans="1:8" s="4" customFormat="1" ht="15.75" hidden="1" outlineLevel="2" x14ac:dyDescent="0.25">
      <c r="D280" s="86" t="str">
        <v>diff</v>
      </c>
      <c r="E280" s="86">
        <v>126</v>
      </c>
      <c r="F280" s="86">
        <v>2132</v>
      </c>
      <c r="G280" s="86">
        <v>59</v>
      </c>
      <c r="H280" s="87">
        <v>39</v>
      </c>
    </row>
    <row r="281" spans="1:8" s="4" customFormat="1" ht="15.75" hidden="1" outlineLevel="1" collapsed="1" x14ac:dyDescent="0.25">
      <c r="H281" s="85"/>
    </row>
    <row r="282" spans="1:8" s="4" customFormat="1" ht="15.75" collapsed="1" x14ac:dyDescent="0.25">
      <c r="H282" s="85"/>
    </row>
    <row r="283" spans="1:8" ht="20.25" x14ac:dyDescent="0.35">
      <c r="A283" s="11" t="s">
        <v>432</v>
      </c>
    </row>
    <row r="284" spans="1:8" hidden="1" outlineLevel="1" x14ac:dyDescent="0.3"/>
    <row r="285" spans="1:8" hidden="1" outlineLevel="1" x14ac:dyDescent="0.3">
      <c r="D285" s="156" t="s">
        <v>104</v>
      </c>
      <c r="E285" s="156"/>
      <c r="F285" s="156"/>
      <c r="G285" s="156"/>
      <c r="H285" s="156"/>
    </row>
    <row r="286" spans="1:8" hidden="1" outlineLevel="1" x14ac:dyDescent="0.3">
      <c r="D286" s="163" t="s">
        <v>114</v>
      </c>
      <c r="E286" s="163"/>
      <c r="F286" s="163"/>
      <c r="G286" s="163"/>
      <c r="H286" s="163"/>
    </row>
    <row r="287" spans="1:8" hidden="1" outlineLevel="1" x14ac:dyDescent="0.3">
      <c r="D287" s="163"/>
      <c r="E287" s="163"/>
      <c r="F287" s="163"/>
      <c r="G287" s="163"/>
      <c r="H287" s="163"/>
    </row>
    <row r="288" spans="1:8" hidden="1" outlineLevel="1" x14ac:dyDescent="0.3">
      <c r="D288" s="31"/>
      <c r="E288" s="31"/>
      <c r="F288" s="31"/>
      <c r="G288" s="31"/>
      <c r="H288" s="31"/>
    </row>
    <row r="289" spans="1:19" hidden="1" outlineLevel="1" x14ac:dyDescent="0.3">
      <c r="D289" s="161" t="s">
        <v>35</v>
      </c>
      <c r="E289" s="161"/>
      <c r="F289" s="161"/>
      <c r="G289" s="161"/>
      <c r="H289" s="161"/>
    </row>
    <row r="290" spans="1:19" hidden="1" outlineLevel="1" x14ac:dyDescent="0.3">
      <c r="D290" s="161" t="s">
        <v>105</v>
      </c>
      <c r="E290" s="161"/>
      <c r="F290" s="161"/>
      <c r="G290" s="161"/>
      <c r="H290" s="161"/>
    </row>
    <row r="291" spans="1:19" hidden="1" outlineLevel="1" x14ac:dyDescent="0.3">
      <c r="D291" s="161" t="s">
        <v>106</v>
      </c>
      <c r="E291" s="161"/>
      <c r="F291" s="161"/>
      <c r="G291" s="161"/>
      <c r="H291" s="161"/>
    </row>
    <row r="292" spans="1:19" hidden="1" outlineLevel="1" x14ac:dyDescent="0.3">
      <c r="D292" s="161" t="s">
        <v>107</v>
      </c>
      <c r="E292" s="161"/>
      <c r="F292" s="161"/>
      <c r="G292" s="161"/>
      <c r="H292" s="161"/>
    </row>
    <row r="293" spans="1:19" hidden="1" outlineLevel="1" x14ac:dyDescent="0.3">
      <c r="D293" s="161" t="s">
        <v>108</v>
      </c>
      <c r="E293" s="161"/>
      <c r="F293" s="161"/>
      <c r="G293" s="161"/>
      <c r="H293" s="161"/>
      <c r="R293" s="94"/>
    </row>
    <row r="294" spans="1:19" hidden="1" outlineLevel="1" x14ac:dyDescent="0.3">
      <c r="B294" s="24" t="s">
        <v>47</v>
      </c>
      <c r="D294" s="31"/>
      <c r="E294" s="31"/>
      <c r="F294" s="31"/>
      <c r="G294" s="31"/>
      <c r="H294" s="31"/>
      <c r="J294" s="20" t="s">
        <v>4</v>
      </c>
      <c r="N294" s="33" t="s">
        <v>216</v>
      </c>
      <c r="R294" s="33" t="s">
        <v>403</v>
      </c>
    </row>
    <row r="295" spans="1:19" ht="20.25" hidden="1" customHeight="1" outlineLevel="1" x14ac:dyDescent="0.35">
      <c r="A295" s="53" t="s">
        <v>9</v>
      </c>
      <c r="B295" s="29">
        <f>($B$297*$B$298)/$B$296</f>
        <v>2000</v>
      </c>
      <c r="C295" s="54" t="s">
        <v>112</v>
      </c>
      <c r="D295" s="156" t="s">
        <v>115</v>
      </c>
      <c r="E295" s="156"/>
      <c r="F295" s="156"/>
      <c r="G295" s="156"/>
      <c r="H295" s="156"/>
      <c r="I295" s="27" t="s">
        <v>9</v>
      </c>
      <c r="J295" s="18">
        <f>_xlfn.LET(
    _xlpm.v_1, $B$296,
    _xlpm.c_2, $B$297,
    _xlpm.v_2, $B$298,
    _xlpm.c_1, (_xlpm.c_2 * _xlpm.v_2) / _xlpm.v_1,
    _xlpm.return, _xlpm.c_1,
    _xlpm.return
)</f>
        <v>2000</v>
      </c>
      <c r="K295" s="28" t="s">
        <v>112</v>
      </c>
      <c r="M295" s="17" t="s">
        <v>9</v>
      </c>
      <c r="N295" s="32">
        <v>2000</v>
      </c>
      <c r="O295" s="26" t="s">
        <v>112</v>
      </c>
      <c r="Q295" s="17" t="s">
        <v>9</v>
      </c>
      <c r="R295" s="32">
        <v>2000</v>
      </c>
      <c r="S295" s="26" t="s">
        <v>112</v>
      </c>
    </row>
    <row r="296" spans="1:19" hidden="1" outlineLevel="1" x14ac:dyDescent="0.3">
      <c r="A296" s="17" t="s">
        <v>12</v>
      </c>
      <c r="B296" s="15">
        <v>5</v>
      </c>
      <c r="C296" s="26" t="s">
        <v>113</v>
      </c>
      <c r="D296" s="163" t="s">
        <v>116</v>
      </c>
      <c r="E296" s="163"/>
      <c r="F296" s="163"/>
      <c r="G296" s="163"/>
      <c r="H296" s="163"/>
      <c r="I296" s="17" t="s">
        <v>12</v>
      </c>
      <c r="J296" s="15">
        <v>5</v>
      </c>
      <c r="K296" s="26" t="s">
        <v>113</v>
      </c>
      <c r="M296" s="17" t="s">
        <v>12</v>
      </c>
      <c r="N296" s="32">
        <v>5</v>
      </c>
      <c r="O296" s="26" t="s">
        <v>113</v>
      </c>
      <c r="Q296" s="17" t="s">
        <v>12</v>
      </c>
      <c r="R296" s="32">
        <v>5</v>
      </c>
      <c r="S296" s="26" t="s">
        <v>113</v>
      </c>
    </row>
    <row r="297" spans="1:19" hidden="1" outlineLevel="1" x14ac:dyDescent="0.3">
      <c r="A297" s="17" t="s">
        <v>11</v>
      </c>
      <c r="B297" s="15">
        <v>500</v>
      </c>
      <c r="C297" s="26" t="s">
        <v>112</v>
      </c>
      <c r="D297" s="163"/>
      <c r="E297" s="163"/>
      <c r="F297" s="163"/>
      <c r="G297" s="163"/>
      <c r="H297" s="163"/>
      <c r="I297" s="17" t="s">
        <v>11</v>
      </c>
      <c r="J297" s="15">
        <v>500</v>
      </c>
      <c r="K297" s="26" t="s">
        <v>112</v>
      </c>
      <c r="M297" s="17" t="s">
        <v>11</v>
      </c>
      <c r="N297" s="32">
        <v>500</v>
      </c>
      <c r="O297" s="26" t="s">
        <v>112</v>
      </c>
      <c r="Q297" s="17" t="s">
        <v>11</v>
      </c>
      <c r="R297" s="32">
        <v>500</v>
      </c>
      <c r="S297" s="26" t="s">
        <v>112</v>
      </c>
    </row>
    <row r="298" spans="1:19" hidden="1" outlineLevel="1" x14ac:dyDescent="0.3">
      <c r="A298" s="17" t="s">
        <v>10</v>
      </c>
      <c r="B298" s="15">
        <v>20</v>
      </c>
      <c r="C298" s="26" t="s">
        <v>113</v>
      </c>
      <c r="D298" s="31"/>
      <c r="E298" s="31"/>
      <c r="F298" s="31"/>
      <c r="G298" s="31"/>
      <c r="H298" s="31"/>
      <c r="I298" s="17" t="s">
        <v>10</v>
      </c>
      <c r="J298" s="15">
        <v>20</v>
      </c>
      <c r="K298" s="26" t="s">
        <v>113</v>
      </c>
      <c r="M298" s="17" t="s">
        <v>10</v>
      </c>
      <c r="N298" s="32"/>
      <c r="O298" s="26" t="s">
        <v>113</v>
      </c>
      <c r="Q298" s="17" t="s">
        <v>10</v>
      </c>
      <c r="R298" s="32"/>
      <c r="S298" s="26" t="s">
        <v>113</v>
      </c>
    </row>
    <row r="299" spans="1:19" hidden="1" outlineLevel="1" x14ac:dyDescent="0.3">
      <c r="D299" s="31"/>
      <c r="E299" s="31"/>
      <c r="F299" s="31"/>
      <c r="G299" s="31"/>
      <c r="H299" s="31"/>
    </row>
    <row r="300" spans="1:19" ht="20.25" hidden="1" outlineLevel="1" x14ac:dyDescent="0.35">
      <c r="A300" s="17" t="s">
        <v>9</v>
      </c>
      <c r="B300" s="15">
        <v>2000</v>
      </c>
      <c r="C300" s="26" t="s">
        <v>112</v>
      </c>
      <c r="D300" s="156" t="s">
        <v>117</v>
      </c>
      <c r="E300" s="156"/>
      <c r="F300" s="156"/>
      <c r="G300" s="156"/>
      <c r="H300" s="156"/>
      <c r="I300" s="17" t="s">
        <v>9</v>
      </c>
      <c r="J300" s="15">
        <v>2000</v>
      </c>
      <c r="K300" s="26" t="s">
        <v>112</v>
      </c>
      <c r="N300" s="32" cm="1">
        <f t="array" ref="N300">DILUTIONEQ(N295,N296,N297,N298)</f>
        <v>20</v>
      </c>
      <c r="R300" s="32" cm="1">
        <f t="array" ref="R300">DILUTIONEQ_ADV(R295,R296,R297,R298)</f>
        <v>20</v>
      </c>
    </row>
    <row r="301" spans="1:19" hidden="1" outlineLevel="1" x14ac:dyDescent="0.3">
      <c r="A301" s="53" t="s">
        <v>12</v>
      </c>
      <c r="B301" s="29">
        <f>($B$302*$B$303)/$B$300</f>
        <v>5</v>
      </c>
      <c r="C301" s="54" t="s">
        <v>113</v>
      </c>
      <c r="D301" s="163" t="s">
        <v>118</v>
      </c>
      <c r="E301" s="163"/>
      <c r="F301" s="163"/>
      <c r="G301" s="163"/>
      <c r="H301" s="163"/>
      <c r="I301" s="27" t="s">
        <v>12</v>
      </c>
      <c r="J301" s="18">
        <f>_xlfn.LET(
    _xlpm.c_1, $B$300,
    _xlpm.c_2, $B$302,
    _xlpm.v_2, $B$303,
    _xlpm.v_1, (_xlpm.c_2 * _xlpm.v_2) / _xlpm.c_1,
    _xlpm.return, _xlpm.v_1,
    _xlpm.return
)</f>
        <v>5</v>
      </c>
      <c r="K301" s="28" t="s">
        <v>113</v>
      </c>
    </row>
    <row r="302" spans="1:19" hidden="1" outlineLevel="1" x14ac:dyDescent="0.3">
      <c r="A302" s="17" t="s">
        <v>11</v>
      </c>
      <c r="B302" s="15">
        <v>500</v>
      </c>
      <c r="C302" s="26" t="s">
        <v>112</v>
      </c>
      <c r="D302" s="163"/>
      <c r="E302" s="163"/>
      <c r="F302" s="163"/>
      <c r="G302" s="163"/>
      <c r="H302" s="163"/>
      <c r="I302" s="17" t="s">
        <v>11</v>
      </c>
      <c r="J302" s="15">
        <v>500</v>
      </c>
      <c r="K302" s="26" t="s">
        <v>112</v>
      </c>
    </row>
    <row r="303" spans="1:19" hidden="1" outlineLevel="1" x14ac:dyDescent="0.3">
      <c r="A303" s="17" t="s">
        <v>10</v>
      </c>
      <c r="B303" s="15">
        <v>20</v>
      </c>
      <c r="C303" s="26" t="s">
        <v>113</v>
      </c>
      <c r="D303" s="31"/>
      <c r="E303" s="31"/>
      <c r="F303" s="31"/>
      <c r="G303" s="31"/>
      <c r="H303" s="31"/>
      <c r="I303" s="17" t="s">
        <v>10</v>
      </c>
      <c r="J303" s="15">
        <v>20</v>
      </c>
      <c r="K303" s="26" t="s">
        <v>113</v>
      </c>
    </row>
    <row r="304" spans="1:19" hidden="1" outlineLevel="1" x14ac:dyDescent="0.3">
      <c r="D304" s="31"/>
      <c r="E304" s="31"/>
      <c r="F304" s="31"/>
      <c r="G304" s="31"/>
      <c r="H304" s="31"/>
    </row>
    <row r="305" spans="1:36" ht="20.25" hidden="1" outlineLevel="1" x14ac:dyDescent="0.35">
      <c r="A305" s="17" t="s">
        <v>9</v>
      </c>
      <c r="B305" s="15">
        <v>2000</v>
      </c>
      <c r="C305" s="26" t="s">
        <v>112</v>
      </c>
      <c r="D305" s="156" t="s">
        <v>119</v>
      </c>
      <c r="E305" s="156"/>
      <c r="F305" s="156"/>
      <c r="G305" s="156"/>
      <c r="H305" s="156"/>
      <c r="I305" s="17" t="s">
        <v>9</v>
      </c>
      <c r="J305" s="15">
        <v>2000</v>
      </c>
      <c r="K305" s="26" t="s">
        <v>112</v>
      </c>
    </row>
    <row r="306" spans="1:36" hidden="1" outlineLevel="1" x14ac:dyDescent="0.3">
      <c r="A306" s="17" t="s">
        <v>12</v>
      </c>
      <c r="B306" s="15">
        <v>5</v>
      </c>
      <c r="C306" s="26" t="s">
        <v>113</v>
      </c>
      <c r="D306" s="163" t="s">
        <v>120</v>
      </c>
      <c r="E306" s="163"/>
      <c r="F306" s="163"/>
      <c r="G306" s="163"/>
      <c r="H306" s="163"/>
      <c r="I306" s="17" t="s">
        <v>12</v>
      </c>
      <c r="J306" s="15">
        <v>5</v>
      </c>
      <c r="K306" s="26" t="s">
        <v>113</v>
      </c>
    </row>
    <row r="307" spans="1:36" hidden="1" outlineLevel="1" x14ac:dyDescent="0.3">
      <c r="A307" s="53" t="s">
        <v>11</v>
      </c>
      <c r="B307" s="29">
        <f>($B$305*$B$306)/$B$308</f>
        <v>500</v>
      </c>
      <c r="C307" s="54" t="s">
        <v>112</v>
      </c>
      <c r="D307" s="163"/>
      <c r="E307" s="163"/>
      <c r="F307" s="163"/>
      <c r="G307" s="163"/>
      <c r="H307" s="163"/>
      <c r="I307" s="27" t="s">
        <v>11</v>
      </c>
      <c r="J307" s="18">
        <f>_xlfn.LET(
    _xlpm.c_1, $B$305,
    _xlpm.v_1, $B$306,
    _xlpm.v_2, $B$308,
    _xlpm.c_2, (_xlpm.c_1 * _xlpm.v_1) / _xlpm.v_2,
    _xlpm.return, _xlpm.c_2,
    _xlpm.return
)</f>
        <v>500</v>
      </c>
      <c r="K307" s="28" t="s">
        <v>112</v>
      </c>
      <c r="N307" s="24" t="s">
        <v>217</v>
      </c>
    </row>
    <row r="308" spans="1:36" hidden="1" outlineLevel="1" x14ac:dyDescent="0.3">
      <c r="A308" s="17" t="s">
        <v>10</v>
      </c>
      <c r="B308" s="15">
        <v>20</v>
      </c>
      <c r="C308" s="26" t="s">
        <v>113</v>
      </c>
      <c r="D308" s="31"/>
      <c r="E308" s="31"/>
      <c r="F308" s="31"/>
      <c r="G308" s="31"/>
      <c r="H308" s="31"/>
      <c r="I308" s="17" t="s">
        <v>10</v>
      </c>
      <c r="J308" s="15">
        <v>20</v>
      </c>
      <c r="K308" s="26" t="s">
        <v>113</v>
      </c>
      <c r="M308" s="17" t="s">
        <v>9</v>
      </c>
      <c r="N308" s="29">
        <v>2000</v>
      </c>
      <c r="O308" s="26" t="s">
        <v>112</v>
      </c>
    </row>
    <row r="309" spans="1:36" hidden="1" outlineLevel="1" x14ac:dyDescent="0.3">
      <c r="D309" s="31"/>
      <c r="E309" s="31"/>
      <c r="F309" s="31"/>
      <c r="G309" s="31"/>
      <c r="H309" s="31"/>
      <c r="M309" s="17" t="s">
        <v>12</v>
      </c>
      <c r="N309" s="29">
        <v>5</v>
      </c>
      <c r="O309" s="26" t="s">
        <v>113</v>
      </c>
    </row>
    <row r="310" spans="1:36" ht="20.25" hidden="1" outlineLevel="1" x14ac:dyDescent="0.35">
      <c r="A310" s="17" t="s">
        <v>9</v>
      </c>
      <c r="B310" s="15">
        <v>2000</v>
      </c>
      <c r="C310" s="26" t="s">
        <v>112</v>
      </c>
      <c r="D310" s="156" t="s">
        <v>121</v>
      </c>
      <c r="E310" s="156"/>
      <c r="F310" s="156"/>
      <c r="G310" s="156"/>
      <c r="H310" s="156"/>
      <c r="I310" s="17" t="s">
        <v>9</v>
      </c>
      <c r="J310" s="15">
        <v>2000</v>
      </c>
      <c r="K310" s="26" t="s">
        <v>112</v>
      </c>
      <c r="M310" s="17" t="s">
        <v>11</v>
      </c>
      <c r="N310" s="29"/>
      <c r="O310" s="26" t="s">
        <v>112</v>
      </c>
    </row>
    <row r="311" spans="1:36" ht="18.75" hidden="1" customHeight="1" outlineLevel="1" x14ac:dyDescent="0.3">
      <c r="A311" s="17" t="s">
        <v>12</v>
      </c>
      <c r="B311" s="15">
        <v>5</v>
      </c>
      <c r="C311" s="26" t="s">
        <v>113</v>
      </c>
      <c r="D311" s="163" t="s">
        <v>122</v>
      </c>
      <c r="E311" s="163"/>
      <c r="F311" s="163"/>
      <c r="G311" s="163"/>
      <c r="H311" s="163"/>
      <c r="I311" s="17" t="s">
        <v>12</v>
      </c>
      <c r="J311" s="15">
        <v>5</v>
      </c>
      <c r="K311" s="26" t="s">
        <v>113</v>
      </c>
      <c r="M311" s="17" t="s">
        <v>10</v>
      </c>
      <c r="N311" s="29">
        <v>20</v>
      </c>
      <c r="O311" s="26" t="s">
        <v>113</v>
      </c>
    </row>
    <row r="312" spans="1:36" ht="18.75" hidden="1" customHeight="1" outlineLevel="1" x14ac:dyDescent="0.3">
      <c r="A312" s="17" t="s">
        <v>11</v>
      </c>
      <c r="B312" s="15">
        <v>500</v>
      </c>
      <c r="C312" s="26" t="s">
        <v>112</v>
      </c>
      <c r="D312" s="163"/>
      <c r="E312" s="163"/>
      <c r="F312" s="163"/>
      <c r="G312" s="163"/>
      <c r="H312" s="163"/>
      <c r="I312" s="17" t="s">
        <v>11</v>
      </c>
      <c r="J312" s="15">
        <v>500</v>
      </c>
      <c r="K312" s="26" t="s">
        <v>112</v>
      </c>
    </row>
    <row r="313" spans="1:36" hidden="1" outlineLevel="1" x14ac:dyDescent="0.3">
      <c r="A313" s="53" t="s">
        <v>10</v>
      </c>
      <c r="B313" s="29">
        <f>($B$310*$B$311)/$B$312</f>
        <v>20</v>
      </c>
      <c r="C313" s="54" t="s">
        <v>113</v>
      </c>
      <c r="I313" s="27" t="s">
        <v>10</v>
      </c>
      <c r="J313" s="18">
        <f>_xlfn.LET(
    _xlpm.c_1, $B$310,
    _xlpm.v_1, $B$311,
    _xlpm.c_2, $B$312,
    _xlpm.v_2, (_xlpm.c_1 * _xlpm.v_1) / _xlpm.c_2,
    _xlpm.return, _xlpm.v_2,
    _xlpm.return
)</f>
        <v>20</v>
      </c>
      <c r="K313" s="28" t="s">
        <v>113</v>
      </c>
      <c r="N313" s="29" cm="1">
        <f t="array" ref="N313">_xlfn.IFS(
(--(OR($N$308="",ISBLANK($N$308)))+
--(OR($N$309="",ISBLANK($N$309)))+
--(OR($N$310="",ISBLANK($N$310)))+
--(OR($N$311="",ISBLANK($N$311))))&lt;&gt;1,
"#UNKs!",
OR($N$308="",ISBLANK($N$308)),
($N$310*$N$311)/$N$309,
OR($N$309="",ISBLANK($N$309)),
($N$310*$N$311)/$N$308,
OR($N$310="",ISBLANK($N$310)),
($N$308*$N$309)/$N$311,
OR($N$311="",ISBLANK($N$311)),
($N$308*$N$309)/$N$310,
TRUE,"#OMITs!"
)</f>
        <v>500</v>
      </c>
    </row>
    <row r="314" spans="1:36" s="3" customFormat="1" ht="15" collapsed="1" x14ac:dyDescent="0.25"/>
    <row r="315" spans="1:36" ht="20.25" x14ac:dyDescent="0.35">
      <c r="A315" s="11" t="s">
        <v>429</v>
      </c>
    </row>
    <row r="316" spans="1:36" hidden="1" outlineLevel="1" x14ac:dyDescent="0.3">
      <c r="A316" s="70" t="s">
        <v>329</v>
      </c>
    </row>
    <row r="317" spans="1:36" s="3" customFormat="1" hidden="1" outlineLevel="2" x14ac:dyDescent="0.3">
      <c r="A317" s="48" t="s">
        <v>330</v>
      </c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</row>
    <row r="318" spans="1:36" s="3" customFormat="1" hidden="1" outlineLevel="2" x14ac:dyDescent="0.3">
      <c r="A318" s="48" t="s">
        <v>334</v>
      </c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</row>
    <row r="319" spans="1:36" s="3" customFormat="1" hidden="1" outlineLevel="2" x14ac:dyDescent="0.3">
      <c r="A319" s="51" t="s">
        <v>332</v>
      </c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</row>
    <row r="320" spans="1:36" s="3" customFormat="1" hidden="1" outlineLevel="2" x14ac:dyDescent="0.3">
      <c r="A320" s="51" t="s">
        <v>333</v>
      </c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</row>
    <row r="321" spans="1:36" s="3" customFormat="1" hidden="1" outlineLevel="2" x14ac:dyDescent="0.3">
      <c r="A321" s="48" t="s">
        <v>337</v>
      </c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</row>
    <row r="322" spans="1:36" s="3" customFormat="1" hidden="1" outlineLevel="2" x14ac:dyDescent="0.3">
      <c r="A322" s="51" t="s">
        <v>336</v>
      </c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</row>
    <row r="323" spans="1:36" s="3" customFormat="1" hidden="1" outlineLevel="2" x14ac:dyDescent="0.3">
      <c r="A323" s="51" t="s">
        <v>335</v>
      </c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</row>
    <row r="324" spans="1:36" s="3" customFormat="1" hidden="1" outlineLevel="2" x14ac:dyDescent="0.3">
      <c r="A324" s="51" t="s">
        <v>338</v>
      </c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</row>
    <row r="325" spans="1:36" s="3" customFormat="1" hidden="1" outlineLevel="2" x14ac:dyDescent="0.3">
      <c r="A325" s="51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</row>
    <row r="326" spans="1:36" s="3" customFormat="1" hidden="1" outlineLevel="2" x14ac:dyDescent="0.3">
      <c r="A326" s="72" t="str">
        <f>"What improvements can be made to the LET formulas in cells " &amp; ADDRESS(ROW(J339),COLUMN(J339),4) &amp; ":" &amp; ADDRESS(ROW(J348),COLUMN(J348),4) &amp; "?"</f>
        <v>What improvements can be made to the LET formulas in cells J339:J348?</v>
      </c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</row>
    <row r="327" spans="1:36" s="3" customFormat="1" hidden="1" outlineLevel="2" x14ac:dyDescent="0.3">
      <c r="A327" s="72" t="s">
        <v>331</v>
      </c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</row>
    <row r="328" spans="1:36" s="3" customFormat="1" hidden="1" outlineLevel="2" x14ac:dyDescent="0.3">
      <c r="A328" s="72" t="s">
        <v>339</v>
      </c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</row>
    <row r="329" spans="1:36" s="3" customFormat="1" hidden="1" outlineLevel="1" collapsed="1" x14ac:dyDescent="0.3">
      <c r="A329" s="7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</row>
    <row r="330" spans="1:36" s="3" customFormat="1" hidden="1" outlineLevel="1" x14ac:dyDescent="0.3">
      <c r="A330" s="70" t="s">
        <v>412</v>
      </c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</row>
    <row r="331" spans="1:36" hidden="1" outlineLevel="2" x14ac:dyDescent="0.3">
      <c r="C331" s="158" t="s">
        <v>277</v>
      </c>
      <c r="D331" s="158"/>
      <c r="E331" s="158"/>
      <c r="F331" s="158"/>
      <c r="G331" s="158"/>
      <c r="H331" s="158"/>
      <c r="I331" s="158"/>
    </row>
    <row r="332" spans="1:36" hidden="1" outlineLevel="2" x14ac:dyDescent="0.3">
      <c r="B332" s="75" t="s">
        <v>234</v>
      </c>
      <c r="C332" s="68">
        <v>300</v>
      </c>
      <c r="D332" s="68">
        <v>133</v>
      </c>
      <c r="E332" s="68">
        <v>92</v>
      </c>
      <c r="F332" s="67">
        <v>75.5</v>
      </c>
      <c r="G332" s="66">
        <v>0.72499999999999998</v>
      </c>
      <c r="H332" s="67">
        <v>13.7</v>
      </c>
      <c r="I332" s="68">
        <v>75</v>
      </c>
    </row>
    <row r="333" spans="1:36" hidden="1" outlineLevel="2" x14ac:dyDescent="0.3">
      <c r="B333" s="65"/>
      <c r="C333" s="65"/>
      <c r="D333" s="65"/>
      <c r="E333" s="65"/>
      <c r="F333" s="65"/>
      <c r="G333" s="65"/>
      <c r="H333" s="65"/>
      <c r="I333" s="65"/>
    </row>
    <row r="334" spans="1:36" hidden="1" outlineLevel="2" x14ac:dyDescent="0.3">
      <c r="B334" s="65"/>
      <c r="C334" s="158" t="s">
        <v>276</v>
      </c>
      <c r="D334" s="158"/>
      <c r="E334" s="158"/>
      <c r="F334" s="158"/>
      <c r="G334" s="158"/>
      <c r="H334" s="158"/>
      <c r="I334" s="158"/>
      <c r="M334" s="69" t="s">
        <v>278</v>
      </c>
    </row>
    <row r="335" spans="1:36" hidden="1" outlineLevel="2" x14ac:dyDescent="0.3">
      <c r="B335" s="75" t="s">
        <v>233</v>
      </c>
      <c r="C335" s="68">
        <v>50</v>
      </c>
      <c r="D335" s="68">
        <v>10</v>
      </c>
      <c r="E335" s="68">
        <v>7</v>
      </c>
      <c r="F335" s="67">
        <v>1.1000000000000001</v>
      </c>
      <c r="G335" s="66">
        <v>0.03</v>
      </c>
      <c r="H335" s="67">
        <v>0.4</v>
      </c>
      <c r="I335" s="68">
        <v>20</v>
      </c>
      <c r="M335" s="68">
        <v>1</v>
      </c>
    </row>
    <row r="336" spans="1:36" hidden="1" outlineLevel="2" x14ac:dyDescent="0.3">
      <c r="B336" s="75" t="s">
        <v>25</v>
      </c>
      <c r="C336" s="68">
        <v>100</v>
      </c>
      <c r="D336" s="68">
        <v>20</v>
      </c>
      <c r="E336" s="68">
        <v>11</v>
      </c>
      <c r="F336" s="67">
        <v>2.1</v>
      </c>
      <c r="G336" s="66">
        <v>0.06</v>
      </c>
      <c r="H336" s="67">
        <v>0.8</v>
      </c>
      <c r="I336" s="68">
        <v>35</v>
      </c>
      <c r="M336" s="68">
        <v>3</v>
      </c>
    </row>
    <row r="337" spans="1:36" hidden="1" outlineLevel="2" x14ac:dyDescent="0.3">
      <c r="C337" s="65"/>
      <c r="D337" s="65"/>
      <c r="E337" s="65"/>
      <c r="F337" s="65"/>
      <c r="G337" s="65"/>
      <c r="H337" s="65"/>
      <c r="I337" s="65"/>
    </row>
    <row r="338" spans="1:36" ht="20.25" hidden="1" outlineLevel="2" x14ac:dyDescent="0.35">
      <c r="B338" s="57" t="s">
        <v>226</v>
      </c>
      <c r="C338" s="57" t="s">
        <v>227</v>
      </c>
      <c r="D338" s="57" t="s">
        <v>228</v>
      </c>
      <c r="E338" s="57" t="s">
        <v>229</v>
      </c>
      <c r="F338" s="57" t="s">
        <v>230</v>
      </c>
      <c r="G338" s="57" t="s">
        <v>231</v>
      </c>
      <c r="H338" s="57" t="s">
        <v>274</v>
      </c>
      <c r="I338" s="57" t="s">
        <v>232</v>
      </c>
      <c r="J338" s="71" t="s">
        <v>235</v>
      </c>
      <c r="K338" s="71" t="s">
        <v>260</v>
      </c>
      <c r="M338" s="74" t="s">
        <v>271</v>
      </c>
    </row>
    <row r="339" spans="1:36" hidden="1" outlineLevel="2" x14ac:dyDescent="0.3">
      <c r="B339" s="14">
        <v>1</v>
      </c>
      <c r="C339" s="68">
        <v>300</v>
      </c>
      <c r="D339" s="68"/>
      <c r="E339" s="68">
        <v>91.637370333648832</v>
      </c>
      <c r="F339" s="68">
        <v>73.602300538765675</v>
      </c>
      <c r="G339" s="66">
        <v>0.73072805928399798</v>
      </c>
      <c r="H339" s="68"/>
      <c r="I339" s="68">
        <v>77.457247310105274</v>
      </c>
      <c r="J339" s="18" t="str">
        <f>_xlfn.LET(
    _xlpm.FN, IF(ABS(C339-$C$332) &gt;= $C$336, 3, IF(ABS(C339-$C$332) &gt;= $C$335, 1, 0)),
    _xlpm.Cd, IF(ABS(D339-$D$332) &gt;= $D$336, 3, IF(ABS(D339-$D$332) &gt;= $D$335, 1, 0)),
    _xlpm.HVK, IF(ABS(E339-$E$332) &gt;= $E$336, 3, IF(ABS(E339-$E$332) &gt;= $E$335, 1, 0)),
    _xlpm.Mill, IF(ABS(F339-$F$332) &gt;= $F$336, 3, IF(ABS(F339-$F$332) &gt;= $F$335, 1, 0)),
    _xlpm.Ash, IF(ABS(G339-$G$332) &gt;= $G$336, 3, IF(ABS(G339-$G$332) &gt;= $G$335, 1, 0)),
    _xlpm.Pro, IF(ABS(H339-$H$332) &gt;= $H$336, 3, IF(ABS(H339-$H$332) &gt;= $H$335, 1, 0)),
    _xlpm.GI, IF(ABS(I339-$I$332) &gt;= $I$336, 3, IF(ABS(I339-$I$332) &gt;= $I$335, 1, 0)),
    _xlpm.demerit, SUM(_xlpm.FN, _xlpm.Cd, _xlpm.HVK, _xlpm.Mill, _xlpm.Ash, _xlpm.Pro, _xlpm.GI),
    IF(
        OR(C339="", D339="", E339="", F339="", G339="", H339="", I339=""),
        "",
        IF(_xlpm.demerit &lt; 3, "Pass", "Discuss")
    )
)</f>
        <v/>
      </c>
      <c r="K339" s="18" t="str" cm="1">
        <f t="array" ref="K339">_xlfn.LET(
    _xlpm.s_flag, 1,
    _xlpm.s_poor, 3,
    _xlpm.max_demrits, 3,
    _xlpm.get_score, _xlfn.LAMBDA(_xlpm.val,_xlpm.exp,_xlpm.flag,_xlpm.poor,
        _xlfn.LET(
            _xlpm.abs_diff, ABS(_xlpm.val - _xlpm.exp),
            IF(_xlpm.abs_diff &gt;= _xlpm.poor, _xlpm.s_poor, IF(_xlpm.abs_diff &gt;= _xlpm.flag, _xlpm.s_flag, 0))
        )
    ),
    _xlpm.FN, _xlpm.get_score(C339, $C$332, $C$335, $C$336),
    _xlpm.Cd, _xlpm.get_score(D339, $D$332, $D$335, $D$336),
    _xlpm.HVK, _xlpm.get_score(E339, $E$332, $E$335, $E$336),
    _xlpm.Mill, _xlpm.get_score(F339, $F$332, $F$335, $F$336),
    _xlpm.Ash, _xlpm.get_score(G339, $G$332, $G$335, $G$336),
    _xlpm.Pro, _xlpm.get_score(H339, $H$332, $H$335, $H$336),
    _xlpm.GI, _xlpm.get_score(I339, $I$332, $I$335, $I$336),
    _xlpm.demerit, SUM(_xlpm.FN, _xlpm.Cd, _xlpm.HVK, _xlpm.Mill, _xlpm.Ash, _xlpm.Pro, _xlpm.GI),
    _xlpm.is_blk, OR(C339="", D339="", E339="", F339="", G339="", H339="", I339=""),
    _xlpm.msg, IF(_xlpm.demerit &lt; _xlpm.max_demrits, "Pass", "Discuss"),
    _xlpm.return, IF(_xlpm.is_blk, "", _xlpm.msg),
    _xlpm.return
)</f>
        <v/>
      </c>
      <c r="M339" s="32" t="str" cm="1">
        <f t="array" ref="M339:M348">MERIT_ASSESSMENT(C339:I348,C332:I332,C338:I338,C335:I336,M335:M336,M336)</f>
        <v>[1] BLK: Cd, Pro</v>
      </c>
      <c r="N339" s="65"/>
      <c r="O339" s="65"/>
      <c r="P339" s="65"/>
      <c r="Q339" s="65"/>
      <c r="R339" s="65"/>
    </row>
    <row r="340" spans="1:36" hidden="1" outlineLevel="2" x14ac:dyDescent="0.3">
      <c r="B340" s="14">
        <v>2</v>
      </c>
      <c r="C340" s="68">
        <v>252.47478343469157</v>
      </c>
      <c r="D340" s="68">
        <v>151.67218293889272</v>
      </c>
      <c r="E340" s="68">
        <v>88.902798516441791</v>
      </c>
      <c r="F340" s="67">
        <v>75.767237563058785</v>
      </c>
      <c r="G340" s="66">
        <v>0.71669489687928178</v>
      </c>
      <c r="H340" s="67">
        <v>13.94533886238805</v>
      </c>
      <c r="I340" s="68">
        <v>65.132971042994271</v>
      </c>
      <c r="J340" s="18" t="str">
        <f t="shared" ref="J340:J348" si="4">_xlfn.LET(
    _xlpm.FN, IF(ABS(C340-$C$332) &gt;= $C$336, 3, IF(ABS(C340-$C$332) &gt;= $C$335, 1, 0)),
    _xlpm.Cd, IF(ABS(D340-$D$332) &gt;= $D$336, 3, IF(ABS(D340-$D$332) &gt;= $D$335, 1, 0)),
    _xlpm.HVK, IF(ABS(E340-$E$332) &gt;= $E$336, 3, IF(ABS(E340-$E$332) &gt;= $E$335, 1, 0)),
    _xlpm.Mill, IF(ABS(F340-$F$332) &gt;= $F$336, 3, IF(ABS(F340-$F$332) &gt;= $F$335, 1, 0)),
    _xlpm.Ash, IF(ABS(G340-$G$332) &gt;= $G$336, 3, IF(ABS(G340-$G$332) &gt;= $G$335, 1, 0)),
    _xlpm.Pro, IF(ABS(H340-$H$332) &gt;= $H$336, 3, IF(ABS(H340-$H$332) &gt;= $H$335, 1, 0)),
    _xlpm.GI, IF(ABS(I340-$I$332) &gt;= $I$336, 3, IF(ABS(I340-$I$332) &gt;= $I$335, 1, 0)),
    _xlpm.demerit, SUM(_xlpm.FN, _xlpm.Cd, _xlpm.HVK, _xlpm.Mill, _xlpm.Ash, _xlpm.Pro, _xlpm.GI),
    _xlpm.is_blk, OR(C340="", D340="", E340="", F340="", G340="", H340="", I340=""),
    _xlpm.return, IF(_xlpm.is_blk, "", IF(_xlpm.demerit &lt; 3, "Pass", "Discuss")),
    _xlpm.return
)</f>
        <v>Pass</v>
      </c>
      <c r="K340" s="18" t="str" cm="1">
        <f t="array" ref="K340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_xlpm.get_score(C340, $C$332, $C$335, $C$336),
    _xlpm.Cd, _xlpm.get_score(D340, $D$332, $D$335, $D$336),
    _xlpm.HVK, _xlpm.get_score(E340, $E$332, $E$335, $E$336),
    _xlpm.Mill, _xlpm.get_score(F340, $F$332, $F$335, $F$336),
    _xlpm.Ash, _xlpm.get_score(G340, $G$332, $G$335, $G$336),
    _xlpm.Pro, _xlpm.get_score(H340, $H$332, $H$335, $H$336),
    _xlpm.GI, _xlpm.get_score(I340, $I$332, $I$335, $I$336),
    _xlpm.demerit, SUM(_xlpm.FN, _xlpm.Cd, _xlpm.HVK, _xlpm.Mill, _xlpm.Ash, _xlpm.Pro, _xlpm.GI),
    _xlpm.is_blk, OR(C340="", D340="", E340="", F340="", G340="", H340="", I340=""),
    _xlpm.return, IF(
        _xlpm.is_blk,
        "",
        IF(_xlpm.demerit &lt; _xlpm.max_demrits, "Pass", "Discuss")
    ),
    _xlpm.return
)</f>
        <v>Pass</v>
      </c>
      <c r="M340" s="68" t="str">
        <v>Pass</v>
      </c>
      <c r="N340" s="65"/>
      <c r="O340" s="65"/>
      <c r="P340" s="65"/>
      <c r="Q340" s="65"/>
      <c r="R340" s="65"/>
    </row>
    <row r="341" spans="1:36" hidden="1" outlineLevel="2" x14ac:dyDescent="0.3">
      <c r="B341" s="14">
        <v>3</v>
      </c>
      <c r="C341" s="68">
        <v>213.46422899626384</v>
      </c>
      <c r="D341" s="68">
        <v>125.59439746584815</v>
      </c>
      <c r="E341" s="68">
        <v>98.482591058522615</v>
      </c>
      <c r="F341" s="67">
        <v>73.581147959717129</v>
      </c>
      <c r="G341" s="66">
        <v>0.78072805928399802</v>
      </c>
      <c r="H341" s="67">
        <v>14.316034904126106</v>
      </c>
      <c r="I341" s="68">
        <v>82.264297765365811</v>
      </c>
      <c r="J341" s="18" t="str">
        <f t="shared" si="4"/>
        <v>Discuss</v>
      </c>
      <c r="K341" s="18" t="str" cm="1">
        <f t="array" ref="K341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_xlpm.get_score(C341, $C$332, $C$335, $C$336),
    _xlpm.Cd, _xlpm.get_score(D341, $D$332, $D$335, $D$336),
    _xlpm.HVK, _xlpm.get_score(E341, $E$332, $E$335, $E$336),
    _xlpm.Mill, _xlpm.get_score(F341, $F$332, $F$335, $F$336),
    _xlpm.Ash, _xlpm.get_score(G341, $G$332, $G$335, $G$336),
    _xlpm.Pro, _xlpm.get_score(H341, $H$332, $H$335, $H$336),
    _xlpm.GI, _xlpm.get_score(I341, $I$332, $I$335, $I$336),
    _xlpm.demerit, SUM(_xlpm.FN, _xlpm.Cd, _xlpm.HVK, _xlpm.Mill, _xlpm.Ash, _xlpm.Pro, _xlpm.GI),
    _xlpm.is_blk, OR(C341="", D341="", E341="", F341="", G341="", H341="", I341=""),
    _xlpm.return, IF(
        _xlpm.is_blk,
        "",
        IF(_xlpm.demerit &lt; _xlpm.max_demrits, "Pass", "Discuss")
    ),
    _xlpm.return
)</f>
        <v>Discuss</v>
      </c>
      <c r="M341" s="68" t="str">
        <v>Discuss</v>
      </c>
      <c r="N341" s="65"/>
      <c r="O341" s="65"/>
      <c r="P341" s="65"/>
      <c r="Q341" s="65"/>
      <c r="R341" s="65"/>
    </row>
    <row r="342" spans="1:36" hidden="1" outlineLevel="2" x14ac:dyDescent="0.3">
      <c r="B342" s="14">
        <v>4</v>
      </c>
      <c r="C342" s="68">
        <v>341.20761126744736</v>
      </c>
      <c r="D342" s="68">
        <v>133.2086923019134</v>
      </c>
      <c r="E342" s="68">
        <v>86.693425350941794</v>
      </c>
      <c r="F342" s="67"/>
      <c r="G342" s="66">
        <v>0.72795989823961282</v>
      </c>
      <c r="H342" s="67">
        <v>13.952207409018637</v>
      </c>
      <c r="I342" s="68">
        <v>99.974401537749728</v>
      </c>
      <c r="J342" s="18" t="str">
        <f t="shared" si="4"/>
        <v/>
      </c>
      <c r="K342" s="18" t="str" cm="1">
        <f t="array" ref="K342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_xlpm.get_score(C342, $C$332, $C$335, $C$336),
    _xlpm.Cd, _xlpm.get_score(D342, $D$332, $D$335, $D$336),
    _xlpm.HVK, _xlpm.get_score(E342, $E$332, $E$335, $E$336),
    _xlpm.Mill, _xlpm.get_score(F342, $F$332, $F$335, $F$336),
    _xlpm.Ash, _xlpm.get_score(G342, $G$332, $G$335, $G$336),
    _xlpm.Pro, _xlpm.get_score(H342, $H$332, $H$335, $H$336),
    _xlpm.GI, _xlpm.get_score(I342, $I$332, $I$335, $I$336),
    _xlpm.demerit, SUM(_xlpm.FN, _xlpm.Cd, _xlpm.HVK, _xlpm.Mill, _xlpm.Ash, _xlpm.Pro, _xlpm.GI),
    _xlpm.is_blk, OR(C342="", D342="", E342="", F342="", G342="", H342="", I342=""),
    _xlpm.return, IF(
        _xlpm.is_blk,
        "",
        IF(_xlpm.demerit &lt; _xlpm.max_demrits, "Pass", "Discuss")
    ),
    _xlpm.return
)</f>
        <v/>
      </c>
      <c r="M342" s="68" t="str">
        <v>[1] BLK: Mill</v>
      </c>
      <c r="N342" s="65"/>
      <c r="O342" s="65"/>
      <c r="P342" s="65"/>
      <c r="Q342" s="65"/>
      <c r="R342" s="65"/>
    </row>
    <row r="343" spans="1:36" hidden="1" outlineLevel="2" x14ac:dyDescent="0.3">
      <c r="B343" s="14">
        <v>5</v>
      </c>
      <c r="C343" s="68">
        <v>351.32841376593097</v>
      </c>
      <c r="D343" s="68">
        <v>131.53836892284707</v>
      </c>
      <c r="E343" s="68">
        <v>102.09997748388687</v>
      </c>
      <c r="F343" s="67">
        <v>75.853527801233142</v>
      </c>
      <c r="G343" s="66">
        <v>0.70615194820177007</v>
      </c>
      <c r="H343" s="67">
        <v>13.765138605002608</v>
      </c>
      <c r="I343" s="68">
        <v>51.652073730114722</v>
      </c>
      <c r="J343" s="18" t="str">
        <f t="shared" si="4"/>
        <v>Discuss</v>
      </c>
      <c r="K343" s="18" t="str" cm="1">
        <f t="array" ref="K343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_xlpm.get_score(C343, $C$332, $C$335, $C$336),
    _xlpm.Cd, _xlpm.get_score(D343, $D$332, $D$335, $D$336),
    _xlpm.HVK, _xlpm.get_score(E343, $E$332, $E$335, $E$336),
    _xlpm.Mill, _xlpm.get_score(F343, $F$332, $F$335, $F$336),
    _xlpm.Ash, _xlpm.get_score(G343, $G$332, $G$335, $G$336),
    _xlpm.Pro, _xlpm.get_score(H343, $H$332, $H$335, $H$336),
    _xlpm.GI, _xlpm.get_score(I343, $I$332, $I$335, $I$336),
    _xlpm.demerit, SUM(_xlpm.FN, _xlpm.Cd, _xlpm.HVK, _xlpm.Mill, _xlpm.Ash, _xlpm.Pro, _xlpm.GI),
    _xlpm.is_blk, OR(C343="", D343="", E343="", F343="", G343="", H343="", I343=""),
    _xlpm.return, IF(
        _xlpm.is_blk,
        "",
        IF(_xlpm.demerit &lt; _xlpm.max_demrits, "Pass", "Discuss")
    ),
    _xlpm.return
)</f>
        <v>Discuss</v>
      </c>
      <c r="M343" s="68" t="str">
        <v>Discuss</v>
      </c>
      <c r="N343" s="65"/>
      <c r="O343" s="65"/>
      <c r="P343" s="65"/>
      <c r="Q343" s="65"/>
      <c r="R343" s="65"/>
    </row>
    <row r="344" spans="1:36" hidden="1" outlineLevel="2" x14ac:dyDescent="0.3">
      <c r="B344" s="14">
        <v>6</v>
      </c>
      <c r="C344" s="68">
        <v>245.68333218507468</v>
      </c>
      <c r="D344" s="68">
        <v>118.37164773229574</v>
      </c>
      <c r="E344" s="68">
        <v>101.25252425241891</v>
      </c>
      <c r="F344" s="67">
        <v>75.695207626663191</v>
      </c>
      <c r="G344" s="66">
        <v>0.68641903562536288</v>
      </c>
      <c r="H344" s="67">
        <v>13.416568720417708</v>
      </c>
      <c r="I344" s="68">
        <v>61.312827715505193</v>
      </c>
      <c r="J344" s="18" t="str">
        <f t="shared" si="4"/>
        <v>Discuss</v>
      </c>
      <c r="K344" s="18" t="str" cm="1">
        <f t="array" ref="K344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_xlpm.get_score(C344, $C$332, $C$335, $C$336),
    _xlpm.Cd, _xlpm.get_score(D344, $D$332, $D$335, $D$336),
    _xlpm.HVK, _xlpm.get_score(E344, $E$332, $E$335, $E$336),
    _xlpm.Mill, _xlpm.get_score(F344, $F$332, $F$335, $F$336),
    _xlpm.Ash, _xlpm.get_score(G344, $G$332, $G$335, $G$336),
    _xlpm.Pro, _xlpm.get_score(H344, $H$332, $H$335, $H$336),
    _xlpm.GI, _xlpm.get_score(I344, $I$332, $I$335, $I$336),
    _xlpm.demerit, SUM(_xlpm.FN, _xlpm.Cd, _xlpm.HVK, _xlpm.Mill, _xlpm.Ash, _xlpm.Pro, _xlpm.GI),
    _xlpm.is_blk, OR(C344="", D344="", E344="", F344="", G344="", H344="", I344=""),
    _xlpm.return, IF(
        _xlpm.is_blk,
        "",
        IF(_xlpm.demerit &lt; _xlpm.max_demrits, "Pass", "Discuss")
    ),
    _xlpm.return
)</f>
        <v>Discuss</v>
      </c>
      <c r="M344" s="68" t="str">
        <v>Discuss</v>
      </c>
      <c r="N344" s="65"/>
      <c r="O344" s="65"/>
      <c r="P344" s="65"/>
      <c r="Q344" s="65"/>
      <c r="R344" s="65"/>
    </row>
    <row r="345" spans="1:36" hidden="1" outlineLevel="2" x14ac:dyDescent="0.3">
      <c r="B345" s="14">
        <v>7</v>
      </c>
      <c r="C345" s="68">
        <v>251.01321729027342</v>
      </c>
      <c r="D345" s="68">
        <v>150.2945365740716</v>
      </c>
      <c r="E345" s="68">
        <v>86.888279992290435</v>
      </c>
      <c r="F345" s="67">
        <v>75.550837282399684</v>
      </c>
      <c r="G345" s="66">
        <v>0.72664455529797767</v>
      </c>
      <c r="H345" s="67">
        <v>13.124143350752684</v>
      </c>
      <c r="I345" s="68">
        <v>64.354046079966366</v>
      </c>
      <c r="J345" s="18" t="str">
        <f t="shared" si="4"/>
        <v>Pass</v>
      </c>
      <c r="K345" s="18" t="str" cm="1">
        <f t="array" ref="K345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_xlpm.get_score(C345, $C$332, $C$335, $C$336),
    _xlpm.Cd, _xlpm.get_score(D345, $D$332, $D$335, $D$336),
    _xlpm.HVK, _xlpm.get_score(E345, $E$332, $E$335, $E$336),
    _xlpm.Mill, _xlpm.get_score(F345, $F$332, $F$335, $F$336),
    _xlpm.Ash, _xlpm.get_score(G345, $G$332, $G$335, $G$336),
    _xlpm.Pro, _xlpm.get_score(H345, $H$332, $H$335, $H$336),
    _xlpm.GI, _xlpm.get_score(I345, $I$332, $I$335, $I$336),
    _xlpm.demerit, SUM(_xlpm.FN, _xlpm.Cd, _xlpm.HVK, _xlpm.Mill, _xlpm.Ash, _xlpm.Pro, _xlpm.GI),
    _xlpm.is_blk, OR(C345="", D345="", E345="", F345="", G345="", H345="", I345=""),
    _xlpm.return, IF(
        _xlpm.is_blk,
        "",
        IF(_xlpm.demerit &lt; _xlpm.max_demrits, "Pass", "Discuss")
    ),
    _xlpm.return
)</f>
        <v>Pass</v>
      </c>
      <c r="M345" s="68" t="str">
        <v>Pass</v>
      </c>
      <c r="N345" s="65"/>
      <c r="O345" s="65"/>
      <c r="P345" s="65"/>
      <c r="Q345" s="65"/>
      <c r="R345" s="65"/>
    </row>
    <row r="346" spans="1:36" hidden="1" outlineLevel="2" x14ac:dyDescent="0.3">
      <c r="B346" s="14">
        <v>8</v>
      </c>
      <c r="C346" s="68">
        <v>233.21189606191479</v>
      </c>
      <c r="D346" s="68">
        <v>144.55325284966796</v>
      </c>
      <c r="E346" s="68">
        <v>85.540957115263396</v>
      </c>
      <c r="F346" s="67">
        <v>73.80414357283199</v>
      </c>
      <c r="G346" s="66">
        <v>0.7631998053372574</v>
      </c>
      <c r="H346" s="67">
        <v>13.581195590802825</v>
      </c>
      <c r="I346" s="68">
        <v>108.17519966791183</v>
      </c>
      <c r="J346" s="18" t="str">
        <f t="shared" si="4"/>
        <v>Discuss</v>
      </c>
      <c r="K346" s="18" t="str" cm="1">
        <f t="array" ref="K346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_xlpm.get_score(C346, $C$332, $C$335, $C$336),
    _xlpm.Cd, _xlpm.get_score(D346, $D$332, $D$335, $D$336),
    _xlpm.HVK, _xlpm.get_score(E346, $E$332, $E$335, $E$336),
    _xlpm.Mill, _xlpm.get_score(F346, $F$332, $F$335, $F$336),
    _xlpm.Ash, _xlpm.get_score(G346, $G$332, $G$335, $G$336),
    _xlpm.Pro, _xlpm.get_score(H346, $H$332, $H$335, $H$336),
    _xlpm.GI, _xlpm.get_score(I346, $I$332, $I$335, $I$336),
    _xlpm.demerit, SUM(_xlpm.FN, _xlpm.Cd, _xlpm.HVK, _xlpm.Mill, _xlpm.Ash, _xlpm.Pro, _xlpm.GI),
    _xlpm.is_blk, OR(C346="", D346="", E346="", F346="", G346="", H346="", I346=""),
    _xlpm.return, IF(
        _xlpm.is_blk,
        "",
        IF(_xlpm.demerit &lt; _xlpm.max_demrits, "Pass", "Discuss")
    ),
    _xlpm.return
)</f>
        <v>Discuss</v>
      </c>
      <c r="M346" s="68" t="str">
        <v>Discuss</v>
      </c>
      <c r="N346" s="65"/>
      <c r="O346" s="65"/>
      <c r="P346" s="65"/>
      <c r="Q346" s="65"/>
      <c r="R346" s="65"/>
    </row>
    <row r="347" spans="1:36" hidden="1" outlineLevel="2" x14ac:dyDescent="0.3">
      <c r="B347" s="14">
        <v>9</v>
      </c>
      <c r="C347" s="68">
        <v>311.65639883181854</v>
      </c>
      <c r="D347" s="68">
        <v>148.48438905046515</v>
      </c>
      <c r="E347" s="68">
        <v>88.020320592807991</v>
      </c>
      <c r="F347" s="67">
        <v>76.936436650059505</v>
      </c>
      <c r="G347" s="66">
        <v>0.6835003300197785</v>
      </c>
      <c r="H347" s="67">
        <v>14.215069148517996</v>
      </c>
      <c r="I347" s="68">
        <v>68.209767155999259</v>
      </c>
      <c r="J347" s="18" t="str">
        <f t="shared" si="4"/>
        <v>Discuss</v>
      </c>
      <c r="K347" s="18" t="str" cm="1">
        <f t="array" ref="K347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_xlpm.get_score(C347, $C$332, $C$335, $C$336),
    _xlpm.Cd, _xlpm.get_score(D347, $D$332, $D$335, $D$336),
    _xlpm.HVK, _xlpm.get_score(E347, $E$332, $E$335, $E$336),
    _xlpm.Mill, _xlpm.get_score(F347, $F$332, $F$335, $F$336),
    _xlpm.Ash, _xlpm.get_score(G347, $G$332, $G$335, $G$336),
    _xlpm.Pro, _xlpm.get_score(H347, $H$332, $H$335, $H$336),
    _xlpm.GI, _xlpm.get_score(I347, $I$332, $I$335, $I$336),
    _xlpm.demerit, SUM(_xlpm.FN, _xlpm.Cd, _xlpm.HVK, _xlpm.Mill, _xlpm.Ash, _xlpm.Pro, _xlpm.GI),
    _xlpm.is_blk, OR(C347="", D347="", E347="", F347="", G347="", H347="", I347=""),
    _xlpm.return, IF(
        _xlpm.is_blk,
        "",
        IF(_xlpm.demerit &lt; _xlpm.max_demrits, "Pass", "Discuss")
    ),
    _xlpm.return
)</f>
        <v>Discuss</v>
      </c>
      <c r="M347" s="68" t="str">
        <v>Discuss</v>
      </c>
      <c r="N347" s="65"/>
      <c r="O347" s="65"/>
      <c r="P347" s="65"/>
      <c r="Q347" s="65"/>
      <c r="R347" s="65"/>
    </row>
    <row r="348" spans="1:36" hidden="1" outlineLevel="2" x14ac:dyDescent="0.3">
      <c r="B348" s="14">
        <v>10</v>
      </c>
      <c r="C348" s="68">
        <v>208.63001752298692</v>
      </c>
      <c r="D348" s="68">
        <v>148.2169590328684</v>
      </c>
      <c r="E348" s="68">
        <v>92.064754354087569</v>
      </c>
      <c r="F348" s="67">
        <v>76.005595721051407</v>
      </c>
      <c r="G348" s="66">
        <v>0.73769156211905695</v>
      </c>
      <c r="H348" s="67">
        <v>13.714044379541743</v>
      </c>
      <c r="I348" s="68">
        <v>81.347353850303946</v>
      </c>
      <c r="J348" s="18" t="str">
        <f t="shared" si="4"/>
        <v>Pass</v>
      </c>
      <c r="K348" s="18" t="str" cm="1">
        <f t="array" ref="K348">_xlfn.LET(
    _xlpm.flag, 1,
    _xlpm.poor, 3,
    _xlpm.max_demrits, 3,
    _xlpm.get_score, _xlfn.LAMBDA(_xlpm.x,_xlpm.e,_xlpm.f,_xlpm.p,
        _xlfn.LET(
            _xlpm.d, ABS(_xlpm.x-_xlpm.e),
            IF(_xlpm.d &gt;= _xlpm.p, _xlpm.poor, IF(_xlpm.d &gt;= _xlpm.f, _xlpm.flag, 0))
        )
    ),
    _xlpm.FN, _xlpm.get_score(C348, $C$332, $C$335, $C$336),
    _xlpm.Cd, _xlpm.get_score(D348, $D$332, $D$335, $D$336),
    _xlpm.HVK, _xlpm.get_score(E348, $E$332, $E$335, $E$336),
    _xlpm.Mill, _xlpm.get_score(F348, $F$332, $F$335, $F$336),
    _xlpm.Ash, _xlpm.get_score(G348, $G$332, $G$335, $G$336),
    _xlpm.Pro, _xlpm.get_score(H348, $H$332, $H$335, $H$336),
    _xlpm.GI, _xlpm.get_score(I348, $I$332, $I$335, $I$336),
    _xlpm.demerit, SUM(_xlpm.FN, _xlpm.Cd, _xlpm.HVK, _xlpm.Mill, _xlpm.Ash, _xlpm.Pro, _xlpm.GI),
    _xlpm.is_blk, OR(C348="", D348="", E348="", F348="", G348="", H348="", I348=""),
    _xlpm.return, IF(
        _xlpm.is_blk,
        "",
        IF(_xlpm.demerit &lt; _xlpm.max_demrits, "Pass", "Discuss")
    ),
    _xlpm.return
)</f>
        <v>Pass</v>
      </c>
      <c r="M348" s="68" t="str">
        <v>Pass</v>
      </c>
      <c r="N348" s="65"/>
      <c r="O348" s="65"/>
      <c r="P348" s="65"/>
      <c r="Q348" s="65"/>
      <c r="R348" s="65"/>
    </row>
    <row r="349" spans="1:36" s="3" customFormat="1" hidden="1" outlineLevel="1" collapsed="1" x14ac:dyDescent="0.3"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</row>
    <row r="350" spans="1:36" hidden="1" outlineLevel="1" x14ac:dyDescent="0.3">
      <c r="A350" s="73" t="s">
        <v>428</v>
      </c>
    </row>
    <row r="351" spans="1:36" s="3" customFormat="1" ht="15" hidden="1" customHeight="1" outlineLevel="2" x14ac:dyDescent="0.3">
      <c r="A351" s="153" t="s">
        <v>236</v>
      </c>
      <c r="B351" s="153"/>
      <c r="C351" s="153"/>
      <c r="D351" s="153"/>
      <c r="E351" s="153"/>
      <c r="F351" s="153"/>
      <c r="G351" s="153"/>
      <c r="H351" s="153"/>
      <c r="I351" s="153"/>
      <c r="J351" s="153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</row>
    <row r="352" spans="1:36" s="3" customFormat="1" ht="15" hidden="1" customHeight="1" outlineLevel="2" x14ac:dyDescent="0.3">
      <c r="A352" s="153" t="s">
        <v>237</v>
      </c>
      <c r="B352" s="153"/>
      <c r="C352" s="153"/>
      <c r="D352" s="153"/>
      <c r="E352" s="153"/>
      <c r="F352" s="153"/>
      <c r="G352" s="153"/>
      <c r="H352" s="153"/>
      <c r="I352" s="153"/>
      <c r="J352" s="153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</row>
    <row r="353" spans="1:36" s="3" customFormat="1" ht="15" hidden="1" customHeight="1" outlineLevel="2" x14ac:dyDescent="0.3">
      <c r="A353" s="153" t="s">
        <v>238</v>
      </c>
      <c r="B353" s="153"/>
      <c r="C353" s="153"/>
      <c r="D353" s="153"/>
      <c r="E353" s="153"/>
      <c r="F353" s="153"/>
      <c r="G353" s="153"/>
      <c r="H353" s="153"/>
      <c r="I353" s="153"/>
      <c r="J353" s="153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</row>
    <row r="354" spans="1:36" s="3" customFormat="1" ht="15" hidden="1" customHeight="1" outlineLevel="2" x14ac:dyDescent="0.3">
      <c r="A354" s="153" t="s">
        <v>239</v>
      </c>
      <c r="B354" s="153"/>
      <c r="C354" s="153"/>
      <c r="D354" s="153"/>
      <c r="E354" s="153"/>
      <c r="F354" s="153"/>
      <c r="G354" s="153"/>
      <c r="H354" s="153"/>
      <c r="I354" s="153"/>
      <c r="J354" s="153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</row>
    <row r="355" spans="1:36" s="3" customFormat="1" ht="15" hidden="1" customHeight="1" outlineLevel="2" x14ac:dyDescent="0.3">
      <c r="A355" s="153" t="s">
        <v>240</v>
      </c>
      <c r="B355" s="153"/>
      <c r="C355" s="153"/>
      <c r="D355" s="153"/>
      <c r="E355" s="153"/>
      <c r="F355" s="153"/>
      <c r="G355" s="153"/>
      <c r="H355" s="153"/>
      <c r="I355" s="153"/>
      <c r="J355" s="153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</row>
    <row r="356" spans="1:36" s="3" customFormat="1" ht="15" hidden="1" customHeight="1" outlineLevel="2" x14ac:dyDescent="0.3">
      <c r="A356" s="153" t="s">
        <v>241</v>
      </c>
      <c r="B356" s="153"/>
      <c r="C356" s="153"/>
      <c r="D356" s="153"/>
      <c r="E356" s="153"/>
      <c r="F356" s="153"/>
      <c r="G356" s="153"/>
      <c r="H356" s="153"/>
      <c r="I356" s="153"/>
      <c r="J356" s="153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</row>
    <row r="357" spans="1:36" s="3" customFormat="1" ht="15" hidden="1" customHeight="1" outlineLevel="2" x14ac:dyDescent="0.3">
      <c r="A357" s="153" t="s">
        <v>242</v>
      </c>
      <c r="B357" s="153"/>
      <c r="C357" s="153"/>
      <c r="D357" s="153"/>
      <c r="E357" s="153"/>
      <c r="F357" s="153"/>
      <c r="G357" s="153"/>
      <c r="H357" s="153"/>
      <c r="I357" s="153"/>
      <c r="J357" s="153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</row>
    <row r="358" spans="1:36" s="3" customFormat="1" ht="15" hidden="1" customHeight="1" outlineLevel="2" x14ac:dyDescent="0.3">
      <c r="A358" s="153" t="s">
        <v>243</v>
      </c>
      <c r="B358" s="153"/>
      <c r="C358" s="153"/>
      <c r="D358" s="153"/>
      <c r="E358" s="153"/>
      <c r="F358" s="153"/>
      <c r="G358" s="153"/>
      <c r="H358" s="153"/>
      <c r="I358" s="153"/>
      <c r="J358" s="153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</row>
    <row r="359" spans="1:36" s="3" customFormat="1" ht="15" hidden="1" customHeight="1" outlineLevel="2" x14ac:dyDescent="0.3">
      <c r="A359" s="153" t="s">
        <v>244</v>
      </c>
      <c r="B359" s="153"/>
      <c r="C359" s="153"/>
      <c r="D359" s="153"/>
      <c r="E359" s="153"/>
      <c r="F359" s="153"/>
      <c r="G359" s="153"/>
      <c r="H359" s="153"/>
      <c r="I359" s="153"/>
      <c r="J359" s="153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</row>
    <row r="360" spans="1:36" s="3" customFormat="1" ht="15" hidden="1" customHeight="1" outlineLevel="2" x14ac:dyDescent="0.3">
      <c r="A360" s="153" t="s">
        <v>245</v>
      </c>
      <c r="B360" s="153"/>
      <c r="C360" s="153"/>
      <c r="D360" s="153"/>
      <c r="E360" s="153"/>
      <c r="F360" s="153"/>
      <c r="G360" s="153"/>
      <c r="H360" s="153"/>
      <c r="I360" s="153"/>
      <c r="J360" s="153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</row>
    <row r="361" spans="1:36" s="3" customFormat="1" ht="15" hidden="1" customHeight="1" outlineLevel="2" x14ac:dyDescent="0.3">
      <c r="A361" s="153" t="s">
        <v>246</v>
      </c>
      <c r="B361" s="153"/>
      <c r="C361" s="153"/>
      <c r="D361" s="153"/>
      <c r="E361" s="153"/>
      <c r="F361" s="153"/>
      <c r="G361" s="153"/>
      <c r="H361" s="153"/>
      <c r="I361" s="153"/>
      <c r="J361" s="153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</row>
    <row r="362" spans="1:36" s="3" customFormat="1" ht="15" hidden="1" customHeight="1" outlineLevel="2" x14ac:dyDescent="0.3">
      <c r="A362" s="153" t="s">
        <v>247</v>
      </c>
      <c r="B362" s="153"/>
      <c r="C362" s="153"/>
      <c r="D362" s="153"/>
      <c r="E362" s="153"/>
      <c r="F362" s="153"/>
      <c r="G362" s="153"/>
      <c r="H362" s="153"/>
      <c r="I362" s="153"/>
      <c r="J362" s="153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</row>
    <row r="363" spans="1:36" s="3" customFormat="1" ht="15" hidden="1" customHeight="1" outlineLevel="2" x14ac:dyDescent="0.3">
      <c r="A363" s="153" t="s">
        <v>248</v>
      </c>
      <c r="B363" s="153"/>
      <c r="C363" s="153"/>
      <c r="D363" s="153"/>
      <c r="E363" s="153"/>
      <c r="F363" s="153"/>
      <c r="G363" s="153"/>
      <c r="H363" s="153"/>
      <c r="I363" s="153"/>
      <c r="J363" s="153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</row>
    <row r="364" spans="1:36" s="3" customFormat="1" ht="15" hidden="1" customHeight="1" outlineLevel="2" x14ac:dyDescent="0.3">
      <c r="A364" s="153" t="s">
        <v>249</v>
      </c>
      <c r="B364" s="153"/>
      <c r="C364" s="153"/>
      <c r="D364" s="153"/>
      <c r="E364" s="153"/>
      <c r="F364" s="153"/>
      <c r="G364" s="153"/>
      <c r="H364" s="153"/>
      <c r="I364" s="153"/>
      <c r="J364" s="153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</row>
    <row r="365" spans="1:36" s="3" customFormat="1" ht="15" hidden="1" customHeight="1" outlineLevel="2" x14ac:dyDescent="0.3">
      <c r="A365" s="153" t="s">
        <v>96</v>
      </c>
      <c r="B365" s="153"/>
      <c r="C365" s="153"/>
      <c r="D365" s="153"/>
      <c r="E365" s="153"/>
      <c r="F365" s="153"/>
      <c r="G365" s="153"/>
      <c r="H365" s="153"/>
      <c r="I365" s="153"/>
      <c r="J365" s="153"/>
      <c r="K365" s="7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</row>
    <row r="366" spans="1:36" hidden="1" outlineLevel="1" collapsed="1" x14ac:dyDescent="0.3">
      <c r="A366" s="91" t="s">
        <v>250</v>
      </c>
      <c r="B366" s="37"/>
      <c r="C366" s="37"/>
      <c r="D366" s="37"/>
      <c r="E366" s="37"/>
      <c r="F366" s="37"/>
      <c r="G366" s="37"/>
      <c r="H366" s="37"/>
      <c r="I366" s="37"/>
      <c r="J366" s="37"/>
      <c r="K366" s="91" t="s">
        <v>255</v>
      </c>
      <c r="L366" s="37"/>
    </row>
    <row r="367" spans="1:36" s="3" customFormat="1" hidden="1" outlineLevel="2" x14ac:dyDescent="0.3">
      <c r="A367" s="48" t="s">
        <v>253</v>
      </c>
      <c r="K367" s="48" t="s">
        <v>256</v>
      </c>
      <c r="L367" s="72"/>
      <c r="M367" s="72"/>
      <c r="N367" s="72"/>
      <c r="O367" s="7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</row>
    <row r="368" spans="1:36" s="3" customFormat="1" hidden="1" outlineLevel="2" x14ac:dyDescent="0.3">
      <c r="A368" s="51" t="s">
        <v>251</v>
      </c>
      <c r="K368" s="48" t="s">
        <v>257</v>
      </c>
      <c r="L368" s="72"/>
      <c r="M368" s="72"/>
      <c r="N368" s="72"/>
      <c r="O368" s="7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</row>
    <row r="369" spans="1:36" s="3" customFormat="1" hidden="1" outlineLevel="2" x14ac:dyDescent="0.3">
      <c r="A369" s="51" t="s">
        <v>285</v>
      </c>
      <c r="K369" s="51" t="s">
        <v>283</v>
      </c>
      <c r="L369" s="72"/>
      <c r="M369" s="72"/>
      <c r="N369" s="72"/>
      <c r="O369" s="7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</row>
    <row r="370" spans="1:36" s="3" customFormat="1" hidden="1" outlineLevel="2" x14ac:dyDescent="0.3">
      <c r="A370" s="51" t="s">
        <v>254</v>
      </c>
      <c r="K370" s="51" t="s">
        <v>284</v>
      </c>
      <c r="L370" s="72"/>
      <c r="M370" s="72"/>
      <c r="N370" s="72"/>
      <c r="O370" s="7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</row>
    <row r="371" spans="1:36" s="3" customFormat="1" hidden="1" outlineLevel="2" x14ac:dyDescent="0.3">
      <c r="A371" s="160" t="s">
        <v>281</v>
      </c>
      <c r="B371" s="160"/>
      <c r="C371" s="160"/>
      <c r="D371" s="160"/>
      <c r="E371" s="160"/>
      <c r="F371" s="160"/>
      <c r="G371" s="160"/>
      <c r="H371" s="160"/>
      <c r="I371" s="160"/>
      <c r="J371" s="160"/>
      <c r="K371" s="51" t="s">
        <v>258</v>
      </c>
      <c r="L371" s="72"/>
      <c r="M371" s="72"/>
      <c r="N371" s="72"/>
      <c r="O371" s="7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</row>
    <row r="372" spans="1:36" s="3" customFormat="1" hidden="1" outlineLevel="2" x14ac:dyDescent="0.3">
      <c r="A372" s="160" t="s">
        <v>282</v>
      </c>
      <c r="B372" s="160"/>
      <c r="C372" s="160"/>
      <c r="D372" s="160"/>
      <c r="E372" s="160"/>
      <c r="F372" s="160"/>
      <c r="G372" s="160"/>
      <c r="H372" s="160"/>
      <c r="I372" s="160"/>
      <c r="J372" s="160"/>
      <c r="K372" s="51" t="s">
        <v>259</v>
      </c>
      <c r="L372" s="72"/>
      <c r="M372" s="72"/>
      <c r="N372" s="72"/>
      <c r="O372" s="7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</row>
    <row r="373" spans="1:36" s="3" customFormat="1" hidden="1" outlineLevel="2" x14ac:dyDescent="0.3">
      <c r="A373" s="48" t="s">
        <v>279</v>
      </c>
      <c r="K373" s="51" t="s">
        <v>261</v>
      </c>
      <c r="L373" s="72"/>
      <c r="M373" s="72"/>
      <c r="N373" s="72"/>
      <c r="O373" s="7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</row>
    <row r="374" spans="1:36" s="3" customFormat="1" hidden="1" outlineLevel="2" x14ac:dyDescent="0.3">
      <c r="A374" s="48" t="s">
        <v>280</v>
      </c>
      <c r="K374" s="51" t="s">
        <v>262</v>
      </c>
      <c r="L374" s="72"/>
      <c r="M374" s="72"/>
      <c r="N374" s="72"/>
      <c r="O374" s="7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</row>
    <row r="375" spans="1:36" s="3" customFormat="1" hidden="1" outlineLevel="2" x14ac:dyDescent="0.3">
      <c r="A375" s="48" t="s">
        <v>252</v>
      </c>
      <c r="L375" s="72"/>
      <c r="M375" s="72"/>
      <c r="N375" s="72"/>
      <c r="O375" s="7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</row>
    <row r="376" spans="1:36" s="3" customFormat="1" hidden="1" outlineLevel="1" collapsed="1" x14ac:dyDescent="0.3">
      <c r="A376" s="48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</row>
    <row r="377" spans="1:36" hidden="1" outlineLevel="1" x14ac:dyDescent="0.3">
      <c r="A377" s="73" t="s">
        <v>414</v>
      </c>
    </row>
    <row r="378" spans="1:36" s="3" customFormat="1" ht="15" hidden="1" customHeight="1" outlineLevel="2" x14ac:dyDescent="0.3">
      <c r="A378" s="153" t="s">
        <v>236</v>
      </c>
      <c r="B378" s="153"/>
      <c r="C378" s="153"/>
      <c r="D378" s="153"/>
      <c r="E378" s="153"/>
      <c r="F378" s="153"/>
      <c r="G378" s="153"/>
      <c r="H378" s="153"/>
      <c r="I378" s="153"/>
      <c r="J378" s="153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</row>
    <row r="379" spans="1:36" s="3" customFormat="1" ht="15" hidden="1" customHeight="1" outlineLevel="2" x14ac:dyDescent="0.3">
      <c r="A379" s="153" t="s">
        <v>286</v>
      </c>
      <c r="B379" s="153"/>
      <c r="C379" s="153"/>
      <c r="D379" s="153"/>
      <c r="E379" s="153"/>
      <c r="F379" s="153"/>
      <c r="G379" s="153"/>
      <c r="H379" s="153"/>
      <c r="I379" s="153"/>
      <c r="J379" s="153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</row>
    <row r="380" spans="1:36" s="3" customFormat="1" ht="15" hidden="1" customHeight="1" outlineLevel="2" x14ac:dyDescent="0.3">
      <c r="A380" s="153" t="s">
        <v>287</v>
      </c>
      <c r="B380" s="153"/>
      <c r="C380" s="153"/>
      <c r="D380" s="153"/>
      <c r="E380" s="153"/>
      <c r="F380" s="153"/>
      <c r="G380" s="153"/>
      <c r="H380" s="153"/>
      <c r="I380" s="153"/>
      <c r="J380" s="153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</row>
    <row r="381" spans="1:36" s="3" customFormat="1" ht="15" hidden="1" customHeight="1" outlineLevel="2" x14ac:dyDescent="0.3">
      <c r="A381" s="153" t="s">
        <v>263</v>
      </c>
      <c r="B381" s="153"/>
      <c r="C381" s="153"/>
      <c r="D381" s="153"/>
      <c r="E381" s="153"/>
      <c r="F381" s="153"/>
      <c r="G381" s="153"/>
      <c r="H381" s="153"/>
      <c r="I381" s="153"/>
      <c r="J381" s="153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</row>
    <row r="382" spans="1:36" s="3" customFormat="1" ht="15" hidden="1" customHeight="1" outlineLevel="2" x14ac:dyDescent="0.3">
      <c r="A382" s="153" t="s">
        <v>288</v>
      </c>
      <c r="B382" s="153"/>
      <c r="C382" s="153"/>
      <c r="D382" s="153"/>
      <c r="E382" s="153"/>
      <c r="F382" s="153"/>
      <c r="G382" s="153"/>
      <c r="H382" s="153"/>
      <c r="I382" s="153"/>
      <c r="J382" s="153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</row>
    <row r="383" spans="1:36" s="3" customFormat="1" ht="15" hidden="1" customHeight="1" outlineLevel="2" x14ac:dyDescent="0.3">
      <c r="A383" s="153" t="s">
        <v>264</v>
      </c>
      <c r="B383" s="153"/>
      <c r="C383" s="153"/>
      <c r="D383" s="153"/>
      <c r="E383" s="153"/>
      <c r="F383" s="153"/>
      <c r="G383" s="153"/>
      <c r="H383" s="153"/>
      <c r="I383" s="153"/>
      <c r="J383" s="153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</row>
    <row r="384" spans="1:36" s="3" customFormat="1" ht="15" hidden="1" customHeight="1" outlineLevel="2" x14ac:dyDescent="0.3">
      <c r="A384" s="153" t="s">
        <v>289</v>
      </c>
      <c r="B384" s="153"/>
      <c r="C384" s="153"/>
      <c r="D384" s="153"/>
      <c r="E384" s="153"/>
      <c r="F384" s="153"/>
      <c r="G384" s="153"/>
      <c r="H384" s="153"/>
      <c r="I384" s="153"/>
      <c r="J384" s="153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</row>
    <row r="385" spans="1:36" s="3" customFormat="1" ht="15" hidden="1" customHeight="1" outlineLevel="2" x14ac:dyDescent="0.3">
      <c r="A385" s="153" t="s">
        <v>290</v>
      </c>
      <c r="B385" s="153"/>
      <c r="C385" s="153"/>
      <c r="D385" s="153"/>
      <c r="E385" s="153"/>
      <c r="F385" s="153"/>
      <c r="G385" s="153"/>
      <c r="H385" s="153"/>
      <c r="I385" s="153"/>
      <c r="J385" s="153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</row>
    <row r="386" spans="1:36" s="3" customFormat="1" ht="15" hidden="1" customHeight="1" outlineLevel="2" x14ac:dyDescent="0.3">
      <c r="A386" s="153" t="s">
        <v>265</v>
      </c>
      <c r="B386" s="153"/>
      <c r="C386" s="153"/>
      <c r="D386" s="153"/>
      <c r="E386" s="153"/>
      <c r="F386" s="153"/>
      <c r="G386" s="153"/>
      <c r="H386" s="153"/>
      <c r="I386" s="153"/>
      <c r="J386" s="153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</row>
    <row r="387" spans="1:36" s="3" customFormat="1" ht="15" hidden="1" customHeight="1" outlineLevel="2" x14ac:dyDescent="0.3">
      <c r="A387" s="153" t="s">
        <v>266</v>
      </c>
      <c r="B387" s="153"/>
      <c r="C387" s="153"/>
      <c r="D387" s="153"/>
      <c r="E387" s="153"/>
      <c r="F387" s="153"/>
      <c r="G387" s="153"/>
      <c r="H387" s="153"/>
      <c r="I387" s="153"/>
      <c r="J387" s="153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</row>
    <row r="388" spans="1:36" s="3" customFormat="1" ht="15" hidden="1" customHeight="1" outlineLevel="2" x14ac:dyDescent="0.3">
      <c r="A388" s="153" t="s">
        <v>291</v>
      </c>
      <c r="B388" s="153"/>
      <c r="C388" s="153"/>
      <c r="D388" s="153"/>
      <c r="E388" s="153"/>
      <c r="F388" s="153"/>
      <c r="G388" s="153"/>
      <c r="H388" s="153"/>
      <c r="I388" s="153"/>
      <c r="J388" s="153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</row>
    <row r="389" spans="1:36" s="3" customFormat="1" ht="15" hidden="1" customHeight="1" outlineLevel="2" x14ac:dyDescent="0.3">
      <c r="A389" s="153" t="s">
        <v>292</v>
      </c>
      <c r="B389" s="153"/>
      <c r="C389" s="153"/>
      <c r="D389" s="153"/>
      <c r="E389" s="153"/>
      <c r="F389" s="153"/>
      <c r="G389" s="153"/>
      <c r="H389" s="153"/>
      <c r="I389" s="153"/>
      <c r="J389" s="153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</row>
    <row r="390" spans="1:36" s="3" customFormat="1" ht="15" hidden="1" customHeight="1" outlineLevel="2" x14ac:dyDescent="0.3">
      <c r="A390" s="153" t="s">
        <v>293</v>
      </c>
      <c r="B390" s="153"/>
      <c r="C390" s="153"/>
      <c r="D390" s="153"/>
      <c r="E390" s="153"/>
      <c r="F390" s="153"/>
      <c r="G390" s="153"/>
      <c r="H390" s="153"/>
      <c r="I390" s="153"/>
      <c r="J390" s="153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</row>
    <row r="391" spans="1:36" s="3" customFormat="1" ht="15" hidden="1" customHeight="1" outlineLevel="2" x14ac:dyDescent="0.3">
      <c r="A391" s="153" t="s">
        <v>294</v>
      </c>
      <c r="B391" s="153"/>
      <c r="C391" s="153"/>
      <c r="D391" s="153"/>
      <c r="E391" s="153"/>
      <c r="F391" s="153"/>
      <c r="G391" s="153"/>
      <c r="H391" s="153"/>
      <c r="I391" s="153"/>
      <c r="J391" s="153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</row>
    <row r="392" spans="1:36" s="3" customFormat="1" ht="15" hidden="1" customHeight="1" outlineLevel="2" x14ac:dyDescent="0.3">
      <c r="A392" s="153" t="s">
        <v>295</v>
      </c>
      <c r="B392" s="153"/>
      <c r="C392" s="153"/>
      <c r="D392" s="153"/>
      <c r="E392" s="153"/>
      <c r="F392" s="153"/>
      <c r="G392" s="153"/>
      <c r="H392" s="153"/>
      <c r="I392" s="153"/>
      <c r="J392" s="153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</row>
    <row r="393" spans="1:36" s="3" customFormat="1" ht="15" hidden="1" customHeight="1" outlineLevel="2" x14ac:dyDescent="0.3">
      <c r="A393" s="153" t="s">
        <v>296</v>
      </c>
      <c r="B393" s="153"/>
      <c r="C393" s="153"/>
      <c r="D393" s="153"/>
      <c r="E393" s="153"/>
      <c r="F393" s="153"/>
      <c r="G393" s="153"/>
      <c r="H393" s="153"/>
      <c r="I393" s="153"/>
      <c r="J393" s="153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</row>
    <row r="394" spans="1:36" s="3" customFormat="1" ht="15" hidden="1" customHeight="1" outlineLevel="2" x14ac:dyDescent="0.3">
      <c r="A394" s="153" t="s">
        <v>297</v>
      </c>
      <c r="B394" s="153"/>
      <c r="C394" s="153"/>
      <c r="D394" s="153"/>
      <c r="E394" s="153"/>
      <c r="F394" s="153"/>
      <c r="G394" s="153"/>
      <c r="H394" s="153"/>
      <c r="I394" s="153"/>
      <c r="J394" s="153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</row>
    <row r="395" spans="1:36" s="3" customFormat="1" ht="15" hidden="1" customHeight="1" outlineLevel="2" x14ac:dyDescent="0.3">
      <c r="A395" s="153" t="s">
        <v>244</v>
      </c>
      <c r="B395" s="153"/>
      <c r="C395" s="153"/>
      <c r="D395" s="153"/>
      <c r="E395" s="153"/>
      <c r="F395" s="153"/>
      <c r="G395" s="153"/>
      <c r="H395" s="153"/>
      <c r="I395" s="153"/>
      <c r="J395" s="153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</row>
    <row r="396" spans="1:36" s="3" customFormat="1" ht="15" hidden="1" customHeight="1" outlineLevel="2" x14ac:dyDescent="0.3">
      <c r="A396" s="153" t="s">
        <v>298</v>
      </c>
      <c r="B396" s="153"/>
      <c r="C396" s="153"/>
      <c r="D396" s="153"/>
      <c r="E396" s="153"/>
      <c r="F396" s="153"/>
      <c r="G396" s="153"/>
      <c r="H396" s="153"/>
      <c r="I396" s="153"/>
      <c r="J396" s="153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</row>
    <row r="397" spans="1:36" s="3" customFormat="1" ht="15" hidden="1" customHeight="1" outlineLevel="2" x14ac:dyDescent="0.3">
      <c r="A397" s="153" t="s">
        <v>267</v>
      </c>
      <c r="B397" s="153"/>
      <c r="C397" s="153"/>
      <c r="D397" s="153"/>
      <c r="E397" s="153"/>
      <c r="F397" s="153"/>
      <c r="G397" s="153"/>
      <c r="H397" s="153"/>
      <c r="I397" s="153"/>
      <c r="J397" s="153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</row>
    <row r="398" spans="1:36" s="3" customFormat="1" ht="15" hidden="1" customHeight="1" outlineLevel="2" x14ac:dyDescent="0.3">
      <c r="A398" s="153" t="s">
        <v>268</v>
      </c>
      <c r="B398" s="153"/>
      <c r="C398" s="153"/>
      <c r="D398" s="153"/>
      <c r="E398" s="153"/>
      <c r="F398" s="153"/>
      <c r="G398" s="153"/>
      <c r="H398" s="153"/>
      <c r="I398" s="153"/>
      <c r="J398" s="153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</row>
    <row r="399" spans="1:36" s="3" customFormat="1" ht="15" hidden="1" customHeight="1" outlineLevel="2" x14ac:dyDescent="0.3">
      <c r="A399" s="153" t="s">
        <v>269</v>
      </c>
      <c r="B399" s="153"/>
      <c r="C399" s="153"/>
      <c r="D399" s="153"/>
      <c r="E399" s="153"/>
      <c r="F399" s="153"/>
      <c r="G399" s="153"/>
      <c r="H399" s="153"/>
      <c r="I399" s="153"/>
      <c r="J399" s="153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</row>
    <row r="400" spans="1:36" s="3" customFormat="1" ht="15" hidden="1" customHeight="1" outlineLevel="2" x14ac:dyDescent="0.3">
      <c r="A400" s="153" t="s">
        <v>96</v>
      </c>
      <c r="B400" s="153"/>
      <c r="C400" s="153"/>
      <c r="D400" s="153"/>
      <c r="E400" s="153"/>
      <c r="F400" s="153"/>
      <c r="G400" s="153"/>
      <c r="H400" s="153"/>
      <c r="I400" s="153"/>
      <c r="J400" s="153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</row>
    <row r="401" spans="1:36" s="3" customFormat="1" hidden="1" outlineLevel="1" collapsed="1" x14ac:dyDescent="0.3">
      <c r="A401" s="91" t="s">
        <v>250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91" t="s">
        <v>255</v>
      </c>
      <c r="L401" s="37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</row>
    <row r="402" spans="1:36" s="3" customFormat="1" hidden="1" outlineLevel="2" x14ac:dyDescent="0.3">
      <c r="A402" s="48" t="s">
        <v>340</v>
      </c>
      <c r="K402" s="48" t="s">
        <v>270</v>
      </c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</row>
    <row r="403" spans="1:36" s="3" customFormat="1" hidden="1" outlineLevel="2" x14ac:dyDescent="0.3">
      <c r="A403" s="48" t="s">
        <v>341</v>
      </c>
      <c r="K403" s="48" t="s">
        <v>273</v>
      </c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</row>
    <row r="404" spans="1:36" s="3" customFormat="1" hidden="1" outlineLevel="2" x14ac:dyDescent="0.3">
      <c r="A404" s="48" t="s">
        <v>375</v>
      </c>
      <c r="K404" s="48" t="s">
        <v>275</v>
      </c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</row>
    <row r="405" spans="1:36" s="3" customFormat="1" hidden="1" outlineLevel="2" x14ac:dyDescent="0.3">
      <c r="A405" s="51" t="s">
        <v>272</v>
      </c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</row>
    <row r="406" spans="1:36" s="3" customFormat="1" hidden="1" outlineLevel="1" collapsed="1" x14ac:dyDescent="0.3">
      <c r="A406" s="48"/>
      <c r="K406" s="51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</row>
    <row r="407" spans="1:36" s="3" customFormat="1" hidden="1" outlineLevel="1" x14ac:dyDescent="0.3">
      <c r="A407" s="73" t="s">
        <v>413</v>
      </c>
      <c r="K407" s="51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</row>
    <row r="408" spans="1:36" s="3" customFormat="1" hidden="1" outlineLevel="2" x14ac:dyDescent="0.3">
      <c r="A408" s="90" t="s">
        <v>391</v>
      </c>
      <c r="K408" s="51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</row>
    <row r="409" spans="1:36" s="3" customFormat="1" ht="15" hidden="1" customHeight="1" outlineLevel="2" x14ac:dyDescent="0.3">
      <c r="A409" s="159" t="s">
        <v>327</v>
      </c>
      <c r="B409" s="153"/>
      <c r="C409" s="153"/>
      <c r="D409" s="153"/>
      <c r="E409" s="153"/>
      <c r="F409" s="153"/>
      <c r="G409" s="153"/>
      <c r="H409" s="153"/>
      <c r="I409" s="153"/>
      <c r="J409" s="153"/>
      <c r="K409" s="51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</row>
    <row r="410" spans="1:36" s="3" customFormat="1" ht="15" hidden="1" customHeight="1" outlineLevel="2" x14ac:dyDescent="0.3">
      <c r="A410" s="153" t="s">
        <v>326</v>
      </c>
      <c r="B410" s="153"/>
      <c r="C410" s="153"/>
      <c r="D410" s="153"/>
      <c r="E410" s="153"/>
      <c r="F410" s="153"/>
      <c r="G410" s="153"/>
      <c r="H410" s="153"/>
      <c r="I410" s="153"/>
      <c r="J410" s="153"/>
      <c r="K410" s="51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</row>
    <row r="411" spans="1:36" s="3" customFormat="1" ht="15" hidden="1" customHeight="1" outlineLevel="2" x14ac:dyDescent="0.3">
      <c r="A411" s="153" t="s">
        <v>299</v>
      </c>
      <c r="B411" s="153"/>
      <c r="C411" s="153"/>
      <c r="D411" s="153"/>
      <c r="E411" s="153"/>
      <c r="F411" s="153"/>
      <c r="G411" s="153"/>
      <c r="H411" s="153"/>
      <c r="I411" s="153"/>
      <c r="J411" s="153"/>
      <c r="K411" s="51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</row>
    <row r="412" spans="1:36" s="3" customFormat="1" ht="15" hidden="1" customHeight="1" outlineLevel="2" x14ac:dyDescent="0.3">
      <c r="A412" s="153" t="s">
        <v>300</v>
      </c>
      <c r="B412" s="153"/>
      <c r="C412" s="153"/>
      <c r="D412" s="153"/>
      <c r="E412" s="153"/>
      <c r="F412" s="153"/>
      <c r="G412" s="153"/>
      <c r="H412" s="153"/>
      <c r="I412" s="153"/>
      <c r="J412" s="153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</row>
    <row r="413" spans="1:36" s="3" customFormat="1" ht="15" hidden="1" customHeight="1" outlineLevel="2" x14ac:dyDescent="0.3">
      <c r="A413" s="153" t="s">
        <v>301</v>
      </c>
      <c r="B413" s="153"/>
      <c r="C413" s="153"/>
      <c r="D413" s="153"/>
      <c r="E413" s="153"/>
      <c r="F413" s="153"/>
      <c r="G413" s="153"/>
      <c r="H413" s="153"/>
      <c r="I413" s="153"/>
      <c r="J413" s="153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</row>
    <row r="414" spans="1:36" s="3" customFormat="1" ht="15" hidden="1" customHeight="1" outlineLevel="2" x14ac:dyDescent="0.3">
      <c r="A414" s="153" t="s">
        <v>302</v>
      </c>
      <c r="B414" s="153"/>
      <c r="C414" s="153"/>
      <c r="D414" s="153"/>
      <c r="E414" s="153"/>
      <c r="F414" s="153"/>
      <c r="G414" s="153"/>
      <c r="H414" s="153"/>
      <c r="I414" s="153"/>
      <c r="J414" s="153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</row>
    <row r="415" spans="1:36" s="3" customFormat="1" ht="15" hidden="1" customHeight="1" outlineLevel="2" x14ac:dyDescent="0.3">
      <c r="A415" s="153" t="s">
        <v>303</v>
      </c>
      <c r="B415" s="153"/>
      <c r="C415" s="153"/>
      <c r="D415" s="153"/>
      <c r="E415" s="153"/>
      <c r="F415" s="153"/>
      <c r="G415" s="153"/>
      <c r="H415" s="153"/>
      <c r="I415" s="153"/>
      <c r="J415" s="153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</row>
    <row r="416" spans="1:36" s="3" customFormat="1" ht="15" hidden="1" customHeight="1" outlineLevel="2" x14ac:dyDescent="0.3">
      <c r="A416" s="153" t="s">
        <v>304</v>
      </c>
      <c r="B416" s="153"/>
      <c r="C416" s="153"/>
      <c r="D416" s="153"/>
      <c r="E416" s="153"/>
      <c r="F416" s="153"/>
      <c r="G416" s="153"/>
      <c r="H416" s="153"/>
      <c r="I416" s="153"/>
      <c r="J416" s="153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</row>
    <row r="417" spans="1:36" s="3" customFormat="1" ht="15" hidden="1" customHeight="1" outlineLevel="2" x14ac:dyDescent="0.3">
      <c r="A417" s="153" t="s">
        <v>305</v>
      </c>
      <c r="B417" s="153"/>
      <c r="C417" s="153"/>
      <c r="D417" s="153"/>
      <c r="E417" s="153"/>
      <c r="F417" s="153"/>
      <c r="G417" s="153"/>
      <c r="H417" s="153"/>
      <c r="I417" s="153"/>
      <c r="J417" s="153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</row>
    <row r="418" spans="1:36" s="3" customFormat="1" ht="15" hidden="1" customHeight="1" outlineLevel="2" x14ac:dyDescent="0.3">
      <c r="A418" s="153" t="s">
        <v>306</v>
      </c>
      <c r="B418" s="153"/>
      <c r="C418" s="153"/>
      <c r="D418" s="153"/>
      <c r="E418" s="153"/>
      <c r="F418" s="153"/>
      <c r="G418" s="153"/>
      <c r="H418" s="153"/>
      <c r="I418" s="153"/>
      <c r="J418" s="153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</row>
    <row r="419" spans="1:36" s="3" customFormat="1" ht="15" hidden="1" customHeight="1" outlineLevel="2" x14ac:dyDescent="0.3">
      <c r="A419" s="153" t="s">
        <v>307</v>
      </c>
      <c r="B419" s="153"/>
      <c r="C419" s="153"/>
      <c r="D419" s="153"/>
      <c r="E419" s="153"/>
      <c r="F419" s="153"/>
      <c r="G419" s="153"/>
      <c r="H419" s="153"/>
      <c r="I419" s="153"/>
      <c r="J419" s="153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</row>
    <row r="420" spans="1:36" s="3" customFormat="1" ht="15" hidden="1" customHeight="1" outlineLevel="2" x14ac:dyDescent="0.3">
      <c r="A420" s="153" t="s">
        <v>308</v>
      </c>
      <c r="B420" s="153"/>
      <c r="C420" s="153"/>
      <c r="D420" s="153"/>
      <c r="E420" s="153"/>
      <c r="F420" s="153"/>
      <c r="G420" s="153"/>
      <c r="H420" s="153"/>
      <c r="I420" s="153"/>
      <c r="J420" s="153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</row>
    <row r="421" spans="1:36" s="3" customFormat="1" ht="15" hidden="1" customHeight="1" outlineLevel="2" x14ac:dyDescent="0.3">
      <c r="A421" s="153" t="s">
        <v>309</v>
      </c>
      <c r="B421" s="153"/>
      <c r="C421" s="153"/>
      <c r="D421" s="153"/>
      <c r="E421" s="153"/>
      <c r="F421" s="153"/>
      <c r="G421" s="153"/>
      <c r="H421" s="153"/>
      <c r="I421" s="153"/>
      <c r="J421" s="153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</row>
    <row r="422" spans="1:36" s="3" customFormat="1" ht="15" hidden="1" customHeight="1" outlineLevel="2" x14ac:dyDescent="0.3">
      <c r="A422" s="153" t="s">
        <v>310</v>
      </c>
      <c r="B422" s="153"/>
      <c r="C422" s="153"/>
      <c r="D422" s="153"/>
      <c r="E422" s="153"/>
      <c r="F422" s="153"/>
      <c r="G422" s="153"/>
      <c r="H422" s="153"/>
      <c r="I422" s="153"/>
      <c r="J422" s="153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</row>
    <row r="423" spans="1:36" s="3" customFormat="1" ht="15" hidden="1" customHeight="1" outlineLevel="2" x14ac:dyDescent="0.3">
      <c r="A423" s="153" t="s">
        <v>311</v>
      </c>
      <c r="B423" s="153"/>
      <c r="C423" s="153"/>
      <c r="D423" s="153"/>
      <c r="E423" s="153"/>
      <c r="F423" s="153"/>
      <c r="G423" s="153"/>
      <c r="H423" s="153"/>
      <c r="I423" s="153"/>
      <c r="J423" s="153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</row>
    <row r="424" spans="1:36" s="3" customFormat="1" ht="15" hidden="1" customHeight="1" outlineLevel="2" x14ac:dyDescent="0.3">
      <c r="A424" s="153" t="s">
        <v>312</v>
      </c>
      <c r="B424" s="153"/>
      <c r="C424" s="153"/>
      <c r="D424" s="153"/>
      <c r="E424" s="153"/>
      <c r="F424" s="153"/>
      <c r="G424" s="153"/>
      <c r="H424" s="153"/>
      <c r="I424" s="153"/>
      <c r="J424" s="153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</row>
    <row r="425" spans="1:36" s="3" customFormat="1" ht="15" hidden="1" customHeight="1" outlineLevel="2" x14ac:dyDescent="0.3">
      <c r="A425" s="153" t="s">
        <v>313</v>
      </c>
      <c r="B425" s="153"/>
      <c r="C425" s="153"/>
      <c r="D425" s="153"/>
      <c r="E425" s="153"/>
      <c r="F425" s="153"/>
      <c r="G425" s="153"/>
      <c r="H425" s="153"/>
      <c r="I425" s="153"/>
      <c r="J425" s="153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</row>
    <row r="426" spans="1:36" s="3" customFormat="1" ht="15" hidden="1" customHeight="1" outlineLevel="2" x14ac:dyDescent="0.3">
      <c r="A426" s="153" t="s">
        <v>314</v>
      </c>
      <c r="B426" s="153"/>
      <c r="C426" s="153"/>
      <c r="D426" s="153"/>
      <c r="E426" s="153"/>
      <c r="F426" s="153"/>
      <c r="G426" s="153"/>
      <c r="H426" s="153"/>
      <c r="I426" s="153"/>
      <c r="J426" s="153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</row>
    <row r="427" spans="1:36" s="3" customFormat="1" ht="15" hidden="1" customHeight="1" outlineLevel="2" x14ac:dyDescent="0.3">
      <c r="A427" s="153" t="s">
        <v>315</v>
      </c>
      <c r="B427" s="153"/>
      <c r="C427" s="153"/>
      <c r="D427" s="153"/>
      <c r="E427" s="153"/>
      <c r="F427" s="153"/>
      <c r="G427" s="153"/>
      <c r="H427" s="153"/>
      <c r="I427" s="153"/>
      <c r="J427" s="153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</row>
    <row r="428" spans="1:36" s="3" customFormat="1" ht="15" hidden="1" customHeight="1" outlineLevel="2" x14ac:dyDescent="0.3">
      <c r="A428" s="153" t="s">
        <v>265</v>
      </c>
      <c r="B428" s="153"/>
      <c r="C428" s="153"/>
      <c r="D428" s="153"/>
      <c r="E428" s="153"/>
      <c r="F428" s="153"/>
      <c r="G428" s="153"/>
      <c r="H428" s="153"/>
      <c r="I428" s="153"/>
      <c r="J428" s="153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</row>
    <row r="429" spans="1:36" s="3" customFormat="1" ht="15" hidden="1" customHeight="1" outlineLevel="2" x14ac:dyDescent="0.3">
      <c r="A429" s="153" t="s">
        <v>266</v>
      </c>
      <c r="B429" s="153"/>
      <c r="C429" s="153"/>
      <c r="D429" s="153"/>
      <c r="E429" s="153"/>
      <c r="F429" s="153"/>
      <c r="G429" s="153"/>
      <c r="H429" s="153"/>
      <c r="I429" s="153"/>
      <c r="J429" s="153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</row>
    <row r="430" spans="1:36" s="3" customFormat="1" ht="15" hidden="1" customHeight="1" outlineLevel="2" x14ac:dyDescent="0.3">
      <c r="A430" s="153" t="s">
        <v>316</v>
      </c>
      <c r="B430" s="153"/>
      <c r="C430" s="153"/>
      <c r="D430" s="153"/>
      <c r="E430" s="153"/>
      <c r="F430" s="153"/>
      <c r="G430" s="153"/>
      <c r="H430" s="153"/>
      <c r="I430" s="153"/>
      <c r="J430" s="153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</row>
    <row r="431" spans="1:36" s="3" customFormat="1" ht="15" hidden="1" customHeight="1" outlineLevel="2" x14ac:dyDescent="0.3">
      <c r="A431" s="153" t="s">
        <v>317</v>
      </c>
      <c r="B431" s="153"/>
      <c r="C431" s="153"/>
      <c r="D431" s="153"/>
      <c r="E431" s="153"/>
      <c r="F431" s="153"/>
      <c r="G431" s="153"/>
      <c r="H431" s="153"/>
      <c r="I431" s="153"/>
      <c r="J431" s="153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</row>
    <row r="432" spans="1:36" s="3" customFormat="1" ht="15" hidden="1" customHeight="1" outlineLevel="2" x14ac:dyDescent="0.3">
      <c r="A432" s="153" t="s">
        <v>318</v>
      </c>
      <c r="B432" s="153"/>
      <c r="C432" s="153"/>
      <c r="D432" s="153"/>
      <c r="E432" s="153"/>
      <c r="F432" s="153"/>
      <c r="G432" s="153"/>
      <c r="H432" s="153"/>
      <c r="I432" s="153"/>
      <c r="J432" s="153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</row>
    <row r="433" spans="1:36" s="3" customFormat="1" ht="15" hidden="1" customHeight="1" outlineLevel="2" x14ac:dyDescent="0.3">
      <c r="A433" s="153" t="s">
        <v>319</v>
      </c>
      <c r="B433" s="153"/>
      <c r="C433" s="153"/>
      <c r="D433" s="153"/>
      <c r="E433" s="153"/>
      <c r="F433" s="153"/>
      <c r="G433" s="153"/>
      <c r="H433" s="153"/>
      <c r="I433" s="153"/>
      <c r="J433" s="153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</row>
    <row r="434" spans="1:36" s="3" customFormat="1" ht="15" hidden="1" customHeight="1" outlineLevel="2" x14ac:dyDescent="0.3">
      <c r="A434" s="153" t="s">
        <v>320</v>
      </c>
      <c r="B434" s="153"/>
      <c r="C434" s="153"/>
      <c r="D434" s="153"/>
      <c r="E434" s="153"/>
      <c r="F434" s="153"/>
      <c r="G434" s="153"/>
      <c r="H434" s="153"/>
      <c r="I434" s="153"/>
      <c r="J434" s="153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</row>
    <row r="435" spans="1:36" s="3" customFormat="1" ht="15" hidden="1" customHeight="1" outlineLevel="2" x14ac:dyDescent="0.3">
      <c r="A435" s="153" t="s">
        <v>321</v>
      </c>
      <c r="B435" s="153"/>
      <c r="C435" s="153"/>
      <c r="D435" s="153"/>
      <c r="E435" s="153"/>
      <c r="F435" s="153"/>
      <c r="G435" s="153"/>
      <c r="H435" s="153"/>
      <c r="I435" s="153"/>
      <c r="J435" s="153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</row>
    <row r="436" spans="1:36" s="3" customFormat="1" ht="15" hidden="1" customHeight="1" outlineLevel="2" x14ac:dyDescent="0.3">
      <c r="A436" s="153" t="s">
        <v>266</v>
      </c>
      <c r="B436" s="153"/>
      <c r="C436" s="153"/>
      <c r="D436" s="153"/>
      <c r="E436" s="153"/>
      <c r="F436" s="153"/>
      <c r="G436" s="153"/>
      <c r="H436" s="153"/>
      <c r="I436" s="153"/>
      <c r="J436" s="153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</row>
    <row r="437" spans="1:36" s="3" customFormat="1" ht="15" hidden="1" customHeight="1" outlineLevel="2" x14ac:dyDescent="0.3">
      <c r="A437" s="153" t="s">
        <v>322</v>
      </c>
      <c r="B437" s="153"/>
      <c r="C437" s="153"/>
      <c r="D437" s="153"/>
      <c r="E437" s="153"/>
      <c r="F437" s="153"/>
      <c r="G437" s="153"/>
      <c r="H437" s="153"/>
      <c r="I437" s="153"/>
      <c r="J437" s="153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</row>
    <row r="438" spans="1:36" s="3" customFormat="1" ht="15" hidden="1" customHeight="1" outlineLevel="2" x14ac:dyDescent="0.3">
      <c r="A438" s="153" t="s">
        <v>323</v>
      </c>
      <c r="B438" s="153"/>
      <c r="C438" s="153"/>
      <c r="D438" s="153"/>
      <c r="E438" s="153"/>
      <c r="F438" s="153"/>
      <c r="G438" s="153"/>
      <c r="H438" s="153"/>
      <c r="I438" s="153"/>
      <c r="J438" s="153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</row>
    <row r="439" spans="1:36" s="3" customFormat="1" ht="15" hidden="1" customHeight="1" outlineLevel="2" x14ac:dyDescent="0.3">
      <c r="A439" s="153" t="s">
        <v>324</v>
      </c>
      <c r="B439" s="153"/>
      <c r="C439" s="153"/>
      <c r="D439" s="153"/>
      <c r="E439" s="153"/>
      <c r="F439" s="153"/>
      <c r="G439" s="153"/>
      <c r="H439" s="153"/>
      <c r="I439" s="153"/>
      <c r="J439" s="153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</row>
    <row r="440" spans="1:36" s="3" customFormat="1" ht="15" hidden="1" customHeight="1" outlineLevel="2" x14ac:dyDescent="0.3">
      <c r="A440" s="153" t="s">
        <v>325</v>
      </c>
      <c r="B440" s="153"/>
      <c r="C440" s="153"/>
      <c r="D440" s="153"/>
      <c r="E440" s="153"/>
      <c r="F440" s="153"/>
      <c r="G440" s="153"/>
      <c r="H440" s="153"/>
      <c r="I440" s="153"/>
      <c r="J440" s="153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</row>
    <row r="441" spans="1:36" s="3" customFormat="1" ht="15" hidden="1" customHeight="1" outlineLevel="2" x14ac:dyDescent="0.3">
      <c r="A441" s="153" t="s">
        <v>269</v>
      </c>
      <c r="B441" s="153"/>
      <c r="C441" s="153"/>
      <c r="D441" s="153"/>
      <c r="E441" s="153"/>
      <c r="F441" s="153"/>
      <c r="G441" s="153"/>
      <c r="H441" s="153"/>
      <c r="I441" s="153"/>
      <c r="J441" s="153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</row>
    <row r="442" spans="1:36" s="3" customFormat="1" ht="15" hidden="1" customHeight="1" outlineLevel="2" x14ac:dyDescent="0.3">
      <c r="A442" s="153" t="s">
        <v>328</v>
      </c>
      <c r="B442" s="153"/>
      <c r="C442" s="153"/>
      <c r="D442" s="153"/>
      <c r="E442" s="153"/>
      <c r="F442" s="153"/>
      <c r="G442" s="153"/>
      <c r="H442" s="153"/>
      <c r="I442" s="153"/>
      <c r="J442" s="153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</row>
    <row r="443" spans="1:36" hidden="1" outlineLevel="1" collapsed="1" x14ac:dyDescent="0.3">
      <c r="A443" s="91" t="s">
        <v>250</v>
      </c>
      <c r="B443" s="37"/>
      <c r="C443" s="37"/>
      <c r="D443" s="37"/>
      <c r="E443" s="37"/>
      <c r="F443" s="37"/>
      <c r="G443" s="37"/>
      <c r="H443" s="37"/>
      <c r="I443" s="37"/>
      <c r="J443" s="37"/>
      <c r="K443" s="91" t="s">
        <v>255</v>
      </c>
      <c r="L443" s="37"/>
    </row>
    <row r="444" spans="1:36" hidden="1" outlineLevel="2" x14ac:dyDescent="0.3">
      <c r="A444" s="48" t="s">
        <v>378</v>
      </c>
      <c r="B444" s="3"/>
      <c r="C444" s="3"/>
      <c r="D444" s="3"/>
      <c r="E444" s="3"/>
      <c r="F444" s="3"/>
      <c r="G444" s="3"/>
      <c r="H444" s="3"/>
      <c r="I444" s="3"/>
      <c r="J444" s="3"/>
      <c r="K444" s="48" t="s">
        <v>384</v>
      </c>
      <c r="L444" s="3"/>
    </row>
    <row r="445" spans="1:36" hidden="1" outlineLevel="2" x14ac:dyDescent="0.3">
      <c r="A445" s="48" t="s">
        <v>379</v>
      </c>
      <c r="B445" s="3"/>
      <c r="C445" s="3"/>
      <c r="D445" s="3"/>
      <c r="E445" s="3"/>
      <c r="F445" s="3"/>
      <c r="G445" s="3"/>
      <c r="H445" s="3"/>
      <c r="I445" s="3"/>
      <c r="J445" s="3"/>
      <c r="K445" s="48" t="s">
        <v>383</v>
      </c>
      <c r="L445" s="3"/>
    </row>
    <row r="446" spans="1:36" hidden="1" outlineLevel="2" x14ac:dyDescent="0.3">
      <c r="A446" s="48" t="s">
        <v>381</v>
      </c>
      <c r="B446" s="3"/>
      <c r="C446" s="3"/>
      <c r="D446" s="3"/>
      <c r="E446" s="3"/>
      <c r="F446" s="3"/>
      <c r="G446" s="3"/>
      <c r="H446" s="3"/>
      <c r="I446" s="3"/>
      <c r="J446" s="3"/>
      <c r="K446" s="48" t="s">
        <v>380</v>
      </c>
      <c r="L446" s="3"/>
    </row>
    <row r="447" spans="1:36" hidden="1" outlineLevel="2" x14ac:dyDescent="0.3">
      <c r="A447" s="51" t="s">
        <v>382</v>
      </c>
      <c r="B447" s="3"/>
      <c r="C447" s="3"/>
      <c r="D447" s="3"/>
      <c r="E447" s="3"/>
      <c r="F447" s="3"/>
      <c r="G447" s="3"/>
      <c r="H447" s="3"/>
      <c r="I447" s="3"/>
      <c r="J447" s="3"/>
      <c r="K447" s="48" t="s">
        <v>387</v>
      </c>
      <c r="L447" s="3"/>
    </row>
    <row r="448" spans="1:36" hidden="1" outlineLevel="2" x14ac:dyDescent="0.3">
      <c r="A448" s="51" t="s">
        <v>416</v>
      </c>
      <c r="B448" s="3"/>
      <c r="C448" s="3"/>
      <c r="D448" s="3"/>
      <c r="E448" s="3"/>
      <c r="F448" s="3"/>
      <c r="G448" s="3"/>
      <c r="H448" s="3"/>
      <c r="I448" s="3"/>
      <c r="J448" s="3"/>
      <c r="K448" s="51" t="s">
        <v>388</v>
      </c>
      <c r="L448" s="3"/>
    </row>
    <row r="449" spans="1:27" hidden="1" outlineLevel="2" x14ac:dyDescent="0.3">
      <c r="A449" s="48" t="s">
        <v>386</v>
      </c>
      <c r="K449" s="51" t="s">
        <v>389</v>
      </c>
    </row>
    <row r="450" spans="1:27" hidden="1" outlineLevel="2" x14ac:dyDescent="0.3">
      <c r="K450" s="51" t="s">
        <v>390</v>
      </c>
    </row>
    <row r="451" spans="1:27" hidden="1" outlineLevel="1" collapsed="1" x14ac:dyDescent="0.3">
      <c r="K451" s="51"/>
    </row>
    <row r="452" spans="1:27" hidden="1" outlineLevel="1" x14ac:dyDescent="0.3">
      <c r="A452" s="70" t="s">
        <v>434</v>
      </c>
      <c r="B452" s="3"/>
      <c r="C452" s="3"/>
      <c r="D452" s="3"/>
      <c r="E452" s="3"/>
      <c r="F452" s="3"/>
      <c r="G452" s="3"/>
      <c r="H452" s="3"/>
      <c r="I452" s="3"/>
      <c r="J452" s="3"/>
      <c r="L452" s="3"/>
      <c r="M452" s="3"/>
    </row>
    <row r="453" spans="1:27" hidden="1" outlineLevel="2" x14ac:dyDescent="0.3">
      <c r="C453" s="158" t="s">
        <v>277</v>
      </c>
      <c r="D453" s="158"/>
      <c r="E453" s="158"/>
      <c r="F453" s="158"/>
      <c r="G453" s="158"/>
      <c r="H453" s="158"/>
      <c r="I453" s="158"/>
    </row>
    <row r="454" spans="1:27" hidden="1" outlineLevel="2" x14ac:dyDescent="0.3">
      <c r="B454" s="75" t="s">
        <v>234</v>
      </c>
      <c r="C454" s="68">
        <v>300</v>
      </c>
      <c r="D454" s="68">
        <v>133</v>
      </c>
      <c r="E454" s="68">
        <v>92</v>
      </c>
      <c r="F454" s="67">
        <v>75.5</v>
      </c>
      <c r="G454" s="66">
        <v>0.72499999999999998</v>
      </c>
      <c r="H454" s="67">
        <v>13.7</v>
      </c>
      <c r="I454" s="68">
        <v>75</v>
      </c>
    </row>
    <row r="455" spans="1:27" hidden="1" outlineLevel="2" x14ac:dyDescent="0.3">
      <c r="B455" s="65"/>
      <c r="C455" s="65"/>
      <c r="D455" s="65"/>
      <c r="E455" s="65"/>
      <c r="F455" s="65"/>
      <c r="G455" s="65"/>
      <c r="H455" s="65"/>
      <c r="I455" s="65"/>
    </row>
    <row r="456" spans="1:27" hidden="1" outlineLevel="2" x14ac:dyDescent="0.3">
      <c r="B456" s="65"/>
      <c r="C456" s="158" t="s">
        <v>276</v>
      </c>
      <c r="D456" s="158"/>
      <c r="E456" s="158"/>
      <c r="F456" s="158"/>
      <c r="G456" s="158"/>
      <c r="H456" s="158"/>
      <c r="I456" s="158"/>
      <c r="M456" s="69" t="s">
        <v>278</v>
      </c>
    </row>
    <row r="457" spans="1:27" hidden="1" outlineLevel="2" x14ac:dyDescent="0.3">
      <c r="B457" s="75" t="s">
        <v>233</v>
      </c>
      <c r="C457" s="68">
        <v>50</v>
      </c>
      <c r="D457" s="68">
        <v>10</v>
      </c>
      <c r="E457" s="68">
        <v>7</v>
      </c>
      <c r="F457" s="67">
        <v>1.1000000000000001</v>
      </c>
      <c r="G457" s="66">
        <v>0.03</v>
      </c>
      <c r="H457" s="67">
        <v>0.4</v>
      </c>
      <c r="I457" s="68">
        <v>20</v>
      </c>
      <c r="M457" s="68">
        <v>1</v>
      </c>
    </row>
    <row r="458" spans="1:27" hidden="1" outlineLevel="2" x14ac:dyDescent="0.3">
      <c r="B458" s="75" t="s">
        <v>25</v>
      </c>
      <c r="C458" s="68">
        <v>100</v>
      </c>
      <c r="D458" s="68">
        <v>20</v>
      </c>
      <c r="E458" s="68">
        <v>11</v>
      </c>
      <c r="F458" s="67">
        <v>2.1</v>
      </c>
      <c r="G458" s="66">
        <v>0.06</v>
      </c>
      <c r="H458" s="67">
        <v>0.8</v>
      </c>
      <c r="I458" s="68">
        <v>35</v>
      </c>
      <c r="M458" s="68">
        <v>3</v>
      </c>
    </row>
    <row r="459" spans="1:27" hidden="1" outlineLevel="2" x14ac:dyDescent="0.3">
      <c r="C459" s="65"/>
      <c r="D459" s="65"/>
      <c r="E459" s="65"/>
      <c r="F459" s="65"/>
      <c r="G459" s="65"/>
      <c r="H459" s="65"/>
      <c r="I459" s="65"/>
    </row>
    <row r="460" spans="1:27" hidden="1" outlineLevel="2" x14ac:dyDescent="0.3">
      <c r="C460" s="65"/>
      <c r="D460" s="65"/>
      <c r="E460" s="65"/>
      <c r="F460" s="65"/>
      <c r="G460" s="65"/>
      <c r="H460" s="65"/>
      <c r="I460" s="65"/>
      <c r="M460" s="69" t="s">
        <v>385</v>
      </c>
    </row>
    <row r="461" spans="1:27" hidden="1" outlineLevel="2" x14ac:dyDescent="0.3">
      <c r="B461" s="75" t="s">
        <v>377</v>
      </c>
      <c r="C461" s="88" t="b">
        <v>1</v>
      </c>
      <c r="D461" s="88" t="b">
        <v>1</v>
      </c>
      <c r="E461" s="88" t="b">
        <v>1</v>
      </c>
      <c r="F461" s="88" t="b">
        <v>1</v>
      </c>
      <c r="G461" s="88" t="b">
        <v>1</v>
      </c>
      <c r="H461" s="88" t="b">
        <v>1</v>
      </c>
      <c r="I461" s="88" t="b">
        <v>1</v>
      </c>
      <c r="M461" s="88" t="b">
        <v>1</v>
      </c>
      <c r="O461" s="89"/>
    </row>
    <row r="462" spans="1:27" hidden="1" outlineLevel="2" x14ac:dyDescent="0.3">
      <c r="C462" s="65"/>
      <c r="D462" s="65"/>
      <c r="E462" s="65"/>
      <c r="F462" s="65"/>
      <c r="G462" s="65"/>
      <c r="H462" s="65"/>
      <c r="I462" s="65"/>
    </row>
    <row r="463" spans="1:27" ht="20.25" hidden="1" outlineLevel="2" x14ac:dyDescent="0.35">
      <c r="B463" s="57" t="s">
        <v>226</v>
      </c>
      <c r="C463" s="57" t="s">
        <v>227</v>
      </c>
      <c r="D463" s="57" t="s">
        <v>228</v>
      </c>
      <c r="E463" s="57" t="s">
        <v>229</v>
      </c>
      <c r="F463" s="57" t="s">
        <v>230</v>
      </c>
      <c r="G463" s="57" t="s">
        <v>231</v>
      </c>
      <c r="H463" s="57" t="s">
        <v>274</v>
      </c>
      <c r="I463" s="57" t="s">
        <v>232</v>
      </c>
      <c r="M463" s="74" t="s">
        <v>376</v>
      </c>
      <c r="U463" s="103" t="s">
        <v>394</v>
      </c>
    </row>
    <row r="464" spans="1:27" hidden="1" outlineLevel="2" x14ac:dyDescent="0.3">
      <c r="B464" s="14">
        <v>1</v>
      </c>
      <c r="C464" s="68">
        <v>300</v>
      </c>
      <c r="D464" s="68"/>
      <c r="E464" s="68">
        <v>91.637370333648832</v>
      </c>
      <c r="F464" s="68">
        <v>73.602300538765675</v>
      </c>
      <c r="G464" s="66">
        <v>0.73072805928399798</v>
      </c>
      <c r="H464" s="68"/>
      <c r="I464" s="68">
        <v>77.457247310105274</v>
      </c>
      <c r="M464" s="100" cm="1">
        <f t="array" ref="M464:S473">MERIT_ASSESSMENT_ARRAY(C464:I473,C454:I454,C463:I463,C457:I458,M457:M458,M458,C461:I461, M461)</f>
        <v>0</v>
      </c>
      <c r="N464" s="98" t="str">
        <v>Cd</v>
      </c>
      <c r="O464" s="98">
        <v>0</v>
      </c>
      <c r="P464" s="98">
        <v>1</v>
      </c>
      <c r="Q464" s="98">
        <v>0</v>
      </c>
      <c r="R464" s="98" t="str">
        <v>Pro</v>
      </c>
      <c r="S464" s="98">
        <v>0</v>
      </c>
      <c r="T464" s="65"/>
      <c r="U464" s="99" cm="1">
        <f t="array" ref="U464:AA473">_xlfn.IFS(NOT(OR(C461:I461)),"#MASK!",NOT(ISLOGICAL(IF(OR(ISBLANK(M461),M461=""),FALSE,M461))),"#DEBUG!",IF(OR(ISBLANK(M461),M461=""),FALSE,M461)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TRUE,IF(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="",IF(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lt;M458,"Pass","Discuss"),"["&amp;_xlfn.BYROW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_xleta.SUM)&amp;"] BLK: "&amp;_xlfn.BYROW(IF(ISTEXT(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),IF(_xlfn.MAKEARRAY(ROWS(C464:I473),COLUMNS(C464:I473),_xlfn.LAMBDA(_xlpm.r,_xlpm.c,INDEX(C461:I461,,_xlpm.c))),_xlfn.MAKEARRAY(ROWS(C464:I473),COLUMNS(C464:I473),_xlfn.LAMBDA(_xlpm.r,_xlpm.c,IF(ISBLANK(INDEX(C464:I473,_xlpm.r,_xlpm.c)),INDEX(C463:I463,,_xlpm.c),_xlfn.XLOOKUP(ABS(INDEX(C464:I473,_xlpm.r,_xlpm.c)-INDEX(C454:I454,,_xlpm.c)),INDEX(C457:I458,,_xlpm.c),M457:M458,0,-1)))),0),""),_xlfn.LAMBDA(_xlpm.r,_xlfn.TEXTJOIN(", ",TRUE,_xlpm.r)))))</f>
        <v>0</v>
      </c>
      <c r="V464" s="98" t="str">
        <v>Cd</v>
      </c>
      <c r="W464" s="98">
        <v>0</v>
      </c>
      <c r="X464" s="105">
        <v>1</v>
      </c>
      <c r="Y464" s="105">
        <v>0</v>
      </c>
      <c r="Z464" s="105" t="str">
        <v>Pro</v>
      </c>
      <c r="AA464" s="105">
        <v>0</v>
      </c>
    </row>
    <row r="465" spans="1:27" hidden="1" outlineLevel="2" x14ac:dyDescent="0.3">
      <c r="B465" s="14">
        <v>2</v>
      </c>
      <c r="C465" s="68"/>
      <c r="D465" s="68">
        <v>151.67218293889272</v>
      </c>
      <c r="E465" s="68">
        <v>88.902798516441791</v>
      </c>
      <c r="F465" s="67">
        <v>75.767237563058785</v>
      </c>
      <c r="G465" s="66">
        <v>0.71669489687928178</v>
      </c>
      <c r="H465" s="67">
        <v>13.94533886238805</v>
      </c>
      <c r="I465" s="68">
        <v>65.132971042994271</v>
      </c>
      <c r="M465" s="104" t="str">
        <v>FN</v>
      </c>
      <c r="N465" s="98">
        <v>1</v>
      </c>
      <c r="O465" s="98">
        <v>0</v>
      </c>
      <c r="P465" s="98">
        <v>0</v>
      </c>
      <c r="Q465" s="98">
        <v>0</v>
      </c>
      <c r="R465" s="98">
        <v>0</v>
      </c>
      <c r="S465" s="98">
        <v>0</v>
      </c>
      <c r="T465" s="65"/>
      <c r="U465" s="104" t="str">
        <v>FN</v>
      </c>
      <c r="V465" s="98">
        <v>1</v>
      </c>
      <c r="W465" s="98">
        <v>0</v>
      </c>
      <c r="X465" s="105">
        <v>0</v>
      </c>
      <c r="Y465" s="105">
        <v>0</v>
      </c>
      <c r="Z465" s="105">
        <v>0</v>
      </c>
      <c r="AA465" s="105">
        <v>0</v>
      </c>
    </row>
    <row r="466" spans="1:27" hidden="1" outlineLevel="2" x14ac:dyDescent="0.3">
      <c r="B466" s="14">
        <v>3</v>
      </c>
      <c r="C466" s="68">
        <v>213.46422899626384</v>
      </c>
      <c r="D466" s="68">
        <v>125.59439746584815</v>
      </c>
      <c r="E466" s="68">
        <v>98.482591058522615</v>
      </c>
      <c r="F466" s="67">
        <v>73.581147959717129</v>
      </c>
      <c r="G466" s="66">
        <v>0.78072805928399802</v>
      </c>
      <c r="H466" s="67">
        <v>14.316034904126106</v>
      </c>
      <c r="I466" s="68">
        <v>82.264297765365811</v>
      </c>
      <c r="M466" s="104">
        <v>1</v>
      </c>
      <c r="N466" s="98">
        <v>0</v>
      </c>
      <c r="O466" s="98">
        <v>0</v>
      </c>
      <c r="P466" s="98">
        <v>1</v>
      </c>
      <c r="Q466" s="98">
        <v>1</v>
      </c>
      <c r="R466" s="98">
        <v>1</v>
      </c>
      <c r="S466" s="98">
        <v>0</v>
      </c>
      <c r="T466" s="65"/>
      <c r="U466" s="104">
        <v>1</v>
      </c>
      <c r="V466" s="98">
        <v>0</v>
      </c>
      <c r="W466" s="98">
        <v>0</v>
      </c>
      <c r="X466" s="105">
        <v>1</v>
      </c>
      <c r="Y466" s="105">
        <v>1</v>
      </c>
      <c r="Z466" s="105">
        <v>1</v>
      </c>
      <c r="AA466" s="105">
        <v>0</v>
      </c>
    </row>
    <row r="467" spans="1:27" hidden="1" outlineLevel="2" x14ac:dyDescent="0.3">
      <c r="B467" s="14">
        <v>4</v>
      </c>
      <c r="C467" s="68">
        <v>200</v>
      </c>
      <c r="D467" s="68">
        <v>133.2086923019134</v>
      </c>
      <c r="E467" s="68">
        <v>86.693425350941794</v>
      </c>
      <c r="F467" s="67"/>
      <c r="G467" s="66">
        <v>0.72795989823961282</v>
      </c>
      <c r="H467" s="67">
        <v>13.952207409018637</v>
      </c>
      <c r="I467" s="68">
        <v>99.974401537749728</v>
      </c>
      <c r="M467" s="104">
        <v>3</v>
      </c>
      <c r="N467" s="98">
        <v>0</v>
      </c>
      <c r="O467" s="98">
        <v>0</v>
      </c>
      <c r="P467" s="98" t="str">
        <v>Mill</v>
      </c>
      <c r="Q467" s="98">
        <v>0</v>
      </c>
      <c r="R467" s="98">
        <v>0</v>
      </c>
      <c r="S467" s="98">
        <v>1</v>
      </c>
      <c r="T467" s="65"/>
      <c r="U467" s="104">
        <v>3</v>
      </c>
      <c r="V467" s="98">
        <v>0</v>
      </c>
      <c r="W467" s="98">
        <v>0</v>
      </c>
      <c r="X467" s="105" t="str">
        <v>Mill</v>
      </c>
      <c r="Y467" s="105">
        <v>0</v>
      </c>
      <c r="Z467" s="105">
        <v>0</v>
      </c>
      <c r="AA467" s="105">
        <v>1</v>
      </c>
    </row>
    <row r="468" spans="1:27" hidden="1" outlineLevel="2" x14ac:dyDescent="0.3">
      <c r="B468" s="14">
        <v>5</v>
      </c>
      <c r="C468" s="68">
        <v>351.32841376593097</v>
      </c>
      <c r="D468" s="68">
        <v>131.53836892284707</v>
      </c>
      <c r="E468" s="68">
        <v>102.09997748388687</v>
      </c>
      <c r="F468" s="67">
        <v>75.853527801233142</v>
      </c>
      <c r="G468" s="66">
        <v>0.70615194820177007</v>
      </c>
      <c r="H468" s="67">
        <v>13.765138605002608</v>
      </c>
      <c r="I468" s="68">
        <v>51.652073730114722</v>
      </c>
      <c r="M468" s="104">
        <v>1</v>
      </c>
      <c r="N468" s="98">
        <v>0</v>
      </c>
      <c r="O468" s="98">
        <v>1</v>
      </c>
      <c r="P468" s="98">
        <v>0</v>
      </c>
      <c r="Q468" s="98">
        <v>0</v>
      </c>
      <c r="R468" s="98">
        <v>0</v>
      </c>
      <c r="S468" s="98">
        <v>1</v>
      </c>
      <c r="T468" s="65"/>
      <c r="U468" s="104">
        <v>1</v>
      </c>
      <c r="V468" s="98">
        <v>0</v>
      </c>
      <c r="W468" s="98">
        <v>1</v>
      </c>
      <c r="X468" s="105">
        <v>0</v>
      </c>
      <c r="Y468" s="105">
        <v>0</v>
      </c>
      <c r="Z468" s="105">
        <v>0</v>
      </c>
      <c r="AA468" s="105">
        <v>1</v>
      </c>
    </row>
    <row r="469" spans="1:27" hidden="1" outlineLevel="2" x14ac:dyDescent="0.3">
      <c r="B469" s="14">
        <v>6</v>
      </c>
      <c r="C469" s="68">
        <v>245.68333218507468</v>
      </c>
      <c r="D469" s="68">
        <v>118.37164773229574</v>
      </c>
      <c r="E469" s="68">
        <v>101.25252425241891</v>
      </c>
      <c r="F469" s="67">
        <v>75.695207626663191</v>
      </c>
      <c r="G469" s="66">
        <v>0.68641903562536288</v>
      </c>
      <c r="H469" s="67">
        <v>13.416568720417708</v>
      </c>
      <c r="I469" s="68">
        <v>61.312827715505193</v>
      </c>
      <c r="M469" s="104">
        <v>1</v>
      </c>
      <c r="N469" s="98">
        <v>1</v>
      </c>
      <c r="O469" s="98">
        <v>1</v>
      </c>
      <c r="P469" s="98">
        <v>0</v>
      </c>
      <c r="Q469" s="98">
        <v>1</v>
      </c>
      <c r="R469" s="98">
        <v>0</v>
      </c>
      <c r="S469" s="98">
        <v>0</v>
      </c>
      <c r="T469" s="65"/>
      <c r="U469" s="104">
        <v>1</v>
      </c>
      <c r="V469" s="98">
        <v>1</v>
      </c>
      <c r="W469" s="98">
        <v>1</v>
      </c>
      <c r="X469" s="105">
        <v>0</v>
      </c>
      <c r="Y469" s="105">
        <v>1</v>
      </c>
      <c r="Z469" s="105">
        <v>0</v>
      </c>
      <c r="AA469" s="105">
        <v>0</v>
      </c>
    </row>
    <row r="470" spans="1:27" hidden="1" outlineLevel="2" x14ac:dyDescent="0.3">
      <c r="B470" s="14">
        <v>7</v>
      </c>
      <c r="C470" s="68">
        <v>251.01321729027342</v>
      </c>
      <c r="D470" s="68">
        <v>150.2945365740716</v>
      </c>
      <c r="E470" s="68">
        <v>86.888279992290435</v>
      </c>
      <c r="F470" s="67">
        <v>75.550837282399684</v>
      </c>
      <c r="G470" s="66">
        <v>0.72664455529797767</v>
      </c>
      <c r="H470" s="67">
        <v>13.124143350752684</v>
      </c>
      <c r="I470" s="68">
        <v>64.354046079966366</v>
      </c>
      <c r="M470" s="104">
        <v>0</v>
      </c>
      <c r="N470" s="98">
        <v>1</v>
      </c>
      <c r="O470" s="98">
        <v>0</v>
      </c>
      <c r="P470" s="98">
        <v>0</v>
      </c>
      <c r="Q470" s="98">
        <v>0</v>
      </c>
      <c r="R470" s="98">
        <v>1</v>
      </c>
      <c r="S470" s="98">
        <v>0</v>
      </c>
      <c r="T470" s="65"/>
      <c r="U470" s="104">
        <v>0</v>
      </c>
      <c r="V470" s="98">
        <v>1</v>
      </c>
      <c r="W470" s="98">
        <v>0</v>
      </c>
      <c r="X470" s="105">
        <v>0</v>
      </c>
      <c r="Y470" s="105">
        <v>0</v>
      </c>
      <c r="Z470" s="105">
        <v>1</v>
      </c>
      <c r="AA470" s="105">
        <v>0</v>
      </c>
    </row>
    <row r="471" spans="1:27" hidden="1" outlineLevel="2" x14ac:dyDescent="0.3">
      <c r="B471" s="14">
        <v>8</v>
      </c>
      <c r="C471" s="68">
        <v>233.21189606191479</v>
      </c>
      <c r="D471" s="68">
        <v>144.55325284966796</v>
      </c>
      <c r="E471" s="68">
        <v>85.540957115263396</v>
      </c>
      <c r="F471" s="67">
        <v>73.80414357283199</v>
      </c>
      <c r="G471" s="66">
        <v>0.7631998053372574</v>
      </c>
      <c r="H471" s="67">
        <v>13.581195590802825</v>
      </c>
      <c r="I471" s="68">
        <v>108.17519966791183</v>
      </c>
      <c r="M471" s="104">
        <v>1</v>
      </c>
      <c r="N471" s="98">
        <v>1</v>
      </c>
      <c r="O471" s="98">
        <v>0</v>
      </c>
      <c r="P471" s="98">
        <v>1</v>
      </c>
      <c r="Q471" s="98">
        <v>1</v>
      </c>
      <c r="R471" s="98">
        <v>0</v>
      </c>
      <c r="S471" s="98">
        <v>1</v>
      </c>
      <c r="T471" s="65"/>
      <c r="U471" s="104">
        <v>1</v>
      </c>
      <c r="V471" s="98">
        <v>1</v>
      </c>
      <c r="W471" s="98">
        <v>0</v>
      </c>
      <c r="X471" s="105">
        <v>1</v>
      </c>
      <c r="Y471" s="105">
        <v>1</v>
      </c>
      <c r="Z471" s="105">
        <v>0</v>
      </c>
      <c r="AA471" s="105">
        <v>1</v>
      </c>
    </row>
    <row r="472" spans="1:27" hidden="1" outlineLevel="2" x14ac:dyDescent="0.3">
      <c r="B472" s="14">
        <v>9</v>
      </c>
      <c r="C472" s="68">
        <v>311.65639883181854</v>
      </c>
      <c r="D472" s="68">
        <v>148.48438905046515</v>
      </c>
      <c r="E472" s="68">
        <v>88.020320592807991</v>
      </c>
      <c r="F472" s="67">
        <v>76.936436650059505</v>
      </c>
      <c r="G472" s="66">
        <v>0.6835003300197785</v>
      </c>
      <c r="H472" s="67">
        <v>14.215069148517996</v>
      </c>
      <c r="I472" s="68">
        <v>68.209767155999259</v>
      </c>
      <c r="M472" s="104">
        <v>0</v>
      </c>
      <c r="N472" s="98">
        <v>1</v>
      </c>
      <c r="O472" s="98">
        <v>0</v>
      </c>
      <c r="P472" s="98">
        <v>1</v>
      </c>
      <c r="Q472" s="98">
        <v>1</v>
      </c>
      <c r="R472" s="98">
        <v>1</v>
      </c>
      <c r="S472" s="98">
        <v>0</v>
      </c>
      <c r="T472" s="65"/>
      <c r="U472" s="104">
        <v>0</v>
      </c>
      <c r="V472" s="98">
        <v>1</v>
      </c>
      <c r="W472" s="98">
        <v>0</v>
      </c>
      <c r="X472" s="105">
        <v>1</v>
      </c>
      <c r="Y472" s="105">
        <v>1</v>
      </c>
      <c r="Z472" s="105">
        <v>1</v>
      </c>
      <c r="AA472" s="105">
        <v>0</v>
      </c>
    </row>
    <row r="473" spans="1:27" hidden="1" outlineLevel="2" x14ac:dyDescent="0.3">
      <c r="B473" s="14">
        <v>10</v>
      </c>
      <c r="C473" s="68">
        <v>208.63001752298692</v>
      </c>
      <c r="D473" s="68">
        <v>148.2169590328684</v>
      </c>
      <c r="E473" s="68">
        <v>92.064754354087569</v>
      </c>
      <c r="F473" s="67">
        <v>76.005595721051407</v>
      </c>
      <c r="G473" s="66">
        <v>0.73769156211905695</v>
      </c>
      <c r="H473" s="67">
        <v>13.714044379541743</v>
      </c>
      <c r="I473" s="68">
        <v>81.347353850303946</v>
      </c>
      <c r="M473" s="104">
        <v>1</v>
      </c>
      <c r="N473" s="98">
        <v>1</v>
      </c>
      <c r="O473" s="98">
        <v>0</v>
      </c>
      <c r="P473" s="98">
        <v>0</v>
      </c>
      <c r="Q473" s="98">
        <v>0</v>
      </c>
      <c r="R473" s="98">
        <v>0</v>
      </c>
      <c r="S473" s="98">
        <v>0</v>
      </c>
      <c r="T473" s="65"/>
      <c r="U473" s="104">
        <v>1</v>
      </c>
      <c r="V473" s="98">
        <v>1</v>
      </c>
      <c r="W473" s="98">
        <v>0</v>
      </c>
      <c r="X473" s="105">
        <v>0</v>
      </c>
      <c r="Y473" s="105">
        <v>0</v>
      </c>
      <c r="Z473" s="105">
        <v>0</v>
      </c>
      <c r="AA473" s="105">
        <v>0</v>
      </c>
    </row>
    <row r="474" spans="1:27" hidden="1" outlineLevel="1" collapsed="1" x14ac:dyDescent="0.3"/>
    <row r="475" spans="1:27" hidden="1" outlineLevel="1" x14ac:dyDescent="0.3">
      <c r="A475" s="73" t="s">
        <v>415</v>
      </c>
    </row>
    <row r="476" spans="1:27" hidden="1" outlineLevel="2" x14ac:dyDescent="0.3">
      <c r="A476" s="90" t="s">
        <v>392</v>
      </c>
    </row>
    <row r="477" spans="1:27" ht="15" hidden="1" customHeight="1" outlineLevel="2" x14ac:dyDescent="0.3">
      <c r="A477" s="159" t="s">
        <v>484</v>
      </c>
      <c r="B477" s="159"/>
      <c r="C477" s="159"/>
      <c r="D477" s="159"/>
      <c r="E477" s="159"/>
      <c r="F477" s="159"/>
    </row>
    <row r="478" spans="1:27" ht="15" hidden="1" customHeight="1" outlineLevel="2" x14ac:dyDescent="0.3">
      <c r="A478" s="153" t="s">
        <v>326</v>
      </c>
      <c r="B478" s="153"/>
      <c r="C478" s="153"/>
      <c r="D478" s="153"/>
      <c r="E478" s="153"/>
      <c r="F478" s="153"/>
    </row>
    <row r="479" spans="1:27" ht="15" hidden="1" customHeight="1" outlineLevel="2" x14ac:dyDescent="0.3">
      <c r="A479" s="153" t="s">
        <v>485</v>
      </c>
      <c r="B479" s="153"/>
      <c r="C479" s="153"/>
      <c r="D479" s="153"/>
      <c r="E479" s="153"/>
      <c r="F479" s="153"/>
    </row>
    <row r="480" spans="1:27" ht="15" hidden="1" customHeight="1" outlineLevel="2" x14ac:dyDescent="0.3">
      <c r="A480" s="153" t="s">
        <v>486</v>
      </c>
      <c r="B480" s="153"/>
      <c r="C480" s="153"/>
      <c r="D480" s="153"/>
      <c r="E480" s="153"/>
      <c r="F480" s="153"/>
    </row>
    <row r="481" spans="1:12" ht="15" hidden="1" customHeight="1" outlineLevel="2" x14ac:dyDescent="0.3">
      <c r="A481" s="153" t="s">
        <v>487</v>
      </c>
      <c r="B481" s="153"/>
      <c r="C481" s="153"/>
      <c r="D481" s="153"/>
      <c r="E481" s="153"/>
      <c r="F481" s="153"/>
    </row>
    <row r="482" spans="1:12" ht="15" hidden="1" customHeight="1" outlineLevel="2" x14ac:dyDescent="0.3">
      <c r="A482" s="153" t="s">
        <v>269</v>
      </c>
      <c r="B482" s="153"/>
      <c r="C482" s="153"/>
      <c r="D482" s="153"/>
      <c r="E482" s="153"/>
      <c r="F482" s="153"/>
    </row>
    <row r="483" spans="1:12" ht="15" hidden="1" customHeight="1" outlineLevel="2" x14ac:dyDescent="0.3">
      <c r="A483" s="153" t="s">
        <v>96</v>
      </c>
      <c r="B483" s="153"/>
      <c r="C483" s="153"/>
      <c r="D483" s="153"/>
      <c r="E483" s="153"/>
      <c r="F483" s="153"/>
    </row>
    <row r="484" spans="1:12" hidden="1" outlineLevel="2" x14ac:dyDescent="0.3"/>
    <row r="485" spans="1:12" hidden="1" outlineLevel="2" x14ac:dyDescent="0.3">
      <c r="A485" s="90" t="s">
        <v>393</v>
      </c>
    </row>
    <row r="486" spans="1:12" ht="15" hidden="1" customHeight="1" outlineLevel="2" x14ac:dyDescent="0.3">
      <c r="A486" s="159" t="s">
        <v>464</v>
      </c>
      <c r="B486" s="159"/>
      <c r="C486" s="159"/>
      <c r="D486" s="159"/>
      <c r="E486" s="159"/>
      <c r="F486" s="159"/>
      <c r="G486" s="159"/>
      <c r="H486" s="159"/>
      <c r="I486" s="159"/>
      <c r="J486" s="159"/>
      <c r="K486" s="159"/>
      <c r="L486" s="159"/>
    </row>
    <row r="487" spans="1:12" ht="15" hidden="1" customHeight="1" outlineLevel="2" x14ac:dyDescent="0.3">
      <c r="A487" s="153" t="s">
        <v>236</v>
      </c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</row>
    <row r="488" spans="1:12" ht="15" hidden="1" customHeight="1" outlineLevel="2" x14ac:dyDescent="0.3">
      <c r="A488" s="153" t="s">
        <v>465</v>
      </c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</row>
    <row r="489" spans="1:12" ht="15" hidden="1" customHeight="1" outlineLevel="2" x14ac:dyDescent="0.3">
      <c r="A489" s="153" t="s">
        <v>299</v>
      </c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</row>
    <row r="490" spans="1:12" ht="15" hidden="1" customHeight="1" outlineLevel="2" x14ac:dyDescent="0.3">
      <c r="A490" s="153" t="s">
        <v>300</v>
      </c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</row>
    <row r="491" spans="1:12" ht="15" hidden="1" customHeight="1" outlineLevel="2" x14ac:dyDescent="0.3">
      <c r="A491" s="153" t="s">
        <v>301</v>
      </c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</row>
    <row r="492" spans="1:12" ht="15" hidden="1" customHeight="1" outlineLevel="2" x14ac:dyDescent="0.3">
      <c r="A492" s="153" t="s">
        <v>302</v>
      </c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</row>
    <row r="493" spans="1:12" ht="15" hidden="1" customHeight="1" outlineLevel="2" x14ac:dyDescent="0.3">
      <c r="A493" s="153" t="s">
        <v>303</v>
      </c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</row>
    <row r="494" spans="1:12" ht="15" hidden="1" customHeight="1" outlineLevel="2" x14ac:dyDescent="0.3">
      <c r="A494" s="153" t="s">
        <v>466</v>
      </c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</row>
    <row r="495" spans="1:12" ht="15" hidden="1" customHeight="1" outlineLevel="2" x14ac:dyDescent="0.3">
      <c r="A495" s="153" t="s">
        <v>467</v>
      </c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</row>
    <row r="496" spans="1:12" ht="15" hidden="1" customHeight="1" outlineLevel="2" x14ac:dyDescent="0.3">
      <c r="A496" s="153" t="s">
        <v>468</v>
      </c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</row>
    <row r="497" spans="1:12" ht="15" hidden="1" customHeight="1" outlineLevel="2" x14ac:dyDescent="0.3">
      <c r="A497" s="153" t="s">
        <v>469</v>
      </c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</row>
    <row r="498" spans="1:12" ht="15" hidden="1" customHeight="1" outlineLevel="2" x14ac:dyDescent="0.3">
      <c r="A498" s="153" t="s">
        <v>470</v>
      </c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</row>
    <row r="499" spans="1:12" ht="15" hidden="1" customHeight="1" outlineLevel="2" x14ac:dyDescent="0.3">
      <c r="A499" s="153" t="s">
        <v>471</v>
      </c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</row>
    <row r="500" spans="1:12" ht="15" hidden="1" customHeight="1" outlineLevel="2" x14ac:dyDescent="0.3">
      <c r="A500" s="153" t="s">
        <v>314</v>
      </c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</row>
    <row r="501" spans="1:12" ht="15" hidden="1" customHeight="1" outlineLevel="2" x14ac:dyDescent="0.3">
      <c r="A501" s="153" t="s">
        <v>315</v>
      </c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</row>
    <row r="502" spans="1:12" ht="15" hidden="1" customHeight="1" outlineLevel="2" x14ac:dyDescent="0.3">
      <c r="A502" s="153" t="s">
        <v>265</v>
      </c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</row>
    <row r="503" spans="1:12" ht="15" hidden="1" customHeight="1" outlineLevel="2" x14ac:dyDescent="0.3">
      <c r="A503" s="153" t="s">
        <v>266</v>
      </c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</row>
    <row r="504" spans="1:12" ht="15" hidden="1" customHeight="1" outlineLevel="2" x14ac:dyDescent="0.3">
      <c r="A504" s="153" t="s">
        <v>472</v>
      </c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</row>
    <row r="505" spans="1:12" ht="15" hidden="1" customHeight="1" outlineLevel="2" x14ac:dyDescent="0.3">
      <c r="A505" s="153" t="s">
        <v>473</v>
      </c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</row>
    <row r="506" spans="1:12" ht="15" hidden="1" customHeight="1" outlineLevel="2" x14ac:dyDescent="0.3">
      <c r="A506" s="153" t="s">
        <v>317</v>
      </c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</row>
    <row r="507" spans="1:12" ht="15" hidden="1" customHeight="1" outlineLevel="2" x14ac:dyDescent="0.3">
      <c r="A507" s="153" t="s">
        <v>318</v>
      </c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</row>
    <row r="508" spans="1:12" ht="15" hidden="1" customHeight="1" outlineLevel="2" x14ac:dyDescent="0.3">
      <c r="A508" s="153" t="s">
        <v>319</v>
      </c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</row>
    <row r="509" spans="1:12" ht="15" hidden="1" customHeight="1" outlineLevel="2" x14ac:dyDescent="0.3">
      <c r="A509" s="153" t="s">
        <v>320</v>
      </c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</row>
    <row r="510" spans="1:12" ht="15" hidden="1" customHeight="1" outlineLevel="2" x14ac:dyDescent="0.3">
      <c r="A510" s="153" t="s">
        <v>321</v>
      </c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</row>
    <row r="511" spans="1:12" ht="15" hidden="1" customHeight="1" outlineLevel="2" x14ac:dyDescent="0.3">
      <c r="A511" s="153" t="s">
        <v>266</v>
      </c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</row>
    <row r="512" spans="1:12" ht="15" hidden="1" customHeight="1" outlineLevel="2" x14ac:dyDescent="0.3">
      <c r="A512" s="153" t="s">
        <v>322</v>
      </c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</row>
    <row r="513" spans="1:12" ht="15" hidden="1" customHeight="1" outlineLevel="2" x14ac:dyDescent="0.3">
      <c r="A513" s="153" t="s">
        <v>323</v>
      </c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</row>
    <row r="514" spans="1:12" ht="15" hidden="1" customHeight="1" outlineLevel="2" x14ac:dyDescent="0.3">
      <c r="A514" s="153" t="s">
        <v>324</v>
      </c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</row>
    <row r="515" spans="1:12" ht="15" hidden="1" customHeight="1" outlineLevel="2" x14ac:dyDescent="0.3">
      <c r="A515" s="153" t="s">
        <v>474</v>
      </c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</row>
    <row r="516" spans="1:12" ht="15" hidden="1" customHeight="1" outlineLevel="2" x14ac:dyDescent="0.3">
      <c r="A516" s="153" t="s">
        <v>475</v>
      </c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</row>
    <row r="517" spans="1:12" ht="15" hidden="1" customHeight="1" outlineLevel="2" x14ac:dyDescent="0.3">
      <c r="A517" s="153" t="s">
        <v>476</v>
      </c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</row>
    <row r="518" spans="1:12" ht="15" hidden="1" customHeight="1" outlineLevel="2" x14ac:dyDescent="0.3">
      <c r="A518" s="153" t="s">
        <v>477</v>
      </c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</row>
    <row r="519" spans="1:12" ht="15" hidden="1" customHeight="1" outlineLevel="2" x14ac:dyDescent="0.3">
      <c r="A519" s="153" t="s">
        <v>478</v>
      </c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</row>
    <row r="520" spans="1:12" ht="15" hidden="1" customHeight="1" outlineLevel="2" x14ac:dyDescent="0.3">
      <c r="A520" s="153" t="s">
        <v>479</v>
      </c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</row>
    <row r="521" spans="1:12" ht="15" hidden="1" customHeight="1" outlineLevel="2" x14ac:dyDescent="0.3">
      <c r="A521" s="153" t="s">
        <v>480</v>
      </c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</row>
    <row r="522" spans="1:12" ht="15" hidden="1" customHeight="1" outlineLevel="2" x14ac:dyDescent="0.3">
      <c r="A522" s="153" t="s">
        <v>481</v>
      </c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</row>
    <row r="523" spans="1:12" ht="15" hidden="1" customHeight="1" outlineLevel="2" x14ac:dyDescent="0.3">
      <c r="A523" s="153" t="s">
        <v>482</v>
      </c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</row>
    <row r="524" spans="1:12" ht="15" hidden="1" customHeight="1" outlineLevel="2" x14ac:dyDescent="0.3">
      <c r="A524" s="153" t="s">
        <v>483</v>
      </c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</row>
    <row r="525" spans="1:12" ht="15" hidden="1" customHeight="1" outlineLevel="2" x14ac:dyDescent="0.3">
      <c r="A525" s="153" t="s">
        <v>266</v>
      </c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</row>
    <row r="526" spans="1:12" ht="15" hidden="1" customHeight="1" outlineLevel="2" x14ac:dyDescent="0.3">
      <c r="A526" s="153" t="s">
        <v>269</v>
      </c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</row>
    <row r="527" spans="1:12" ht="15" hidden="1" customHeight="1" outlineLevel="2" x14ac:dyDescent="0.3">
      <c r="A527" s="153" t="s">
        <v>96</v>
      </c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</row>
    <row r="528" spans="1:12" hidden="1" outlineLevel="2" x14ac:dyDescent="0.3"/>
    <row r="529" spans="1:9" hidden="1" outlineLevel="2" x14ac:dyDescent="0.3">
      <c r="A529" s="90" t="s">
        <v>417</v>
      </c>
    </row>
    <row r="530" spans="1:9" ht="15" hidden="1" customHeight="1" outlineLevel="2" x14ac:dyDescent="0.3">
      <c r="A530" s="153" t="s">
        <v>236</v>
      </c>
      <c r="B530" s="153"/>
      <c r="C530" s="153"/>
      <c r="D530" s="153"/>
      <c r="E530" s="153"/>
      <c r="F530" s="153"/>
      <c r="G530" s="153"/>
      <c r="H530" s="153"/>
      <c r="I530" s="153"/>
    </row>
    <row r="531" spans="1:9" ht="15" hidden="1" customHeight="1" outlineLevel="2" x14ac:dyDescent="0.3">
      <c r="A531" s="153" t="s">
        <v>488</v>
      </c>
      <c r="B531" s="153"/>
      <c r="C531" s="153"/>
      <c r="D531" s="153"/>
      <c r="E531" s="153"/>
      <c r="F531" s="153"/>
      <c r="G531" s="153"/>
      <c r="H531" s="153"/>
      <c r="I531" s="153"/>
    </row>
    <row r="532" spans="1:9" ht="15" hidden="1" customHeight="1" outlineLevel="2" x14ac:dyDescent="0.3">
      <c r="A532" s="153" t="s">
        <v>489</v>
      </c>
      <c r="B532" s="153"/>
      <c r="C532" s="153"/>
      <c r="D532" s="153"/>
      <c r="E532" s="153"/>
      <c r="F532" s="153"/>
      <c r="G532" s="153"/>
      <c r="H532" s="153"/>
      <c r="I532" s="153"/>
    </row>
    <row r="533" spans="1:9" ht="15" hidden="1" customHeight="1" outlineLevel="2" x14ac:dyDescent="0.3">
      <c r="A533" s="153" t="s">
        <v>490</v>
      </c>
      <c r="B533" s="153"/>
      <c r="C533" s="153"/>
      <c r="D533" s="153"/>
      <c r="E533" s="153"/>
      <c r="F533" s="153"/>
      <c r="G533" s="153"/>
      <c r="H533" s="153"/>
      <c r="I533" s="153"/>
    </row>
    <row r="534" spans="1:9" ht="15" hidden="1" customHeight="1" outlineLevel="2" x14ac:dyDescent="0.3">
      <c r="A534" s="153" t="s">
        <v>491</v>
      </c>
      <c r="B534" s="153"/>
      <c r="C534" s="153"/>
      <c r="D534" s="153"/>
      <c r="E534" s="153"/>
      <c r="F534" s="153"/>
      <c r="G534" s="153"/>
      <c r="H534" s="153"/>
      <c r="I534" s="153"/>
    </row>
    <row r="535" spans="1:9" ht="15" hidden="1" customHeight="1" outlineLevel="2" x14ac:dyDescent="0.3">
      <c r="A535" s="153" t="s">
        <v>492</v>
      </c>
      <c r="B535" s="153"/>
      <c r="C535" s="153"/>
      <c r="D535" s="153"/>
      <c r="E535" s="153"/>
      <c r="F535" s="153"/>
      <c r="G535" s="153"/>
      <c r="H535" s="153"/>
      <c r="I535" s="153"/>
    </row>
    <row r="536" spans="1:9" ht="15" hidden="1" customHeight="1" outlineLevel="2" x14ac:dyDescent="0.3">
      <c r="A536" s="153" t="s">
        <v>493</v>
      </c>
      <c r="B536" s="153"/>
      <c r="C536" s="153"/>
      <c r="D536" s="153"/>
      <c r="E536" s="153"/>
      <c r="F536" s="153"/>
      <c r="G536" s="153"/>
      <c r="H536" s="153"/>
      <c r="I536" s="153"/>
    </row>
    <row r="537" spans="1:9" ht="15" hidden="1" customHeight="1" outlineLevel="2" x14ac:dyDescent="0.3">
      <c r="A537" s="153" t="s">
        <v>494</v>
      </c>
      <c r="B537" s="153"/>
      <c r="C537" s="153"/>
      <c r="D537" s="153"/>
      <c r="E537" s="153"/>
      <c r="F537" s="153"/>
      <c r="G537" s="153"/>
      <c r="H537" s="153"/>
      <c r="I537" s="153"/>
    </row>
    <row r="538" spans="1:9" ht="15" hidden="1" customHeight="1" outlineLevel="2" x14ac:dyDescent="0.3">
      <c r="A538" s="153" t="s">
        <v>495</v>
      </c>
      <c r="B538" s="153"/>
      <c r="C538" s="153"/>
      <c r="D538" s="153"/>
      <c r="E538" s="153"/>
      <c r="F538" s="153"/>
      <c r="G538" s="153"/>
      <c r="H538" s="153"/>
      <c r="I538" s="153"/>
    </row>
    <row r="539" spans="1:9" ht="15" hidden="1" customHeight="1" outlineLevel="2" x14ac:dyDescent="0.3">
      <c r="A539" s="153" t="s">
        <v>496</v>
      </c>
      <c r="B539" s="153"/>
      <c r="C539" s="153"/>
      <c r="D539" s="153"/>
      <c r="E539" s="153"/>
      <c r="F539" s="153"/>
      <c r="G539" s="153"/>
      <c r="H539" s="153"/>
      <c r="I539" s="153"/>
    </row>
    <row r="540" spans="1:9" ht="15" hidden="1" customHeight="1" outlineLevel="2" x14ac:dyDescent="0.3">
      <c r="A540" s="153" t="s">
        <v>497</v>
      </c>
      <c r="B540" s="153"/>
      <c r="C540" s="153"/>
      <c r="D540" s="153"/>
      <c r="E540" s="153"/>
      <c r="F540" s="153"/>
      <c r="G540" s="153"/>
      <c r="H540" s="153"/>
      <c r="I540" s="153"/>
    </row>
    <row r="541" spans="1:9" ht="15" hidden="1" customHeight="1" outlineLevel="2" x14ac:dyDescent="0.3">
      <c r="A541" s="153" t="s">
        <v>269</v>
      </c>
      <c r="B541" s="153"/>
      <c r="C541" s="153"/>
      <c r="D541" s="153"/>
      <c r="E541" s="153"/>
      <c r="F541" s="153"/>
      <c r="G541" s="153"/>
      <c r="H541" s="153"/>
      <c r="I541" s="153"/>
    </row>
    <row r="542" spans="1:9" ht="15" hidden="1" customHeight="1" outlineLevel="2" x14ac:dyDescent="0.3">
      <c r="A542" s="153" t="s">
        <v>96</v>
      </c>
      <c r="B542" s="153"/>
      <c r="C542" s="153"/>
      <c r="D542" s="153"/>
      <c r="E542" s="153"/>
      <c r="F542" s="153"/>
      <c r="G542" s="153"/>
      <c r="H542" s="153"/>
      <c r="I542" s="153"/>
    </row>
    <row r="543" spans="1:9" hidden="1" outlineLevel="1" collapsed="1" x14ac:dyDescent="0.3"/>
    <row r="544" spans="1:9" collapsed="1" x14ac:dyDescent="0.3"/>
    <row r="545" spans="1:11" ht="20.25" x14ac:dyDescent="0.35">
      <c r="A545" s="11" t="s">
        <v>582</v>
      </c>
    </row>
    <row r="546" spans="1:11" hidden="1" outlineLevel="1" x14ac:dyDescent="0.3">
      <c r="A546" s="70" t="s">
        <v>329</v>
      </c>
    </row>
    <row r="547" spans="1:11" hidden="1" outlineLevel="2" x14ac:dyDescent="0.3">
      <c r="A547" s="48" t="s">
        <v>563</v>
      </c>
    </row>
    <row r="548" spans="1:11" hidden="1" outlineLevel="2" x14ac:dyDescent="0.3">
      <c r="A548" s="48" t="s">
        <v>564</v>
      </c>
    </row>
    <row r="549" spans="1:11" hidden="1" outlineLevel="2" x14ac:dyDescent="0.3">
      <c r="A549" s="48" t="s">
        <v>565</v>
      </c>
    </row>
    <row r="550" spans="1:11" hidden="1" outlineLevel="1" collapsed="1" x14ac:dyDescent="0.3">
      <c r="A550" s="72"/>
    </row>
    <row r="551" spans="1:11" hidden="1" outlineLevel="1" x14ac:dyDescent="0.3">
      <c r="A551" s="70" t="s">
        <v>412</v>
      </c>
    </row>
    <row r="552" spans="1:11" hidden="1" outlineLevel="2" x14ac:dyDescent="0.3"/>
    <row r="553" spans="1:11" hidden="1" outlineLevel="2" x14ac:dyDescent="0.3">
      <c r="A553" s="13" t="s">
        <v>226</v>
      </c>
      <c r="B553" s="13" t="s">
        <v>554</v>
      </c>
      <c r="D553" s="152" t="s">
        <v>562</v>
      </c>
      <c r="E553" s="152"/>
      <c r="F553" s="152"/>
      <c r="H553" s="150" t="s">
        <v>566</v>
      </c>
      <c r="I553" s="150"/>
      <c r="J553" s="150"/>
      <c r="K553" s="150"/>
    </row>
    <row r="554" spans="1:11" hidden="1" outlineLevel="2" x14ac:dyDescent="0.3">
      <c r="A554" s="68" t="s">
        <v>555</v>
      </c>
      <c r="B554" s="68"/>
      <c r="D554" s="151" t="str" cm="1">
        <f t="array" ref="D554">_xlfn.LET(
    _xlpm.x, A554,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</v>
      </c>
      <c r="E554" s="151"/>
      <c r="F554" s="151"/>
      <c r="H554" s="111" t="str" cm="1">
        <f t="array" ref="H554:H560">SAMPLE_HIERARCHY(A554:A560,B554:B560)</f>
        <v>A</v>
      </c>
      <c r="I554" s="112"/>
      <c r="J554" s="112"/>
      <c r="K554" s="110"/>
    </row>
    <row r="555" spans="1:11" hidden="1" outlineLevel="2" x14ac:dyDescent="0.3">
      <c r="A555" s="68" t="s">
        <v>556</v>
      </c>
      <c r="B555" s="68" t="s">
        <v>555</v>
      </c>
      <c r="D555" s="151" t="str" cm="1">
        <f t="array" ref="D555">_xlfn.LET(
    _xlpm.x, A555,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</v>
      </c>
      <c r="E555" s="151"/>
      <c r="F555" s="151"/>
      <c r="H555" s="111" t="str">
        <v>A &gt; B</v>
      </c>
      <c r="I555" s="112"/>
      <c r="J555" s="112"/>
      <c r="K555" s="110"/>
    </row>
    <row r="556" spans="1:11" hidden="1" outlineLevel="2" x14ac:dyDescent="0.3">
      <c r="A556" s="68" t="s">
        <v>557</v>
      </c>
      <c r="B556" s="68" t="s">
        <v>556</v>
      </c>
      <c r="D556" s="151" t="str" cm="1">
        <f t="array" ref="D556">_xlfn.LET(
    _xlpm.x, A556,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 &gt; C</v>
      </c>
      <c r="E556" s="151"/>
      <c r="F556" s="151"/>
      <c r="H556" s="111" t="str">
        <v>A &gt; B &gt; C</v>
      </c>
      <c r="I556" s="112"/>
      <c r="J556" s="112"/>
      <c r="K556" s="110"/>
    </row>
    <row r="557" spans="1:11" hidden="1" outlineLevel="2" x14ac:dyDescent="0.3">
      <c r="A557" s="68" t="s">
        <v>558</v>
      </c>
      <c r="B557" s="68" t="s">
        <v>558</v>
      </c>
      <c r="D557" s="151" t="str" cm="1">
        <f t="array" ref="D557">_xlfn.LET(
    _xlpm.x, A557,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D</v>
      </c>
      <c r="E557" s="151"/>
      <c r="F557" s="151"/>
      <c r="H557" s="111" t="str">
        <v>D [SELF]</v>
      </c>
      <c r="I557" s="112"/>
      <c r="J557" s="112"/>
      <c r="K557" s="110"/>
    </row>
    <row r="558" spans="1:11" hidden="1" outlineLevel="2" x14ac:dyDescent="0.3">
      <c r="A558" s="68" t="s">
        <v>559</v>
      </c>
      <c r="B558" s="68" t="s">
        <v>557</v>
      </c>
      <c r="D558" s="151" t="str" cm="1">
        <f t="array" ref="D558">_xlfn.LET(
    _xlpm.x, A558,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A &gt; B &gt; C &gt; E</v>
      </c>
      <c r="E558" s="151"/>
      <c r="F558" s="151"/>
      <c r="H558" s="111" t="str">
        <v>A &gt; B &gt; C &gt; E</v>
      </c>
      <c r="I558" s="112"/>
      <c r="J558" s="112"/>
      <c r="K558" s="110"/>
    </row>
    <row r="559" spans="1:11" hidden="1" outlineLevel="2" x14ac:dyDescent="0.3">
      <c r="A559" s="68" t="s">
        <v>560</v>
      </c>
      <c r="B559" s="68"/>
      <c r="D559" s="151" t="str" cm="1">
        <f t="array" ref="D559">_xlfn.LET(
    _xlpm.x, A559,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F</v>
      </c>
      <c r="E559" s="151"/>
      <c r="F559" s="151"/>
      <c r="H559" s="111" t="str">
        <v>F</v>
      </c>
      <c r="I559" s="112"/>
      <c r="J559" s="112"/>
      <c r="K559" s="110"/>
    </row>
    <row r="560" spans="1:11" hidden="1" outlineLevel="2" x14ac:dyDescent="0.3">
      <c r="A560" s="68" t="s">
        <v>561</v>
      </c>
      <c r="B560" s="68" t="s">
        <v>560</v>
      </c>
      <c r="D560" s="151" t="str" cm="1">
        <f t="array" ref="D560">_xlfn.LET(
    _xlpm.x, A560,
    _xlpm.sample, $A$554:$A$560,
    _xlpm.parent, $B$554:$B$560,
    _xlpm.get_path, _xlfn.LAMBDA(_xlpm.me,_xlpm.node,
        _xlfn.LET(
            _xlpm.p, _xlfn.XLOOKUP(_xlpm.node, _xlpm.sample, _xlpm.parent, ""),
            _xlpm.return, IF(
                OR(_xlpm.p = "", _xlpm.p = _xlpm.node),
                _xlpm.node,
                _xlpm.me(_xlpm.me, _xlpm.p) &amp; " &gt; " &amp; _xlpm.node
            ),
            _xlpm.return
        )
    ),
    _xlpm.get_path(_xlpm.get_path, _xlpm.x)
)</f>
        <v>F &gt; G</v>
      </c>
      <c r="E560" s="151"/>
      <c r="F560" s="151"/>
      <c r="H560" s="111" t="str">
        <v>F &gt; G</v>
      </c>
      <c r="I560" s="112"/>
      <c r="J560" s="112"/>
      <c r="K560" s="110"/>
    </row>
    <row r="561" spans="4:8" hidden="1" outlineLevel="2" x14ac:dyDescent="0.3"/>
    <row r="562" spans="4:8" hidden="1" outlineLevel="1" collapsed="1" x14ac:dyDescent="0.3"/>
    <row r="563" spans="4:8" hidden="1" outlineLevel="1" x14ac:dyDescent="0.3">
      <c r="D563" s="91" t="s">
        <v>581</v>
      </c>
      <c r="H563" s="91" t="s">
        <v>572</v>
      </c>
    </row>
    <row r="564" spans="4:8" hidden="1" outlineLevel="2" x14ac:dyDescent="0.3">
      <c r="D564" s="72" t="s">
        <v>580</v>
      </c>
      <c r="H564" s="72" t="s">
        <v>580</v>
      </c>
    </row>
    <row r="565" spans="4:8" hidden="1" outlineLevel="2" x14ac:dyDescent="0.3">
      <c r="D565" s="51" t="s">
        <v>567</v>
      </c>
      <c r="H565" s="51" t="s">
        <v>567</v>
      </c>
    </row>
    <row r="566" spans="4:8" hidden="1" outlineLevel="2" x14ac:dyDescent="0.3">
      <c r="D566" s="113" t="s">
        <v>573</v>
      </c>
      <c r="H566" s="113" t="s">
        <v>573</v>
      </c>
    </row>
    <row r="567" spans="4:8" hidden="1" outlineLevel="2" x14ac:dyDescent="0.3">
      <c r="D567" s="51" t="s">
        <v>568</v>
      </c>
      <c r="H567" s="51" t="s">
        <v>568</v>
      </c>
    </row>
    <row r="568" spans="4:8" hidden="1" outlineLevel="2" x14ac:dyDescent="0.3">
      <c r="D568" s="113" t="s">
        <v>573</v>
      </c>
      <c r="H568" s="113" t="s">
        <v>574</v>
      </c>
    </row>
    <row r="569" spans="4:8" hidden="1" outlineLevel="2" x14ac:dyDescent="0.3">
      <c r="D569" s="51"/>
      <c r="H569" s="51" t="s">
        <v>569</v>
      </c>
    </row>
    <row r="570" spans="4:8" hidden="1" outlineLevel="2" x14ac:dyDescent="0.3">
      <c r="D570" s="113"/>
      <c r="H570" s="113" t="s">
        <v>575</v>
      </c>
    </row>
    <row r="571" spans="4:8" hidden="1" outlineLevel="2" x14ac:dyDescent="0.3">
      <c r="D571" s="51"/>
      <c r="H571" s="51" t="s">
        <v>570</v>
      </c>
    </row>
    <row r="572" spans="4:8" hidden="1" outlineLevel="2" x14ac:dyDescent="0.3">
      <c r="D572" s="113"/>
      <c r="H572" s="113" t="s">
        <v>576</v>
      </c>
    </row>
    <row r="573" spans="4:8" hidden="1" outlineLevel="2" x14ac:dyDescent="0.3">
      <c r="D573" s="51" t="s">
        <v>571</v>
      </c>
      <c r="H573" s="51" t="s">
        <v>571</v>
      </c>
    </row>
    <row r="574" spans="4:8" hidden="1" outlineLevel="2" x14ac:dyDescent="0.3">
      <c r="D574" s="113" t="s">
        <v>578</v>
      </c>
      <c r="H574" s="113" t="s">
        <v>578</v>
      </c>
    </row>
    <row r="575" spans="4:8" hidden="1" outlineLevel="2" x14ac:dyDescent="0.3">
      <c r="D575" s="113" t="s">
        <v>579</v>
      </c>
      <c r="H575" s="113" t="s">
        <v>579</v>
      </c>
    </row>
    <row r="576" spans="4:8" hidden="1" outlineLevel="2" x14ac:dyDescent="0.3">
      <c r="H576" s="113" t="s">
        <v>577</v>
      </c>
    </row>
    <row r="577" hidden="1" outlineLevel="1" collapsed="1" x14ac:dyDescent="0.3"/>
    <row r="578" collapsed="1" x14ac:dyDescent="0.3"/>
  </sheetData>
  <mergeCells count="268">
    <mergeCell ref="A539:I539"/>
    <mergeCell ref="A540:I540"/>
    <mergeCell ref="A541:I541"/>
    <mergeCell ref="A542:I542"/>
    <mergeCell ref="A530:I530"/>
    <mergeCell ref="A531:I531"/>
    <mergeCell ref="A532:I532"/>
    <mergeCell ref="A533:I533"/>
    <mergeCell ref="A534:I534"/>
    <mergeCell ref="A535:I535"/>
    <mergeCell ref="A536:I536"/>
    <mergeCell ref="A537:I537"/>
    <mergeCell ref="A538:I538"/>
    <mergeCell ref="A521:L521"/>
    <mergeCell ref="A522:L522"/>
    <mergeCell ref="A523:L523"/>
    <mergeCell ref="A524:L524"/>
    <mergeCell ref="A525:L525"/>
    <mergeCell ref="A526:L526"/>
    <mergeCell ref="A527:L527"/>
    <mergeCell ref="A477:F477"/>
    <mergeCell ref="A478:F478"/>
    <mergeCell ref="A479:F479"/>
    <mergeCell ref="A480:F480"/>
    <mergeCell ref="A481:F481"/>
    <mergeCell ref="A482:F482"/>
    <mergeCell ref="A483:F483"/>
    <mergeCell ref="A512:L512"/>
    <mergeCell ref="A513:L513"/>
    <mergeCell ref="A514:L514"/>
    <mergeCell ref="A515:L515"/>
    <mergeCell ref="A516:L516"/>
    <mergeCell ref="A517:L517"/>
    <mergeCell ref="A518:L518"/>
    <mergeCell ref="A519:L519"/>
    <mergeCell ref="A520:L520"/>
    <mergeCell ref="A503:L503"/>
    <mergeCell ref="A504:L504"/>
    <mergeCell ref="A505:L505"/>
    <mergeCell ref="A506:L506"/>
    <mergeCell ref="A507:L507"/>
    <mergeCell ref="A508:L508"/>
    <mergeCell ref="A509:L509"/>
    <mergeCell ref="A510:L510"/>
    <mergeCell ref="A511:L511"/>
    <mergeCell ref="A494:L494"/>
    <mergeCell ref="A495:L495"/>
    <mergeCell ref="A496:L496"/>
    <mergeCell ref="A497:L497"/>
    <mergeCell ref="A498:L498"/>
    <mergeCell ref="A499:L499"/>
    <mergeCell ref="A500:L500"/>
    <mergeCell ref="A501:L501"/>
    <mergeCell ref="A502:L502"/>
    <mergeCell ref="I257:N257"/>
    <mergeCell ref="I258:N258"/>
    <mergeCell ref="I259:N259"/>
    <mergeCell ref="I260:N260"/>
    <mergeCell ref="I261:N261"/>
    <mergeCell ref="I262:N262"/>
    <mergeCell ref="D15:D16"/>
    <mergeCell ref="C75:I76"/>
    <mergeCell ref="C112:I113"/>
    <mergeCell ref="D111:H111"/>
    <mergeCell ref="C118:I119"/>
    <mergeCell ref="A250:G250"/>
    <mergeCell ref="A251:G251"/>
    <mergeCell ref="A252:G252"/>
    <mergeCell ref="A253:G253"/>
    <mergeCell ref="A254:G254"/>
    <mergeCell ref="A255:G255"/>
    <mergeCell ref="A256:G256"/>
    <mergeCell ref="I250:N250"/>
    <mergeCell ref="I251:N251"/>
    <mergeCell ref="I252:N252"/>
    <mergeCell ref="I253:N253"/>
    <mergeCell ref="I254:N254"/>
    <mergeCell ref="I255:N255"/>
    <mergeCell ref="I256:N256"/>
    <mergeCell ref="D1:E1"/>
    <mergeCell ref="G1:H1"/>
    <mergeCell ref="J1:K1"/>
    <mergeCell ref="M1:N1"/>
    <mergeCell ref="D285:H285"/>
    <mergeCell ref="D286:H287"/>
    <mergeCell ref="D289:H289"/>
    <mergeCell ref="D290:H290"/>
    <mergeCell ref="D143:H143"/>
    <mergeCell ref="D21:H21"/>
    <mergeCell ref="D22:H22"/>
    <mergeCell ref="D20:H20"/>
    <mergeCell ref="D137:H137"/>
    <mergeCell ref="I263:N263"/>
    <mergeCell ref="D4:H4"/>
    <mergeCell ref="D5:H6"/>
    <mergeCell ref="D8:H8"/>
    <mergeCell ref="D9:H9"/>
    <mergeCell ref="D10:H10"/>
    <mergeCell ref="D11:H11"/>
    <mergeCell ref="D128:H128"/>
    <mergeCell ref="D129:H129"/>
    <mergeCell ref="D130:H130"/>
    <mergeCell ref="D291:H291"/>
    <mergeCell ref="D202:H202"/>
    <mergeCell ref="D198:H199"/>
    <mergeCell ref="D195:H195"/>
    <mergeCell ref="D188:H188"/>
    <mergeCell ref="D189:H189"/>
    <mergeCell ref="D190:H190"/>
    <mergeCell ref="D191:H191"/>
    <mergeCell ref="D192:H192"/>
    <mergeCell ref="D193:H193"/>
    <mergeCell ref="D36:H36"/>
    <mergeCell ref="D23:H23"/>
    <mergeCell ref="D24:H24"/>
    <mergeCell ref="D25:H25"/>
    <mergeCell ref="D26:H26"/>
    <mergeCell ref="D27:H27"/>
    <mergeCell ref="D29:H29"/>
    <mergeCell ref="D30:H31"/>
    <mergeCell ref="D33:H33"/>
    <mergeCell ref="D34:H34"/>
    <mergeCell ref="D35:H35"/>
    <mergeCell ref="D53:H53"/>
    <mergeCell ref="D54:H55"/>
    <mergeCell ref="D57:H57"/>
    <mergeCell ref="D58:H58"/>
    <mergeCell ref="D44:H44"/>
    <mergeCell ref="D45:H45"/>
    <mergeCell ref="D46:H46"/>
    <mergeCell ref="D47:H47"/>
    <mergeCell ref="D48:H48"/>
    <mergeCell ref="D49:H49"/>
    <mergeCell ref="D50:H50"/>
    <mergeCell ref="D51:H51"/>
    <mergeCell ref="D301:H302"/>
    <mergeCell ref="D305:H305"/>
    <mergeCell ref="D306:H307"/>
    <mergeCell ref="D310:H310"/>
    <mergeCell ref="D311:H312"/>
    <mergeCell ref="D292:H292"/>
    <mergeCell ref="D293:H293"/>
    <mergeCell ref="D296:H297"/>
    <mergeCell ref="D295:H295"/>
    <mergeCell ref="D300:H300"/>
    <mergeCell ref="D59:H59"/>
    <mergeCell ref="D60:H60"/>
    <mergeCell ref="D203:H203"/>
    <mergeCell ref="D204:H204"/>
    <mergeCell ref="D205:H205"/>
    <mergeCell ref="D197:H197"/>
    <mergeCell ref="D201:H201"/>
    <mergeCell ref="D194:H194"/>
    <mergeCell ref="E158:F158"/>
    <mergeCell ref="E159:F159"/>
    <mergeCell ref="D138:H139"/>
    <mergeCell ref="D141:H141"/>
    <mergeCell ref="D142:H142"/>
    <mergeCell ref="D144:H144"/>
    <mergeCell ref="D133:H133"/>
    <mergeCell ref="D134:H134"/>
    <mergeCell ref="D135:H135"/>
    <mergeCell ref="D132:H132"/>
    <mergeCell ref="D131:H131"/>
    <mergeCell ref="A351:J351"/>
    <mergeCell ref="A352:J352"/>
    <mergeCell ref="A353:J353"/>
    <mergeCell ref="A354:J354"/>
    <mergeCell ref="A355:J355"/>
    <mergeCell ref="A356:J356"/>
    <mergeCell ref="A357:J357"/>
    <mergeCell ref="A358:J358"/>
    <mergeCell ref="A359:J359"/>
    <mergeCell ref="A360:J360"/>
    <mergeCell ref="A361:J361"/>
    <mergeCell ref="A362:J362"/>
    <mergeCell ref="A363:J363"/>
    <mergeCell ref="A364:J364"/>
    <mergeCell ref="A365:J365"/>
    <mergeCell ref="A378:J378"/>
    <mergeCell ref="A379:J379"/>
    <mergeCell ref="A380:J380"/>
    <mergeCell ref="A399:J399"/>
    <mergeCell ref="A400:J400"/>
    <mergeCell ref="C334:I334"/>
    <mergeCell ref="C331:I331"/>
    <mergeCell ref="A372:J372"/>
    <mergeCell ref="A371:J371"/>
    <mergeCell ref="A390:J390"/>
    <mergeCell ref="A391:J391"/>
    <mergeCell ref="A392:J392"/>
    <mergeCell ref="A393:J393"/>
    <mergeCell ref="A394:J394"/>
    <mergeCell ref="A395:J395"/>
    <mergeCell ref="A396:J396"/>
    <mergeCell ref="A397:J397"/>
    <mergeCell ref="A398:J398"/>
    <mergeCell ref="A381:J381"/>
    <mergeCell ref="A382:J382"/>
    <mergeCell ref="A383:J383"/>
    <mergeCell ref="A384:J384"/>
    <mergeCell ref="A385:J385"/>
    <mergeCell ref="A386:J386"/>
    <mergeCell ref="A387:J387"/>
    <mergeCell ref="A388:J388"/>
    <mergeCell ref="A389:J389"/>
    <mergeCell ref="A409:J409"/>
    <mergeCell ref="A410:J410"/>
    <mergeCell ref="A411:J411"/>
    <mergeCell ref="A412:J412"/>
    <mergeCell ref="A413:J413"/>
    <mergeCell ref="A414:J414"/>
    <mergeCell ref="A415:J415"/>
    <mergeCell ref="A416:J416"/>
    <mergeCell ref="A417:J417"/>
    <mergeCell ref="A418:J418"/>
    <mergeCell ref="A419:J419"/>
    <mergeCell ref="A420:J420"/>
    <mergeCell ref="A421:J421"/>
    <mergeCell ref="A422:J422"/>
    <mergeCell ref="A423:J423"/>
    <mergeCell ref="A424:J424"/>
    <mergeCell ref="A425:J425"/>
    <mergeCell ref="A426:J426"/>
    <mergeCell ref="A441:J441"/>
    <mergeCell ref="A442:J442"/>
    <mergeCell ref="A427:J427"/>
    <mergeCell ref="A428:J428"/>
    <mergeCell ref="A429:J429"/>
    <mergeCell ref="A430:J430"/>
    <mergeCell ref="A431:J431"/>
    <mergeCell ref="A432:J432"/>
    <mergeCell ref="A433:J433"/>
    <mergeCell ref="A434:J434"/>
    <mergeCell ref="A435:J435"/>
    <mergeCell ref="A493:L493"/>
    <mergeCell ref="H158:I158"/>
    <mergeCell ref="H159:I159"/>
    <mergeCell ref="D68:H68"/>
    <mergeCell ref="D69:H69"/>
    <mergeCell ref="D70:H70"/>
    <mergeCell ref="D71:H71"/>
    <mergeCell ref="D72:H72"/>
    <mergeCell ref="D73:H73"/>
    <mergeCell ref="D74:H74"/>
    <mergeCell ref="C453:I453"/>
    <mergeCell ref="C456:I456"/>
    <mergeCell ref="A486:L486"/>
    <mergeCell ref="A487:L487"/>
    <mergeCell ref="A488:L488"/>
    <mergeCell ref="A489:L489"/>
    <mergeCell ref="A490:L490"/>
    <mergeCell ref="A491:L491"/>
    <mergeCell ref="A492:L492"/>
    <mergeCell ref="A436:J436"/>
    <mergeCell ref="A437:J437"/>
    <mergeCell ref="A438:J438"/>
    <mergeCell ref="A439:J439"/>
    <mergeCell ref="A440:J440"/>
    <mergeCell ref="H553:K553"/>
    <mergeCell ref="D554:F554"/>
    <mergeCell ref="D555:F555"/>
    <mergeCell ref="D556:F556"/>
    <mergeCell ref="D557:F557"/>
    <mergeCell ref="D558:F558"/>
    <mergeCell ref="D559:F559"/>
    <mergeCell ref="D560:F560"/>
    <mergeCell ref="D553:F553"/>
  </mergeCells>
  <conditionalFormatting sqref="C464:I473">
    <cfRule type="expression" dxfId="8" priority="7" stopIfTrue="1">
      <formula>_xlfn.LET(     _xlpm.max_demerit, $M$458,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  <cfRule type="expression" dxfId="7" priority="8">
      <formula>_xlfn.LET(     _xlpm.max_demerit, $M$457,     _xlpm.value, C464,     _xlpm.expected, C$454,     _xlpm.header, C$463,     _xlpm.guide_value, C$457:C$458,     _xlpm.guide_score, $M$457:$M$458,     _xlpm.mask, C$461,     _xlpm.merit, MERIT_SCORE(_xlpm.value, _xlpm.expected, _xlpm.header, _xlpm.guide_value, _xlpm.guide_score),     _xlpm.is_num, ISNUMBER(_xlpm.merit),     _xlpm.return, AND(_xlpm.mask, _xlpm.is_num, _xlpm.merit &gt;= _xlpm.max_demerit),     _xlpm.return )</formula>
    </cfRule>
  </conditionalFormatting>
  <conditionalFormatting sqref="E160:F184">
    <cfRule type="expression" dxfId="6" priority="13">
      <formula>E160=""</formula>
    </cfRule>
  </conditionalFormatting>
  <conditionalFormatting sqref="H160:I184">
    <cfRule type="expression" dxfId="5" priority="3">
      <formula>H160=""</formula>
    </cfRule>
  </conditionalFormatting>
  <conditionalFormatting sqref="M464:S473">
    <cfRule type="expression" dxfId="4" priority="2">
      <formula>M464=""</formula>
    </cfRule>
  </conditionalFormatting>
  <conditionalFormatting sqref="N295:N298">
    <cfRule type="expression" dxfId="3" priority="15">
      <formula>N295&lt;&gt;""</formula>
    </cfRule>
  </conditionalFormatting>
  <conditionalFormatting sqref="N308:N311">
    <cfRule type="expression" dxfId="2" priority="14">
      <formula>N308&lt;&gt;""</formula>
    </cfRule>
  </conditionalFormatting>
  <conditionalFormatting sqref="R295:R298">
    <cfRule type="expression" dxfId="1" priority="6">
      <formula>R295&lt;&gt;""</formula>
    </cfRule>
  </conditionalFormatting>
  <conditionalFormatting sqref="U464:AA473">
    <cfRule type="expression" dxfId="0" priority="1">
      <formula>U464=""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5E21B-088E-4DC1-B474-54328FCB0596}">
  <dimension ref="A1"/>
  <sheetViews>
    <sheetView showGridLines="0" zoomScaleNormal="100" workbookViewId="0">
      <selection activeCell="P3" sqref="P3"/>
    </sheetView>
  </sheetViews>
  <sheetFormatPr defaultRowHeight="15" x14ac:dyDescent="0.25"/>
  <cols>
    <col min="1" max="16384" width="9" style="116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F0ALAAiAHAAcgBvAGoAZQBjAHQATgBhAG0AZQBzACIAOgBb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FkATQBE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D7A8D956-6E0E-47D1-9180-8F905735AA0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Introduction</vt:lpstr>
      <vt:lpstr>Excel Labs</vt:lpstr>
      <vt:lpstr>LET</vt:lpstr>
      <vt:lpstr>LAMBDA</vt:lpstr>
      <vt:lpstr>Examples</vt:lpstr>
      <vt:lpstr>The End</vt:lpstr>
    </vt:vector>
  </TitlesOfParts>
  <Company>CGC-CCG Office SAC Bilingue - patched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Bestvater (CGC/CCG)</dc:creator>
  <cp:lastModifiedBy>Michael Bestvater (CGC/CCG)</cp:lastModifiedBy>
  <dcterms:created xsi:type="dcterms:W3CDTF">2025-10-31T14:22:38Z</dcterms:created>
  <dcterms:modified xsi:type="dcterms:W3CDTF">2026-07-09T18:12:10Z</dcterms:modified>
</cp:coreProperties>
</file>