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ceilingcorp-my.sharepoint.com/personal/marcin_usceiling_com/Documents/USCeiling/"/>
    </mc:Choice>
  </mc:AlternateContent>
  <xr:revisionPtr revIDLastSave="495" documentId="8_{DF5CEDD2-C191-9B45-84C6-5BED9FBFF6C6}" xr6:coauthVersionLast="47" xr6:coauthVersionMax="47" xr10:uidLastSave="{EB197A72-7EB1-FE4F-999E-446EF025ADF7}"/>
  <bookViews>
    <workbookView xWindow="0" yWindow="500" windowWidth="35840" windowHeight="21900" activeTab="1" xr2:uid="{28C00894-DFD7-2247-A5BB-B390BD8C9F81}"/>
  </bookViews>
  <sheets>
    <sheet name="Definition" sheetId="2" r:id="rId1"/>
    <sheet name="Bid Data" sheetId="1" r:id="rId2"/>
    <sheet name="Operational Data" sheetId="3" r:id="rId3"/>
  </sheets>
  <definedNames>
    <definedName name="_xlnm._FilterDatabase" localSheetId="1" hidden="1">'Bid Data'!$A$1:$Y$1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J2" i="1"/>
  <c r="H2" i="1"/>
  <c r="I2" i="1"/>
  <c r="G2" i="1"/>
  <c r="P57" i="3"/>
  <c r="P56" i="3"/>
  <c r="P55" i="3"/>
  <c r="P54" i="3"/>
  <c r="P53" i="3"/>
  <c r="P52" i="3"/>
  <c r="AR51" i="3"/>
  <c r="AS51" i="3" s="1"/>
  <c r="M51" i="3"/>
  <c r="P51" i="3" s="1"/>
  <c r="AR50" i="3"/>
  <c r="AS50" i="3" s="1"/>
  <c r="M50" i="3"/>
  <c r="N50" i="3" s="1"/>
  <c r="AR49" i="3"/>
  <c r="AS49" i="3" s="1"/>
  <c r="M49" i="3"/>
  <c r="P49" i="3" s="1"/>
  <c r="AT49" i="3" s="1"/>
  <c r="S49" i="3" s="1"/>
  <c r="R49" i="3" s="1"/>
  <c r="Y49" i="1" s="1"/>
  <c r="AR48" i="3"/>
  <c r="AS48" i="3" s="1"/>
  <c r="M48" i="3"/>
  <c r="N48" i="3" s="1"/>
  <c r="AR47" i="3"/>
  <c r="AS47" i="3" s="1"/>
  <c r="M47" i="3"/>
  <c r="P47" i="3" s="1"/>
  <c r="AT47" i="3" s="1"/>
  <c r="S47" i="3" s="1"/>
  <c r="R47" i="3" s="1"/>
  <c r="Y47" i="1" s="1"/>
  <c r="AR46" i="3"/>
  <c r="AS46" i="3" s="1"/>
  <c r="M46" i="3"/>
  <c r="N46" i="3" s="1"/>
  <c r="AR45" i="3"/>
  <c r="AS45" i="3" s="1"/>
  <c r="M45" i="3"/>
  <c r="P45" i="3" s="1"/>
  <c r="AR44" i="3"/>
  <c r="AS44" i="3" s="1"/>
  <c r="M44" i="3"/>
  <c r="N44" i="3" s="1"/>
  <c r="AR43" i="3"/>
  <c r="AS43" i="3" s="1"/>
  <c r="M43" i="3"/>
  <c r="P43" i="3" s="1"/>
  <c r="AR42" i="3"/>
  <c r="AS42" i="3" s="1"/>
  <c r="M42" i="3"/>
  <c r="P42" i="3" s="1"/>
  <c r="AR41" i="3"/>
  <c r="AS41" i="3" s="1"/>
  <c r="M41" i="3"/>
  <c r="P41" i="3" s="1"/>
  <c r="AT41" i="3" s="1"/>
  <c r="S41" i="3" s="1"/>
  <c r="R41" i="3" s="1"/>
  <c r="Y41" i="1" s="1"/>
  <c r="AR40" i="3"/>
  <c r="AS40" i="3" s="1"/>
  <c r="M40" i="3"/>
  <c r="N40" i="3" s="1"/>
  <c r="AR39" i="3"/>
  <c r="AS39" i="3" s="1"/>
  <c r="M39" i="3"/>
  <c r="P39" i="3" s="1"/>
  <c r="AT39" i="3" s="1"/>
  <c r="S39" i="3" s="1"/>
  <c r="R39" i="3" s="1"/>
  <c r="Y39" i="1" s="1"/>
  <c r="AR38" i="3"/>
  <c r="AS38" i="3" s="1"/>
  <c r="M38" i="3"/>
  <c r="P38" i="3" s="1"/>
  <c r="AR37" i="3"/>
  <c r="AS37" i="3" s="1"/>
  <c r="M37" i="3"/>
  <c r="P37" i="3" s="1"/>
  <c r="AR36" i="3"/>
  <c r="AS36" i="3" s="1"/>
  <c r="M36" i="3"/>
  <c r="N36" i="3" s="1"/>
  <c r="AR35" i="3"/>
  <c r="AS35" i="3" s="1"/>
  <c r="M35" i="3"/>
  <c r="P35" i="3" s="1"/>
  <c r="AR34" i="3"/>
  <c r="AS34" i="3" s="1"/>
  <c r="M34" i="3"/>
  <c r="N34" i="3" s="1"/>
  <c r="AR33" i="3"/>
  <c r="AS33" i="3" s="1"/>
  <c r="M33" i="3"/>
  <c r="P33" i="3" s="1"/>
  <c r="AT33" i="3" s="1"/>
  <c r="S33" i="3" s="1"/>
  <c r="R33" i="3" s="1"/>
  <c r="Y33" i="1" s="1"/>
  <c r="AR32" i="3"/>
  <c r="AS32" i="3" s="1"/>
  <c r="M32" i="3"/>
  <c r="N32" i="3" s="1"/>
  <c r="AR31" i="3"/>
  <c r="AS31" i="3" s="1"/>
  <c r="M31" i="3"/>
  <c r="P31" i="3" s="1"/>
  <c r="AT31" i="3" s="1"/>
  <c r="S31" i="3" s="1"/>
  <c r="R31" i="3" s="1"/>
  <c r="Y31" i="1" s="1"/>
  <c r="AR30" i="3"/>
  <c r="AS30" i="3" s="1"/>
  <c r="M30" i="3"/>
  <c r="N30" i="3" s="1"/>
  <c r="AR29" i="3"/>
  <c r="AS29" i="3" s="1"/>
  <c r="M29" i="3"/>
  <c r="P29" i="3" s="1"/>
  <c r="AR28" i="3"/>
  <c r="AS28" i="3" s="1"/>
  <c r="M28" i="3"/>
  <c r="N28" i="3" s="1"/>
  <c r="AR27" i="3"/>
  <c r="AS27" i="3" s="1"/>
  <c r="M27" i="3"/>
  <c r="P27" i="3" s="1"/>
  <c r="AT27" i="3" s="1"/>
  <c r="S27" i="3" s="1"/>
  <c r="R27" i="3" s="1"/>
  <c r="Y27" i="1" s="1"/>
  <c r="AR26" i="3"/>
  <c r="AS26" i="3" s="1"/>
  <c r="M26" i="3"/>
  <c r="N26" i="3" s="1"/>
  <c r="AR25" i="3"/>
  <c r="AS25" i="3" s="1"/>
  <c r="M25" i="3"/>
  <c r="P25" i="3" s="1"/>
  <c r="AT25" i="3" s="1"/>
  <c r="S25" i="3" s="1"/>
  <c r="R25" i="3" s="1"/>
  <c r="Y25" i="1" s="1"/>
  <c r="AR24" i="3"/>
  <c r="AS24" i="3" s="1"/>
  <c r="M24" i="3"/>
  <c r="N24" i="3" s="1"/>
  <c r="AR23" i="3"/>
  <c r="AS23" i="3" s="1"/>
  <c r="M23" i="3"/>
  <c r="P23" i="3" s="1"/>
  <c r="AT23" i="3" s="1"/>
  <c r="S23" i="3" s="1"/>
  <c r="R23" i="3" s="1"/>
  <c r="Y23" i="1" s="1"/>
  <c r="AR22" i="3"/>
  <c r="AS22" i="3" s="1"/>
  <c r="M22" i="3"/>
  <c r="N22" i="3" s="1"/>
  <c r="AR21" i="3"/>
  <c r="AS21" i="3" s="1"/>
  <c r="M21" i="3"/>
  <c r="P21" i="3" s="1"/>
  <c r="AT21" i="3" s="1"/>
  <c r="S21" i="3" s="1"/>
  <c r="R21" i="3" s="1"/>
  <c r="Y21" i="1" s="1"/>
  <c r="AR20" i="3"/>
  <c r="AS20" i="3" s="1"/>
  <c r="M20" i="3"/>
  <c r="P20" i="3" s="1"/>
  <c r="AT20" i="3" s="1"/>
  <c r="S20" i="3" s="1"/>
  <c r="R20" i="3" s="1"/>
  <c r="Y20" i="1" s="1"/>
  <c r="AR19" i="3"/>
  <c r="AS19" i="3" s="1"/>
  <c r="M19" i="3"/>
  <c r="P19" i="3" s="1"/>
  <c r="AT19" i="3" s="1"/>
  <c r="S19" i="3" s="1"/>
  <c r="R19" i="3" s="1"/>
  <c r="Y19" i="1" s="1"/>
  <c r="AR18" i="3"/>
  <c r="AS18" i="3" s="1"/>
  <c r="M18" i="3"/>
  <c r="N18" i="3" s="1"/>
  <c r="AR17" i="3"/>
  <c r="AS17" i="3" s="1"/>
  <c r="M17" i="3"/>
  <c r="P17" i="3" s="1"/>
  <c r="AT17" i="3" s="1"/>
  <c r="S17" i="3" s="1"/>
  <c r="R17" i="3" s="1"/>
  <c r="Y17" i="1" s="1"/>
  <c r="AR16" i="3"/>
  <c r="AS16" i="3" s="1"/>
  <c r="M16" i="3"/>
  <c r="N16" i="3" s="1"/>
  <c r="AR15" i="3"/>
  <c r="AS15" i="3" s="1"/>
  <c r="M15" i="3"/>
  <c r="P15" i="3" s="1"/>
  <c r="AT15" i="3" s="1"/>
  <c r="S15" i="3" s="1"/>
  <c r="R15" i="3" s="1"/>
  <c r="Y15" i="1" s="1"/>
  <c r="AR14" i="3"/>
  <c r="AS14" i="3" s="1"/>
  <c r="M14" i="3"/>
  <c r="P14" i="3" s="1"/>
  <c r="AR13" i="3"/>
  <c r="AS13" i="3" s="1"/>
  <c r="M13" i="3"/>
  <c r="P13" i="3" s="1"/>
  <c r="AT13" i="3" s="1"/>
  <c r="S13" i="3" s="1"/>
  <c r="R13" i="3" s="1"/>
  <c r="Y13" i="1" s="1"/>
  <c r="AR12" i="3"/>
  <c r="AS12" i="3" s="1"/>
  <c r="M12" i="3"/>
  <c r="N12" i="3" s="1"/>
  <c r="AR11" i="3"/>
  <c r="AS11" i="3" s="1"/>
  <c r="M11" i="3"/>
  <c r="P11" i="3" s="1"/>
  <c r="AT11" i="3" s="1"/>
  <c r="S11" i="3" s="1"/>
  <c r="R11" i="3" s="1"/>
  <c r="Y11" i="1" s="1"/>
  <c r="AR10" i="3"/>
  <c r="AS10" i="3" s="1"/>
  <c r="M10" i="3"/>
  <c r="N10" i="3" s="1"/>
  <c r="AR9" i="3"/>
  <c r="AS9" i="3" s="1"/>
  <c r="M9" i="3"/>
  <c r="P9" i="3" s="1"/>
  <c r="AT9" i="3" s="1"/>
  <c r="S9" i="3" s="1"/>
  <c r="R9" i="3" s="1"/>
  <c r="Y9" i="1" s="1"/>
  <c r="AR8" i="3"/>
  <c r="AS8" i="3" s="1"/>
  <c r="M8" i="3"/>
  <c r="N8" i="3" s="1"/>
  <c r="AR7" i="3"/>
  <c r="AS7" i="3" s="1"/>
  <c r="M7" i="3"/>
  <c r="P7" i="3" s="1"/>
  <c r="AT7" i="3" s="1"/>
  <c r="S7" i="3" s="1"/>
  <c r="R7" i="3" s="1"/>
  <c r="Y7" i="1" s="1"/>
  <c r="AR6" i="3"/>
  <c r="AS6" i="3" s="1"/>
  <c r="M6" i="3"/>
  <c r="N6" i="3" s="1"/>
  <c r="AR5" i="3"/>
  <c r="AS5" i="3" s="1"/>
  <c r="M5" i="3"/>
  <c r="P5" i="3" s="1"/>
  <c r="AT5" i="3" s="1"/>
  <c r="S5" i="3" s="1"/>
  <c r="R5" i="3" s="1"/>
  <c r="Y5" i="1" s="1"/>
  <c r="AR4" i="3"/>
  <c r="AS4" i="3" s="1"/>
  <c r="M4" i="3"/>
  <c r="N4" i="3" s="1"/>
  <c r="AR3" i="3"/>
  <c r="AS3" i="3" s="1"/>
  <c r="M3" i="3"/>
  <c r="P3" i="3" s="1"/>
  <c r="AT3" i="3" s="1"/>
  <c r="S3" i="3" s="1"/>
  <c r="R3" i="3" s="1"/>
  <c r="AR2" i="3"/>
  <c r="AS2" i="3" s="1"/>
  <c r="M2" i="3"/>
  <c r="O2" i="3" s="1"/>
  <c r="AT42" i="3" l="1"/>
  <c r="S42" i="3" s="1"/>
  <c r="R42" i="3" s="1"/>
  <c r="Y42" i="1" s="1"/>
  <c r="AT35" i="3"/>
  <c r="S35" i="3" s="1"/>
  <c r="R35" i="3" s="1"/>
  <c r="Y35" i="1" s="1"/>
  <c r="AT43" i="3"/>
  <c r="S43" i="3" s="1"/>
  <c r="R43" i="3" s="1"/>
  <c r="Y43" i="1" s="1"/>
  <c r="AT51" i="3"/>
  <c r="S51" i="3" s="1"/>
  <c r="R51" i="3" s="1"/>
  <c r="Y51" i="1" s="1"/>
  <c r="AT29" i="3"/>
  <c r="S29" i="3" s="1"/>
  <c r="R29" i="3" s="1"/>
  <c r="Y29" i="1" s="1"/>
  <c r="AT37" i="3"/>
  <c r="S37" i="3" s="1"/>
  <c r="R37" i="3" s="1"/>
  <c r="Y37" i="1" s="1"/>
  <c r="AT45" i="3"/>
  <c r="S45" i="3" s="1"/>
  <c r="R45" i="3" s="1"/>
  <c r="Y45" i="1" s="1"/>
  <c r="AT14" i="3"/>
  <c r="S14" i="3" s="1"/>
  <c r="R14" i="3" s="1"/>
  <c r="Y14" i="1" s="1"/>
  <c r="AT38" i="3"/>
  <c r="S38" i="3" s="1"/>
  <c r="R38" i="3" s="1"/>
  <c r="Y38" i="1" s="1"/>
  <c r="N20" i="3"/>
  <c r="N38" i="3"/>
  <c r="O4" i="3"/>
  <c r="O6" i="3"/>
  <c r="O8" i="3"/>
  <c r="O10" i="3"/>
  <c r="O12" i="3"/>
  <c r="O14" i="3"/>
  <c r="O16" i="3"/>
  <c r="O18" i="3"/>
  <c r="O20" i="3"/>
  <c r="O22" i="3"/>
  <c r="O24" i="3"/>
  <c r="O26" i="3"/>
  <c r="O28" i="3"/>
  <c r="O30" i="3"/>
  <c r="O32" i="3"/>
  <c r="O34" i="3"/>
  <c r="O36" i="3"/>
  <c r="O38" i="3"/>
  <c r="O40" i="3"/>
  <c r="O42" i="3"/>
  <c r="O44" i="3"/>
  <c r="O46" i="3"/>
  <c r="O48" i="3"/>
  <c r="O50" i="3"/>
  <c r="N14" i="3"/>
  <c r="N42" i="3"/>
  <c r="P2" i="3"/>
  <c r="AT2" i="3" s="1"/>
  <c r="S2" i="3" s="1"/>
  <c r="R2" i="3" s="1"/>
  <c r="Y2" i="1" s="1"/>
  <c r="P4" i="3"/>
  <c r="AT4" i="3" s="1"/>
  <c r="S4" i="3" s="1"/>
  <c r="R4" i="3" s="1"/>
  <c r="Y4" i="1" s="1"/>
  <c r="P6" i="3"/>
  <c r="AT6" i="3" s="1"/>
  <c r="S6" i="3" s="1"/>
  <c r="R6" i="3" s="1"/>
  <c r="P8" i="3"/>
  <c r="AT8" i="3" s="1"/>
  <c r="S8" i="3" s="1"/>
  <c r="R8" i="3" s="1"/>
  <c r="Y8" i="1" s="1"/>
  <c r="P10" i="3"/>
  <c r="AT10" i="3" s="1"/>
  <c r="S10" i="3" s="1"/>
  <c r="R10" i="3" s="1"/>
  <c r="Y10" i="1" s="1"/>
  <c r="P12" i="3"/>
  <c r="AT12" i="3" s="1"/>
  <c r="S12" i="3" s="1"/>
  <c r="R12" i="3" s="1"/>
  <c r="Y12" i="1" s="1"/>
  <c r="P16" i="3"/>
  <c r="AT16" i="3" s="1"/>
  <c r="S16" i="3" s="1"/>
  <c r="R16" i="3" s="1"/>
  <c r="Y16" i="1" s="1"/>
  <c r="P18" i="3"/>
  <c r="AT18" i="3" s="1"/>
  <c r="S18" i="3" s="1"/>
  <c r="R18" i="3" s="1"/>
  <c r="Y18" i="1" s="1"/>
  <c r="P22" i="3"/>
  <c r="AT22" i="3" s="1"/>
  <c r="S22" i="3" s="1"/>
  <c r="R22" i="3" s="1"/>
  <c r="Y22" i="1" s="1"/>
  <c r="P24" i="3"/>
  <c r="AT24" i="3" s="1"/>
  <c r="S24" i="3" s="1"/>
  <c r="R24" i="3" s="1"/>
  <c r="Y24" i="1" s="1"/>
  <c r="P26" i="3"/>
  <c r="AT26" i="3" s="1"/>
  <c r="S26" i="3" s="1"/>
  <c r="R26" i="3" s="1"/>
  <c r="Y26" i="1" s="1"/>
  <c r="P28" i="3"/>
  <c r="AT28" i="3" s="1"/>
  <c r="S28" i="3" s="1"/>
  <c r="R28" i="3" s="1"/>
  <c r="Y28" i="1" s="1"/>
  <c r="P30" i="3"/>
  <c r="AT30" i="3" s="1"/>
  <c r="S30" i="3" s="1"/>
  <c r="R30" i="3" s="1"/>
  <c r="Y30" i="1" s="1"/>
  <c r="P32" i="3"/>
  <c r="AT32" i="3" s="1"/>
  <c r="S32" i="3" s="1"/>
  <c r="R32" i="3" s="1"/>
  <c r="Y32" i="1" s="1"/>
  <c r="P34" i="3"/>
  <c r="AT34" i="3" s="1"/>
  <c r="S34" i="3" s="1"/>
  <c r="R34" i="3" s="1"/>
  <c r="Y34" i="1" s="1"/>
  <c r="P36" i="3"/>
  <c r="AT36" i="3" s="1"/>
  <c r="S36" i="3" s="1"/>
  <c r="R36" i="3" s="1"/>
  <c r="Y36" i="1" s="1"/>
  <c r="P40" i="3"/>
  <c r="AT40" i="3" s="1"/>
  <c r="S40" i="3" s="1"/>
  <c r="R40" i="3" s="1"/>
  <c r="Y40" i="1" s="1"/>
  <c r="P44" i="3"/>
  <c r="AT44" i="3" s="1"/>
  <c r="S44" i="3" s="1"/>
  <c r="R44" i="3" s="1"/>
  <c r="Y44" i="1" s="1"/>
  <c r="P46" i="3"/>
  <c r="AT46" i="3" s="1"/>
  <c r="S46" i="3" s="1"/>
  <c r="R46" i="3" s="1"/>
  <c r="Y46" i="1" s="1"/>
  <c r="P48" i="3"/>
  <c r="AT48" i="3" s="1"/>
  <c r="S48" i="3" s="1"/>
  <c r="R48" i="3" s="1"/>
  <c r="Y48" i="1" s="1"/>
  <c r="P50" i="3"/>
  <c r="AT50" i="3" s="1"/>
  <c r="S50" i="3" s="1"/>
  <c r="R50" i="3" s="1"/>
  <c r="Y50" i="1" s="1"/>
  <c r="N2" i="3"/>
  <c r="N3" i="3"/>
  <c r="N5" i="3"/>
  <c r="N7" i="3"/>
  <c r="N9" i="3"/>
  <c r="N11" i="3"/>
  <c r="N13" i="3"/>
  <c r="N15" i="3"/>
  <c r="N17" i="3"/>
  <c r="N19" i="3"/>
  <c r="N21" i="3"/>
  <c r="N23" i="3"/>
  <c r="N25" i="3"/>
  <c r="N27" i="3"/>
  <c r="N29" i="3"/>
  <c r="N31" i="3"/>
  <c r="N33" i="3"/>
  <c r="N35" i="3"/>
  <c r="N37" i="3"/>
  <c r="N39" i="3"/>
  <c r="N41" i="3"/>
  <c r="N43" i="3"/>
  <c r="N45" i="3"/>
  <c r="N47" i="3"/>
  <c r="N49" i="3"/>
  <c r="N51" i="3"/>
  <c r="O3" i="3"/>
  <c r="O5" i="3"/>
  <c r="O7" i="3"/>
  <c r="O9" i="3"/>
  <c r="O11" i="3"/>
  <c r="O13" i="3"/>
  <c r="O15" i="3"/>
  <c r="O17" i="3"/>
  <c r="O19" i="3"/>
  <c r="O21" i="3"/>
  <c r="O23" i="3"/>
  <c r="O25" i="3"/>
  <c r="O27" i="3"/>
  <c r="O29" i="3"/>
  <c r="O31" i="3"/>
  <c r="O33" i="3"/>
  <c r="O35" i="3"/>
  <c r="O37" i="3"/>
  <c r="O39" i="3"/>
  <c r="O41" i="3"/>
  <c r="O43" i="3"/>
  <c r="O45" i="3"/>
  <c r="O47" i="3"/>
  <c r="O49" i="3"/>
  <c r="O51" i="3"/>
</calcChain>
</file>

<file path=xl/sharedStrings.xml><?xml version="1.0" encoding="utf-8"?>
<sst xmlns="http://schemas.openxmlformats.org/spreadsheetml/2006/main" count="1027" uniqueCount="275">
  <si>
    <t>Duration (months)</t>
  </si>
  <si>
    <t>Easy</t>
  </si>
  <si>
    <t>Low</t>
  </si>
  <si>
    <t>Lump Sum</t>
  </si>
  <si>
    <t>High</t>
  </si>
  <si>
    <t>Project No.</t>
  </si>
  <si>
    <t>Client Rating</t>
  </si>
  <si>
    <t>Material Avail.</t>
  </si>
  <si>
    <t>Labor Avail.</t>
  </si>
  <si>
    <t>Competitive Landscape</t>
  </si>
  <si>
    <t>Community</t>
  </si>
  <si>
    <t>Safety</t>
  </si>
  <si>
    <t>Scope Clarity</t>
  </si>
  <si>
    <t>Future Business</t>
  </si>
  <si>
    <t>Risk</t>
  </si>
  <si>
    <t>Client Financial Health</t>
  </si>
  <si>
    <t>Client Reputation</t>
  </si>
  <si>
    <t>Type</t>
  </si>
  <si>
    <t>Scope</t>
  </si>
  <si>
    <t>Site</t>
  </si>
  <si>
    <t>Contract</t>
  </si>
  <si>
    <t>Regulatory ($)</t>
  </si>
  <si>
    <t>Weather</t>
  </si>
  <si>
    <t>Res</t>
  </si>
  <si>
    <t>Med</t>
  </si>
  <si>
    <t>$20k</t>
  </si>
  <si>
    <t>Ind</t>
  </si>
  <si>
    <t>Mod</t>
  </si>
  <si>
    <t>DB</t>
  </si>
  <si>
    <t>$25k</t>
  </si>
  <si>
    <t>Diff</t>
  </si>
  <si>
    <t>$30k</t>
  </si>
  <si>
    <t>Comm</t>
  </si>
  <si>
    <t>$15k</t>
  </si>
  <si>
    <t>$28k</t>
  </si>
  <si>
    <t>$18k</t>
  </si>
  <si>
    <t>$35k</t>
  </si>
  <si>
    <t>$12k</t>
  </si>
  <si>
    <t>$40k</t>
  </si>
  <si>
    <t>$22k</t>
  </si>
  <si>
    <t>$16k</t>
  </si>
  <si>
    <t>$38k</t>
  </si>
  <si>
    <t>$14k</t>
  </si>
  <si>
    <t>$17k</t>
  </si>
  <si>
    <t>$32k</t>
  </si>
  <si>
    <t>$24k</t>
  </si>
  <si>
    <t>$23k</t>
  </si>
  <si>
    <t>$26k</t>
  </si>
  <si>
    <t>$27k</t>
  </si>
  <si>
    <t>$29k</t>
  </si>
  <si>
    <t>$21k</t>
  </si>
  <si>
    <t>$19k</t>
  </si>
  <si>
    <t>Type (Project Type)</t>
  </si>
  <si>
    <t>Stakeholder &amp; Community Considerations</t>
  </si>
  <si>
    <t>Duration</t>
  </si>
  <si>
    <t>Material Availability</t>
  </si>
  <si>
    <t>Labor Availability</t>
  </si>
  <si>
    <t>Community Considerations</t>
  </si>
  <si>
    <t>Safety Considerations</t>
  </si>
  <si>
    <t>Potential for Future Business</t>
  </si>
  <si>
    <t>Risk Factors</t>
  </si>
  <si>
    <t>Desired Margin</t>
  </si>
  <si>
    <t>Actual Margin</t>
  </si>
  <si>
    <r>
      <t>Definition:</t>
    </r>
    <r>
      <rPr>
        <sz val="16"/>
        <color theme="1"/>
        <rFont val="Arial"/>
        <family val="2"/>
      </rPr>
      <t xml:space="preserve"> Unique identifier for each project.</t>
    </r>
  </si>
  <si>
    <r>
      <t>Scale:</t>
    </r>
    <r>
      <rPr>
        <sz val="16"/>
        <color theme="1"/>
        <rFont val="Arial"/>
        <family val="2"/>
      </rPr>
      <t xml:space="preserve"> Numerical (e.g., 1, 2, 3...)</t>
    </r>
  </si>
  <si>
    <r>
      <t>Definition:</t>
    </r>
    <r>
      <rPr>
        <sz val="16"/>
        <color theme="1"/>
        <rFont val="Arial"/>
        <family val="2"/>
      </rPr>
      <t xml:space="preserve"> The classification of the construction project.</t>
    </r>
  </si>
  <si>
    <r>
      <t>Scale:</t>
    </r>
    <r>
      <rPr>
        <sz val="16"/>
        <color theme="1"/>
        <rFont val="Arial"/>
        <family val="2"/>
      </rPr>
      <t xml:space="preserve"> Res (Residential), Ind (Industrial), Comm (Commercial)</t>
    </r>
  </si>
  <si>
    <r>
      <t>Definition:</t>
    </r>
    <r>
      <rPr>
        <sz val="16"/>
        <color theme="1"/>
        <rFont val="Arial"/>
        <family val="2"/>
      </rPr>
      <t xml:space="preserve"> The extent of work involved in the project.</t>
    </r>
  </si>
  <si>
    <r>
      <t>Scale:</t>
    </r>
    <r>
      <rPr>
        <sz val="16"/>
        <color theme="1"/>
        <rFont val="Arial"/>
        <family val="2"/>
      </rPr>
      <t xml:space="preserve"> Low, Medium (Med), High</t>
    </r>
  </si>
  <si>
    <r>
      <t>Definition:</t>
    </r>
    <r>
      <rPr>
        <sz val="16"/>
        <color theme="1"/>
        <rFont val="Arial"/>
        <family val="2"/>
      </rPr>
      <t xml:space="preserve"> The complexity or ease of the construction site conditions.</t>
    </r>
  </si>
  <si>
    <r>
      <t>Scale:</t>
    </r>
    <r>
      <rPr>
        <sz val="16"/>
        <color theme="1"/>
        <rFont val="Arial"/>
        <family val="2"/>
      </rPr>
      <t xml:space="preserve"> Easy, Moderate (Mod), Difficult (Diff)</t>
    </r>
  </si>
  <si>
    <r>
      <t>Definition:</t>
    </r>
    <r>
      <rPr>
        <sz val="16"/>
        <color theme="1"/>
        <rFont val="Arial"/>
        <family val="2"/>
      </rPr>
      <t xml:space="preserve"> Type of contract agreement with the client.</t>
    </r>
  </si>
  <si>
    <r>
      <t>Scale:</t>
    </r>
    <r>
      <rPr>
        <sz val="16"/>
        <color theme="1"/>
        <rFont val="Arial"/>
        <family val="2"/>
      </rPr>
      <t xml:space="preserve"> Lump Sum, DB (Design-Build)</t>
    </r>
  </si>
  <si>
    <r>
      <t>Definition:</t>
    </r>
    <r>
      <rPr>
        <sz val="16"/>
        <color theme="1"/>
        <rFont val="Arial"/>
        <family val="2"/>
      </rPr>
      <t xml:space="preserve"> Level of involvement or concerns from stakeholders and the community.</t>
    </r>
  </si>
  <si>
    <r>
      <t>Definition:</t>
    </r>
    <r>
      <rPr>
        <sz val="16"/>
        <color theme="1"/>
        <rFont val="Arial"/>
        <family val="2"/>
      </rPr>
      <t xml:space="preserve"> Projected completion time for the project.</t>
    </r>
  </si>
  <si>
    <r>
      <t>Scale:</t>
    </r>
    <r>
      <rPr>
        <sz val="16"/>
        <color theme="1"/>
        <rFont val="Arial"/>
        <family val="2"/>
      </rPr>
      <t xml:space="preserve"> Numerical in months (e.g., 6, 7, 8...)</t>
    </r>
  </si>
  <si>
    <r>
      <t>Definition:</t>
    </r>
    <r>
      <rPr>
        <sz val="16"/>
        <color theme="1"/>
        <rFont val="Arial"/>
        <family val="2"/>
      </rPr>
      <t xml:space="preserve"> Estimated costs associated with regulatory compliance.</t>
    </r>
  </si>
  <si>
    <r>
      <t>Scale:</t>
    </r>
    <r>
      <rPr>
        <sz val="16"/>
        <color theme="1"/>
        <rFont val="Arial"/>
        <family val="2"/>
      </rPr>
      <t xml:space="preserve"> Numerical in USD (e.g., $20k, $25k...)</t>
    </r>
  </si>
  <si>
    <r>
      <t>Definition:</t>
    </r>
    <r>
      <rPr>
        <sz val="16"/>
        <color theme="1"/>
        <rFont val="Arial"/>
        <family val="2"/>
      </rPr>
      <t xml:space="preserve"> Predicted weather-related challenges for the project duration.</t>
    </r>
  </si>
  <si>
    <r>
      <t>Scale:</t>
    </r>
    <r>
      <rPr>
        <sz val="16"/>
        <color theme="1"/>
        <rFont val="Arial"/>
        <family val="2"/>
      </rPr>
      <t xml:space="preserve"> Low, Moderate (Mod), High</t>
    </r>
  </si>
  <si>
    <r>
      <t>Definition:</t>
    </r>
    <r>
      <rPr>
        <sz val="16"/>
        <color theme="1"/>
        <rFont val="Arial"/>
        <family val="2"/>
      </rPr>
      <t xml:space="preserve"> Assessment of the client based on previous interactions or known reputation.</t>
    </r>
  </si>
  <si>
    <r>
      <t>Scale:</t>
    </r>
    <r>
      <rPr>
        <sz val="16"/>
        <color theme="1"/>
        <rFont val="Arial"/>
        <family val="2"/>
      </rPr>
      <t xml:space="preserve"> 1 (worst) to 5 (best)</t>
    </r>
  </si>
  <si>
    <r>
      <t>Definition:</t>
    </r>
    <r>
      <rPr>
        <sz val="16"/>
        <color theme="1"/>
        <rFont val="Arial"/>
        <family val="2"/>
      </rPr>
      <t xml:space="preserve"> Ease of sourcing materials required for the project.</t>
    </r>
  </si>
  <si>
    <r>
      <t>Scale:</t>
    </r>
    <r>
      <rPr>
        <sz val="16"/>
        <color theme="1"/>
        <rFont val="Arial"/>
        <family val="2"/>
      </rPr>
      <t xml:space="preserve"> 1 (very difficult) to 5 (very easy)</t>
    </r>
  </si>
  <si>
    <r>
      <t>Definition:</t>
    </r>
    <r>
      <rPr>
        <sz val="16"/>
        <color theme="1"/>
        <rFont val="Arial"/>
        <family val="2"/>
      </rPr>
      <t xml:space="preserve"> Availability and readiness of the required workforce.</t>
    </r>
  </si>
  <si>
    <r>
      <t>Scale:</t>
    </r>
    <r>
      <rPr>
        <sz val="16"/>
        <color theme="1"/>
        <rFont val="Arial"/>
        <family val="2"/>
      </rPr>
      <t xml:space="preserve"> 1 (scarce) to 5 (plentiful)</t>
    </r>
  </si>
  <si>
    <r>
      <t>Definition:</t>
    </r>
    <r>
      <rPr>
        <sz val="16"/>
        <color theme="1"/>
        <rFont val="Arial"/>
        <family val="2"/>
      </rPr>
      <t xml:space="preserve"> Level of competition for the project in the market.</t>
    </r>
  </si>
  <si>
    <r>
      <t>Scale:</t>
    </r>
    <r>
      <rPr>
        <sz val="16"/>
        <color theme="1"/>
        <rFont val="Arial"/>
        <family val="2"/>
      </rPr>
      <t xml:space="preserve"> 1 (low competition) to 5 (high competition)</t>
    </r>
  </si>
  <si>
    <r>
      <t>Definition:</t>
    </r>
    <r>
      <rPr>
        <sz val="16"/>
        <color theme="1"/>
        <rFont val="Arial"/>
        <family val="2"/>
      </rPr>
      <t xml:space="preserve"> Importance of community concerns and interests related to the project.</t>
    </r>
  </si>
  <si>
    <r>
      <t>Scale:</t>
    </r>
    <r>
      <rPr>
        <sz val="16"/>
        <color theme="1"/>
        <rFont val="Arial"/>
        <family val="2"/>
      </rPr>
      <t xml:space="preserve"> 1 (low concern) to 5 (high concern)</t>
    </r>
  </si>
  <si>
    <r>
      <t>Definition:</t>
    </r>
    <r>
      <rPr>
        <sz val="16"/>
        <color theme="1"/>
        <rFont val="Arial"/>
        <family val="2"/>
      </rPr>
      <t xml:space="preserve"> Anticipated safety risks and challenges.</t>
    </r>
  </si>
  <si>
    <r>
      <t>Scale:</t>
    </r>
    <r>
      <rPr>
        <sz val="16"/>
        <color theme="1"/>
        <rFont val="Arial"/>
        <family val="2"/>
      </rPr>
      <t xml:space="preserve"> 1 (low risk) to 5 (high risk)</t>
    </r>
  </si>
  <si>
    <r>
      <t>Definition:</t>
    </r>
    <r>
      <rPr>
        <sz val="16"/>
        <color theme="1"/>
        <rFont val="Arial"/>
        <family val="2"/>
      </rPr>
      <t xml:space="preserve"> Clearness and preciseness of the project scope.</t>
    </r>
  </si>
  <si>
    <r>
      <t>Scale:</t>
    </r>
    <r>
      <rPr>
        <sz val="16"/>
        <color theme="1"/>
        <rFont val="Arial"/>
        <family val="2"/>
      </rPr>
      <t xml:space="preserve"> 1 (vague) to 5 (very clear)</t>
    </r>
  </si>
  <si>
    <r>
      <t>Definition:</t>
    </r>
    <r>
      <rPr>
        <sz val="16"/>
        <color theme="1"/>
        <rFont val="Arial"/>
        <family val="2"/>
      </rPr>
      <t xml:space="preserve"> Likelihood of future opportunities arising from the current project.</t>
    </r>
  </si>
  <si>
    <r>
      <t>Scale:</t>
    </r>
    <r>
      <rPr>
        <sz val="16"/>
        <color theme="1"/>
        <rFont val="Arial"/>
        <family val="2"/>
      </rPr>
      <t xml:space="preserve"> 1 (unlikely) to 5 (very likely)</t>
    </r>
  </si>
  <si>
    <r>
      <t>Definition:</t>
    </r>
    <r>
      <rPr>
        <sz val="16"/>
        <color theme="1"/>
        <rFont val="Arial"/>
        <family val="2"/>
      </rPr>
      <t xml:space="preserve"> Predicted risks associated with the project.</t>
    </r>
  </si>
  <si>
    <r>
      <t>Definition:</t>
    </r>
    <r>
      <rPr>
        <sz val="16"/>
        <color theme="1"/>
        <rFont val="Arial"/>
        <family val="2"/>
      </rPr>
      <t xml:space="preserve"> Assessment of the client's financial capability and stability.</t>
    </r>
  </si>
  <si>
    <r>
      <t>Scale:</t>
    </r>
    <r>
      <rPr>
        <sz val="16"/>
        <color theme="1"/>
        <rFont val="Arial"/>
        <family val="2"/>
      </rPr>
      <t xml:space="preserve"> 1 (unstable) to 5 (very stable)</t>
    </r>
  </si>
  <si>
    <r>
      <t>Definition:</t>
    </r>
    <r>
      <rPr>
        <sz val="16"/>
        <color theme="1"/>
        <rFont val="Arial"/>
        <family val="2"/>
      </rPr>
      <t xml:space="preserve"> Public and market perception of the client.</t>
    </r>
  </si>
  <si>
    <r>
      <t>Scale:</t>
    </r>
    <r>
      <rPr>
        <sz val="16"/>
        <color theme="1"/>
        <rFont val="Arial"/>
        <family val="2"/>
      </rPr>
      <t xml:space="preserve"> 1 (poor) to 5 (excellent)</t>
    </r>
  </si>
  <si>
    <r>
      <t>Definition:</t>
    </r>
    <r>
      <rPr>
        <sz val="16"/>
        <color theme="1"/>
        <rFont val="Arial"/>
        <family val="2"/>
      </rPr>
      <t xml:space="preserve"> Targeted profit margin percentage for the project.</t>
    </r>
  </si>
  <si>
    <r>
      <t>Scale:</t>
    </r>
    <r>
      <rPr>
        <sz val="16"/>
        <color theme="1"/>
        <rFont val="Arial"/>
        <family val="2"/>
      </rPr>
      <t xml:space="preserve"> Percentage (e.g., 10%, 15%...)</t>
    </r>
  </si>
  <si>
    <r>
      <t>Definition:</t>
    </r>
    <r>
      <rPr>
        <sz val="16"/>
        <color theme="1"/>
        <rFont val="Arial"/>
        <family val="2"/>
      </rPr>
      <t xml:space="preserve"> Actual realized profit margin after project completion.</t>
    </r>
  </si>
  <si>
    <r>
      <t>Scale:</t>
    </r>
    <r>
      <rPr>
        <sz val="16"/>
        <color theme="1"/>
        <rFont val="Arial"/>
        <family val="2"/>
      </rPr>
      <t xml:space="preserve"> Percentage (e.g., 9.5%, 14.5%...)</t>
    </r>
  </si>
  <si>
    <t>Customer Name</t>
  </si>
  <si>
    <t>Status</t>
  </si>
  <si>
    <t>Bid Due Date</t>
  </si>
  <si>
    <t>Job Start Date</t>
  </si>
  <si>
    <t>Job End Date</t>
  </si>
  <si>
    <t>Lead From</t>
  </si>
  <si>
    <t>Bid Mgr</t>
  </si>
  <si>
    <t>Customer Contact Info</t>
  </si>
  <si>
    <t>Job Location Adresss</t>
  </si>
  <si>
    <t>Job Name</t>
  </si>
  <si>
    <t>Completed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</si>
  <si>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</si>
  <si>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</si>
  <si>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</si>
  <si>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</si>
  <si>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</si>
  <si>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</si>
  <si>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</si>
  <si>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</si>
  <si>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</si>
  <si>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</si>
  <si>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</si>
  <si>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</si>
  <si>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</si>
  <si>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</si>
  <si>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</si>
  <si>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</si>
  <si>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</si>
  <si>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</si>
  <si>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</si>
  <si>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</si>
  <si>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</si>
  <si>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</si>
  <si>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</si>
  <si>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</si>
  <si>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</si>
  <si>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</si>
  <si>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</si>
  <si>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</si>
  <si>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</si>
  <si>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</si>
  <si>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</si>
  <si>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</si>
  <si>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</si>
  <si>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</si>
  <si>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</si>
  <si>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</si>
  <si>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</si>
  <si>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</si>
  <si>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</si>
  <si>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</si>
  <si>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</si>
  <si>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</si>
  <si>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</si>
  <si>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</si>
  <si>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</si>
  <si>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</si>
  <si>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</si>
  <si>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</si>
  <si>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</si>
  <si>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</si>
  <si>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Rich</t>
  </si>
  <si>
    <t>Marcin</t>
  </si>
  <si>
    <t>Melissa</t>
  </si>
  <si>
    <t>Ethan</t>
  </si>
  <si>
    <t>Bob</t>
  </si>
  <si>
    <t>Fred</t>
  </si>
  <si>
    <t>John</t>
  </si>
  <si>
    <t>Amy</t>
  </si>
  <si>
    <t>Frank</t>
  </si>
  <si>
    <t>Recommended Action</t>
  </si>
  <si>
    <t>Bid</t>
  </si>
  <si>
    <t>Customer 51</t>
  </si>
  <si>
    <t>Customer 52</t>
  </si>
  <si>
    <t>Customer 53</t>
  </si>
  <si>
    <t>Customer 54</t>
  </si>
  <si>
    <t>Customer 55</t>
  </si>
  <si>
    <t>Customer 56</t>
  </si>
  <si>
    <t>New</t>
  </si>
  <si>
    <t>Project Manager</t>
  </si>
  <si>
    <t>No of Change Managements</t>
  </si>
  <si>
    <t>Estimated Total Cost</t>
  </si>
  <si>
    <t>Estimated Material Cost</t>
  </si>
  <si>
    <t>Estimated Labor Cost</t>
  </si>
  <si>
    <t>Bid Ammount</t>
  </si>
  <si>
    <t>Percent Complete</t>
  </si>
  <si>
    <t>Current Spend up to Date On Material</t>
  </si>
  <si>
    <t>Current Spend up to Date On Labor</t>
  </si>
  <si>
    <t>Change Management Revenue</t>
  </si>
  <si>
    <t>Joe</t>
  </si>
  <si>
    <t>Jim</t>
  </si>
  <si>
    <t>Kellah</t>
  </si>
  <si>
    <t>Current Spend Up to Date</t>
  </si>
  <si>
    <t>Estimated Cost To Completion</t>
  </si>
  <si>
    <t>Cost Delta</t>
  </si>
  <si>
    <t>Estimated Margin</t>
  </si>
  <si>
    <t>Lead 1</t>
  </si>
  <si>
    <t>Lead 2</t>
  </si>
  <si>
    <t>Lead 3</t>
  </si>
  <si>
    <t>Lead 4</t>
  </si>
  <si>
    <t>Lead 5</t>
  </si>
  <si>
    <t>Lead 6</t>
  </si>
  <si>
    <t>Lead 7</t>
  </si>
  <si>
    <t>Lead 8</t>
  </si>
  <si>
    <t>Lead 9</t>
  </si>
  <si>
    <t>Lead 10</t>
  </si>
  <si>
    <t>Lead 11</t>
  </si>
  <si>
    <t>Lead 12</t>
  </si>
  <si>
    <t>Lead 13</t>
  </si>
  <si>
    <t>Lead 14</t>
  </si>
  <si>
    <t>Lead 15</t>
  </si>
  <si>
    <t>Lead 16</t>
  </si>
  <si>
    <t>Lead 17</t>
  </si>
  <si>
    <t>Lead 18</t>
  </si>
  <si>
    <t>Lead 19</t>
  </si>
  <si>
    <t>Lead 20</t>
  </si>
  <si>
    <t>Lead 21</t>
  </si>
  <si>
    <t>Lead 22</t>
  </si>
  <si>
    <t>Lead 23</t>
  </si>
  <si>
    <t>Lead 24</t>
  </si>
  <si>
    <t>Lead 25</t>
  </si>
  <si>
    <t>Lead 26</t>
  </si>
  <si>
    <t>Lead 27</t>
  </si>
  <si>
    <t>Lead 28</t>
  </si>
  <si>
    <t>Lead 29</t>
  </si>
  <si>
    <t>Lead 30</t>
  </si>
  <si>
    <t>Lead 31</t>
  </si>
  <si>
    <t>Lead 32</t>
  </si>
  <si>
    <t>Lead 33</t>
  </si>
  <si>
    <t>Lead 34</t>
  </si>
  <si>
    <t>Lead 35</t>
  </si>
  <si>
    <t>Lead 36</t>
  </si>
  <si>
    <t>Lead 37</t>
  </si>
  <si>
    <t>Lead 38</t>
  </si>
  <si>
    <t>Lead 39</t>
  </si>
  <si>
    <t>Lead 40</t>
  </si>
  <si>
    <t>Lead 41</t>
  </si>
  <si>
    <t>Lead 42</t>
  </si>
  <si>
    <t>Lead 43</t>
  </si>
  <si>
    <t>Lead 44</t>
  </si>
  <si>
    <t>Lead 45</t>
  </si>
  <si>
    <t>Lead 46</t>
  </si>
  <si>
    <t>Lead 47</t>
  </si>
  <si>
    <t>Lead 48</t>
  </si>
  <si>
    <t>Lead 49</t>
  </si>
  <si>
    <t>Lead 50</t>
  </si>
  <si>
    <t>Lead 51</t>
  </si>
  <si>
    <t>Lead 52</t>
  </si>
  <si>
    <t>Lead 53</t>
  </si>
  <si>
    <t>Lead 54</t>
  </si>
  <si>
    <t>Lead 55</t>
  </si>
  <si>
    <t>Lead 56</t>
  </si>
  <si>
    <t>Project_No</t>
  </si>
  <si>
    <t>Job_Name</t>
  </si>
  <si>
    <t>Lead</t>
  </si>
  <si>
    <t>Bid_Mgr</t>
  </si>
  <si>
    <t>Material_Avail</t>
  </si>
  <si>
    <t>Labor_Avail</t>
  </si>
  <si>
    <t>Competition</t>
  </si>
  <si>
    <t>Scope_Clarity</t>
  </si>
  <si>
    <t>Future_Business</t>
  </si>
  <si>
    <t>Client_Financial_Health</t>
  </si>
  <si>
    <t>Client_Reputation</t>
  </si>
  <si>
    <t>Desired_Margin</t>
  </si>
  <si>
    <t>Estimated_Margin</t>
  </si>
  <si>
    <t>Framing</t>
  </si>
  <si>
    <t>Drywall</t>
  </si>
  <si>
    <t>Insullation</t>
  </si>
  <si>
    <t>Ceiling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</si>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</sst>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9" fontId="2" fillId="0" borderId="0" xfId="0" applyNumberFormat="1" applyFont="1"/>
    <xf numFmtId="0" fontId="3" fillId="0" borderId="0" xfId="0" applyFont="1"/>
    <xf numFmtId="14" fontId="2" fillId="0" borderId="0" xfId="0" applyNumberFormat="1" applyFont="1"/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2" fillId="0" borderId="0" xfId="0" applyNumberFormat="1" applyFont="1"/>
    <xf numFmtId="49" fontId="0" fillId="0" borderId="0" xfId="0" applyNumberFormat="1"/>
    <xf numFmtId="14" fontId="0" fillId="0" borderId="0" xfId="0" applyNumberFormat="1"/>
    <xf numFmtId="166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1" fillId="4" borderId="1" xfId="0" applyNumberFormat="1" applyFont="1" applyFill="1" applyBorder="1"/>
    <xf numFmtId="2" fontId="1" fillId="4" borderId="1" xfId="0" applyNumberFormat="1" applyFont="1" applyFill="1" applyBorder="1"/>
    <xf numFmtId="166" fontId="1" fillId="4" borderId="1" xfId="0" applyNumberFormat="1" applyFont="1" applyFill="1" applyBorder="1"/>
    <xf numFmtId="9" fontId="1" fillId="4" borderId="1" xfId="0" applyNumberFormat="1" applyFont="1" applyFill="1" applyBorder="1"/>
    <xf numFmtId="165" fontId="1" fillId="4" borderId="1" xfId="0" applyNumberFormat="1" applyFont="1" applyFill="1" applyBorder="1"/>
    <xf numFmtId="166" fontId="1" fillId="2" borderId="1" xfId="0" applyNumberFormat="1" applyFont="1" applyFill="1" applyBorder="1"/>
    <xf numFmtId="1" fontId="1" fillId="3" borderId="1" xfId="0" applyNumberFormat="1" applyFont="1" applyFill="1" applyBorder="1"/>
    <xf numFmtId="49" fontId="1" fillId="3" borderId="1" xfId="0" applyNumberFormat="1" applyFont="1" applyFill="1" applyBorder="1"/>
    <xf numFmtId="14" fontId="1" fillId="3" borderId="1" xfId="0" applyNumberFormat="1" applyFont="1" applyFill="1" applyBorder="1"/>
    <xf numFmtId="9" fontId="1" fillId="3" borderId="1" xfId="0" applyNumberFormat="1" applyFont="1" applyFill="1" applyBorder="1"/>
    <xf numFmtId="164" fontId="1" fillId="3" borderId="1" xfId="0" applyNumberFormat="1" applyFont="1" applyFill="1" applyBorder="1"/>
    <xf numFmtId="1" fontId="1" fillId="0" borderId="0" xfId="0" applyNumberFormat="1" applyFont="1"/>
    <xf numFmtId="9" fontId="1" fillId="0" borderId="0" xfId="0" applyNumberFormat="1" applyFont="1"/>
    <xf numFmtId="1" fontId="6" fillId="2" borderId="1" xfId="0" applyNumberFormat="1" applyFont="1" applyFill="1" applyBorder="1"/>
    <xf numFmtId="49" fontId="6" fillId="2" borderId="1" xfId="0" applyNumberFormat="1" applyFont="1" applyFill="1" applyBorder="1"/>
    <xf numFmtId="9" fontId="6" fillId="2" borderId="1" xfId="0" applyNumberFormat="1" applyFont="1" applyFill="1" applyBorder="1"/>
    <xf numFmtId="0" fontId="5" fillId="0" borderId="0" xfId="0" applyFont="1"/>
    <xf numFmtId="9" fontId="7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61CE-AE31-B24D-A7B2-9B358C766551}">
  <dimension ref="A1:B87"/>
  <sheetViews>
    <sheetView topLeftCell="A32" workbookViewId="0">
      <selection activeCell="A55" sqref="A55"/>
    </sheetView>
  </sheetViews>
  <sheetFormatPr baseColWidth="10" defaultColWidth="11" defaultRowHeight="16" x14ac:dyDescent="0.2"/>
  <cols>
    <col min="1" max="1" width="108.33203125" bestFit="1" customWidth="1"/>
  </cols>
  <sheetData>
    <row r="1" spans="1:2" ht="20" x14ac:dyDescent="0.2">
      <c r="A1" s="3" t="s">
        <v>5</v>
      </c>
    </row>
    <row r="2" spans="1:2" ht="20" x14ac:dyDescent="0.2">
      <c r="A2" s="3" t="s">
        <v>63</v>
      </c>
      <c r="B2" s="1"/>
    </row>
    <row r="3" spans="1:2" ht="20" x14ac:dyDescent="0.2">
      <c r="A3" s="3" t="s">
        <v>64</v>
      </c>
    </row>
    <row r="4" spans="1:2" ht="20" x14ac:dyDescent="0.2">
      <c r="A4" s="3"/>
    </row>
    <row r="5" spans="1:2" ht="20" x14ac:dyDescent="0.2">
      <c r="A5" s="3" t="s">
        <v>52</v>
      </c>
    </row>
    <row r="6" spans="1:2" ht="20" x14ac:dyDescent="0.2">
      <c r="A6" s="3" t="s">
        <v>65</v>
      </c>
    </row>
    <row r="7" spans="1:2" ht="20" x14ac:dyDescent="0.2">
      <c r="A7" s="3" t="s">
        <v>66</v>
      </c>
    </row>
    <row r="8" spans="1:2" ht="20" x14ac:dyDescent="0.2">
      <c r="A8" s="3"/>
    </row>
    <row r="9" spans="1:2" ht="20" x14ac:dyDescent="0.2">
      <c r="A9" s="3" t="s">
        <v>18</v>
      </c>
    </row>
    <row r="10" spans="1:2" ht="20" x14ac:dyDescent="0.2">
      <c r="A10" s="3" t="s">
        <v>67</v>
      </c>
    </row>
    <row r="11" spans="1:2" ht="20" x14ac:dyDescent="0.2">
      <c r="A11" s="3" t="s">
        <v>68</v>
      </c>
    </row>
    <row r="12" spans="1:2" ht="20" x14ac:dyDescent="0.2">
      <c r="A12" s="3"/>
    </row>
    <row r="13" spans="1:2" ht="20" x14ac:dyDescent="0.2">
      <c r="A13" s="3" t="s">
        <v>19</v>
      </c>
    </row>
    <row r="14" spans="1:2" ht="20" x14ac:dyDescent="0.2">
      <c r="A14" s="3" t="s">
        <v>69</v>
      </c>
    </row>
    <row r="15" spans="1:2" ht="20" x14ac:dyDescent="0.2">
      <c r="A15" s="3" t="s">
        <v>70</v>
      </c>
    </row>
    <row r="16" spans="1:2" ht="20" x14ac:dyDescent="0.2">
      <c r="A16" s="3"/>
    </row>
    <row r="17" spans="1:1" ht="20" x14ac:dyDescent="0.2">
      <c r="A17" s="3" t="s">
        <v>20</v>
      </c>
    </row>
    <row r="18" spans="1:1" ht="20" x14ac:dyDescent="0.2">
      <c r="A18" s="3" t="s">
        <v>71</v>
      </c>
    </row>
    <row r="19" spans="1:1" ht="20" x14ac:dyDescent="0.2">
      <c r="A19" s="3" t="s">
        <v>72</v>
      </c>
    </row>
    <row r="20" spans="1:1" ht="20" x14ac:dyDescent="0.2">
      <c r="A20" s="3"/>
    </row>
    <row r="21" spans="1:1" ht="20" x14ac:dyDescent="0.2">
      <c r="A21" s="3" t="s">
        <v>53</v>
      </c>
    </row>
    <row r="22" spans="1:1" ht="20" x14ac:dyDescent="0.2">
      <c r="A22" s="3" t="s">
        <v>73</v>
      </c>
    </row>
    <row r="23" spans="1:1" ht="20" x14ac:dyDescent="0.2">
      <c r="A23" s="3" t="s">
        <v>68</v>
      </c>
    </row>
    <row r="24" spans="1:1" ht="20" x14ac:dyDescent="0.2">
      <c r="A24" s="3"/>
    </row>
    <row r="25" spans="1:1" ht="20" x14ac:dyDescent="0.2">
      <c r="A25" s="3" t="s">
        <v>54</v>
      </c>
    </row>
    <row r="26" spans="1:1" ht="20" x14ac:dyDescent="0.2">
      <c r="A26" s="3" t="s">
        <v>74</v>
      </c>
    </row>
    <row r="27" spans="1:1" ht="20" x14ac:dyDescent="0.2">
      <c r="A27" s="3" t="s">
        <v>75</v>
      </c>
    </row>
    <row r="28" spans="1:1" ht="20" x14ac:dyDescent="0.2">
      <c r="A28" s="3"/>
    </row>
    <row r="29" spans="1:1" ht="20" x14ac:dyDescent="0.2">
      <c r="A29" s="3" t="s">
        <v>21</v>
      </c>
    </row>
    <row r="30" spans="1:1" ht="20" x14ac:dyDescent="0.2">
      <c r="A30" s="3" t="s">
        <v>76</v>
      </c>
    </row>
    <row r="31" spans="1:1" ht="20" x14ac:dyDescent="0.2">
      <c r="A31" s="3" t="s">
        <v>77</v>
      </c>
    </row>
    <row r="32" spans="1:1" ht="20" x14ac:dyDescent="0.2">
      <c r="A32" s="3"/>
    </row>
    <row r="33" spans="1:1" ht="20" x14ac:dyDescent="0.2">
      <c r="A33" s="3" t="s">
        <v>22</v>
      </c>
    </row>
    <row r="34" spans="1:1" ht="20" x14ac:dyDescent="0.2">
      <c r="A34" s="3" t="s">
        <v>78</v>
      </c>
    </row>
    <row r="35" spans="1:1" ht="20" x14ac:dyDescent="0.2">
      <c r="A35" s="3" t="s">
        <v>79</v>
      </c>
    </row>
    <row r="36" spans="1:1" ht="20" x14ac:dyDescent="0.2">
      <c r="A36" s="3"/>
    </row>
    <row r="37" spans="1:1" ht="20" x14ac:dyDescent="0.2">
      <c r="A37" s="3" t="s">
        <v>6</v>
      </c>
    </row>
    <row r="38" spans="1:1" ht="20" x14ac:dyDescent="0.2">
      <c r="A38" s="3" t="s">
        <v>80</v>
      </c>
    </row>
    <row r="39" spans="1:1" ht="20" x14ac:dyDescent="0.2">
      <c r="A39" s="3" t="s">
        <v>81</v>
      </c>
    </row>
    <row r="41" spans="1:1" ht="20" x14ac:dyDescent="0.2">
      <c r="A41" s="3" t="s">
        <v>55</v>
      </c>
    </row>
    <row r="42" spans="1:1" ht="20" x14ac:dyDescent="0.2">
      <c r="A42" s="3" t="s">
        <v>82</v>
      </c>
    </row>
    <row r="43" spans="1:1" ht="20" x14ac:dyDescent="0.2">
      <c r="A43" s="3" t="s">
        <v>83</v>
      </c>
    </row>
    <row r="45" spans="1:1" ht="20" x14ac:dyDescent="0.2">
      <c r="A45" s="3" t="s">
        <v>56</v>
      </c>
    </row>
    <row r="46" spans="1:1" ht="20" x14ac:dyDescent="0.2">
      <c r="A46" s="3" t="s">
        <v>84</v>
      </c>
    </row>
    <row r="47" spans="1:1" ht="20" x14ac:dyDescent="0.2">
      <c r="A47" s="3" t="s">
        <v>85</v>
      </c>
    </row>
    <row r="49" spans="1:1" ht="20" x14ac:dyDescent="0.2">
      <c r="A49" s="3" t="s">
        <v>9</v>
      </c>
    </row>
    <row r="50" spans="1:1" ht="20" x14ac:dyDescent="0.2">
      <c r="A50" s="3" t="s">
        <v>86</v>
      </c>
    </row>
    <row r="51" spans="1:1" ht="20" x14ac:dyDescent="0.2">
      <c r="A51" s="3" t="s">
        <v>87</v>
      </c>
    </row>
    <row r="53" spans="1:1" ht="20" x14ac:dyDescent="0.2">
      <c r="A53" s="3" t="s">
        <v>57</v>
      </c>
    </row>
    <row r="54" spans="1:1" ht="20" x14ac:dyDescent="0.2">
      <c r="A54" s="3" t="s">
        <v>88</v>
      </c>
    </row>
    <row r="55" spans="1:1" ht="20" x14ac:dyDescent="0.2">
      <c r="A55" s="3" t="s">
        <v>89</v>
      </c>
    </row>
    <row r="57" spans="1:1" ht="21" customHeight="1" x14ac:dyDescent="0.2">
      <c r="A57" s="3" t="s">
        <v>58</v>
      </c>
    </row>
    <row r="58" spans="1:1" ht="20" x14ac:dyDescent="0.2">
      <c r="A58" s="3" t="s">
        <v>90</v>
      </c>
    </row>
    <row r="59" spans="1:1" ht="20" x14ac:dyDescent="0.2">
      <c r="A59" s="3" t="s">
        <v>91</v>
      </c>
    </row>
    <row r="61" spans="1:1" ht="20" x14ac:dyDescent="0.2">
      <c r="A61" s="3" t="s">
        <v>12</v>
      </c>
    </row>
    <row r="62" spans="1:1" ht="20" x14ac:dyDescent="0.2">
      <c r="A62" s="3" t="s">
        <v>92</v>
      </c>
    </row>
    <row r="63" spans="1:1" ht="20" x14ac:dyDescent="0.2">
      <c r="A63" s="3" t="s">
        <v>93</v>
      </c>
    </row>
    <row r="65" spans="1:1" ht="20" x14ac:dyDescent="0.2">
      <c r="A65" s="3" t="s">
        <v>59</v>
      </c>
    </row>
    <row r="66" spans="1:1" ht="20" x14ac:dyDescent="0.2">
      <c r="A66" s="3" t="s">
        <v>94</v>
      </c>
    </row>
    <row r="67" spans="1:1" ht="20" x14ac:dyDescent="0.2">
      <c r="A67" s="3" t="s">
        <v>95</v>
      </c>
    </row>
    <row r="69" spans="1:1" ht="20" x14ac:dyDescent="0.2">
      <c r="A69" s="3" t="s">
        <v>60</v>
      </c>
    </row>
    <row r="70" spans="1:1" ht="20" x14ac:dyDescent="0.2">
      <c r="A70" s="3" t="s">
        <v>96</v>
      </c>
    </row>
    <row r="71" spans="1:1" ht="20" x14ac:dyDescent="0.2">
      <c r="A71" s="3" t="s">
        <v>91</v>
      </c>
    </row>
    <row r="73" spans="1:1" ht="20" x14ac:dyDescent="0.2">
      <c r="A73" s="3" t="s">
        <v>15</v>
      </c>
    </row>
    <row r="74" spans="1:1" ht="20" x14ac:dyDescent="0.2">
      <c r="A74" s="3" t="s">
        <v>97</v>
      </c>
    </row>
    <row r="75" spans="1:1" ht="20" x14ac:dyDescent="0.2">
      <c r="A75" s="3" t="s">
        <v>98</v>
      </c>
    </row>
    <row r="77" spans="1:1" ht="20" x14ac:dyDescent="0.2">
      <c r="A77" s="3" t="s">
        <v>16</v>
      </c>
    </row>
    <row r="78" spans="1:1" ht="20" x14ac:dyDescent="0.2">
      <c r="A78" s="3" t="s">
        <v>99</v>
      </c>
    </row>
    <row r="79" spans="1:1" ht="20" x14ac:dyDescent="0.2">
      <c r="A79" s="3" t="s">
        <v>100</v>
      </c>
    </row>
    <row r="81" spans="1:1" ht="20" x14ac:dyDescent="0.2">
      <c r="A81" s="3" t="s">
        <v>61</v>
      </c>
    </row>
    <row r="82" spans="1:1" ht="20" x14ac:dyDescent="0.2">
      <c r="A82" s="3" t="s">
        <v>101</v>
      </c>
    </row>
    <row r="83" spans="1:1" ht="20" x14ac:dyDescent="0.2">
      <c r="A83" s="3" t="s">
        <v>102</v>
      </c>
    </row>
    <row r="85" spans="1:1" ht="20" x14ac:dyDescent="0.2">
      <c r="A85" s="3" t="s">
        <v>62</v>
      </c>
    </row>
    <row r="86" spans="1:1" ht="20" x14ac:dyDescent="0.2">
      <c r="A86" s="3" t="s">
        <v>103</v>
      </c>
    </row>
    <row r="87" spans="1:1" ht="20" x14ac:dyDescent="0.2">
      <c r="A87" s="3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76C8-58AB-4F44-B387-394EF5F9B287}">
  <dimension ref="A1:Y57"/>
  <sheetViews>
    <sheetView tabSelected="1" topLeftCell="I1" zoomScale="130" zoomScaleNormal="130" workbookViewId="0">
      <selection activeCell="Y1" sqref="Y1"/>
    </sheetView>
  </sheetViews>
  <sheetFormatPr baseColWidth="10" defaultRowHeight="16" x14ac:dyDescent="0.2"/>
  <cols>
    <col min="1" max="1" width="12.1640625" style="16" bestFit="1" customWidth="1"/>
    <col min="2" max="2" width="11.1640625" style="11" bestFit="1" customWidth="1"/>
    <col min="3" max="3" width="12.83203125" style="11" bestFit="1" customWidth="1"/>
    <col min="4" max="4" width="6" style="16" bestFit="1" customWidth="1"/>
    <col min="5" max="5" width="9.33203125" style="16" bestFit="1" customWidth="1"/>
    <col min="6" max="6" width="6" style="16" bestFit="1" customWidth="1"/>
    <col min="7" max="7" width="9.33203125" style="16" bestFit="1" customWidth="1"/>
    <col min="8" max="8" width="8.33203125" style="16" bestFit="1" customWidth="1"/>
    <col min="9" max="9" width="11.33203125" style="16" bestFit="1" customWidth="1"/>
    <col min="10" max="10" width="8" style="16" bestFit="1" customWidth="1"/>
    <col min="11" max="11" width="7.5" style="16" bestFit="1" customWidth="1"/>
    <col min="12" max="12" width="9.6640625" style="16" bestFit="1" customWidth="1"/>
    <col min="13" max="13" width="8.6640625" style="16" bestFit="1" customWidth="1"/>
    <col min="14" max="14" width="14.83203125" style="16" bestFit="1" customWidth="1"/>
    <col min="15" max="15" width="13" style="16" bestFit="1" customWidth="1"/>
    <col min="16" max="16" width="13.1640625" style="16" bestFit="1" customWidth="1"/>
    <col min="17" max="17" width="12.5" style="16" bestFit="1" customWidth="1"/>
    <col min="18" max="18" width="7.33203125" style="16" bestFit="1" customWidth="1"/>
    <col min="19" max="19" width="14.83203125" style="16" bestFit="1" customWidth="1"/>
    <col min="20" max="20" width="18.1640625" style="16" bestFit="1" customWidth="1"/>
    <col min="21" max="21" width="5.5" style="16" bestFit="1" customWidth="1"/>
    <col min="22" max="22" width="24.5" style="16" bestFit="1" customWidth="1"/>
    <col min="23" max="23" width="18.83203125" style="16" bestFit="1" customWidth="1"/>
    <col min="24" max="24" width="16.6640625" style="6" bestFit="1" customWidth="1"/>
    <col min="25" max="25" width="18.83203125" style="6" bestFit="1" customWidth="1"/>
  </cols>
  <sheetData>
    <row r="1" spans="1:25" s="34" customFormat="1" x14ac:dyDescent="0.2">
      <c r="A1" s="31" t="s">
        <v>257</v>
      </c>
      <c r="B1" s="32" t="s">
        <v>106</v>
      </c>
      <c r="C1" s="32" t="s">
        <v>258</v>
      </c>
      <c r="D1" s="31" t="s">
        <v>259</v>
      </c>
      <c r="E1" s="31" t="s">
        <v>260</v>
      </c>
      <c r="F1" s="31" t="s">
        <v>17</v>
      </c>
      <c r="G1" s="31" t="s">
        <v>270</v>
      </c>
      <c r="H1" s="31" t="s">
        <v>271</v>
      </c>
      <c r="I1" s="31" t="s">
        <v>272</v>
      </c>
      <c r="J1" s="31" t="s">
        <v>273</v>
      </c>
      <c r="K1" s="31" t="s">
        <v>18</v>
      </c>
      <c r="L1" s="31" t="s">
        <v>54</v>
      </c>
      <c r="M1" s="31" t="s">
        <v>274</v>
      </c>
      <c r="N1" s="31" t="s">
        <v>261</v>
      </c>
      <c r="O1" s="31" t="s">
        <v>262</v>
      </c>
      <c r="P1" s="31" t="s">
        <v>263</v>
      </c>
      <c r="Q1" s="31" t="s">
        <v>10</v>
      </c>
      <c r="R1" s="31" t="s">
        <v>11</v>
      </c>
      <c r="S1" s="31" t="s">
        <v>264</v>
      </c>
      <c r="T1" s="31" t="s">
        <v>265</v>
      </c>
      <c r="U1" s="31" t="s">
        <v>14</v>
      </c>
      <c r="V1" s="31" t="s">
        <v>266</v>
      </c>
      <c r="W1" s="31" t="s">
        <v>267</v>
      </c>
      <c r="X1" s="33" t="s">
        <v>268</v>
      </c>
      <c r="Y1" s="35" t="s">
        <v>269</v>
      </c>
    </row>
    <row r="2" spans="1:25" x14ac:dyDescent="0.2">
      <c r="A2" s="29">
        <v>1</v>
      </c>
      <c r="B2" s="17" t="s">
        <v>115</v>
      </c>
      <c r="C2" s="17" t="s">
        <v>116</v>
      </c>
      <c r="D2" s="29">
        <v>1</v>
      </c>
      <c r="E2" s="29">
        <v>1</v>
      </c>
      <c r="F2" s="29">
        <v>1</v>
      </c>
      <c r="G2" s="29">
        <f ca="1">RANDBETWEEN(0,3)</f>
        <v>0</v>
      </c>
      <c r="H2" s="29">
        <f t="shared" ref="H2:J17" ca="1" si="0">RANDBETWEEN(0,3)</f>
        <v>3</v>
      </c>
      <c r="I2" s="29">
        <f t="shared" ca="1" si="0"/>
        <v>2</v>
      </c>
      <c r="J2" s="29">
        <f t="shared" ca="1" si="0"/>
        <v>1</v>
      </c>
      <c r="K2" s="29">
        <v>2</v>
      </c>
      <c r="L2" s="29">
        <v>12</v>
      </c>
      <c r="M2" s="29">
        <f ca="1">RANDBETWEEN(0,4)</f>
        <v>4</v>
      </c>
      <c r="N2" s="29">
        <v>3</v>
      </c>
      <c r="O2" s="29">
        <v>5</v>
      </c>
      <c r="P2" s="29">
        <v>3</v>
      </c>
      <c r="Q2" s="29">
        <v>4</v>
      </c>
      <c r="R2" s="29">
        <v>2</v>
      </c>
      <c r="S2" s="29">
        <v>4</v>
      </c>
      <c r="T2" s="29">
        <v>5</v>
      </c>
      <c r="U2" s="29">
        <v>3</v>
      </c>
      <c r="V2" s="29">
        <v>4</v>
      </c>
      <c r="W2" s="29">
        <v>5</v>
      </c>
      <c r="X2" s="30">
        <v>0.2</v>
      </c>
      <c r="Y2" s="30">
        <f>'Operational Data'!R2</f>
        <v>0.4</v>
      </c>
    </row>
    <row r="3" spans="1:25" x14ac:dyDescent="0.2">
      <c r="A3" s="29">
        <v>2</v>
      </c>
      <c r="B3" s="17" t="s">
        <v>115</v>
      </c>
      <c r="C3" s="17" t="s">
        <v>117</v>
      </c>
      <c r="D3" s="29">
        <v>2</v>
      </c>
      <c r="E3" s="29">
        <v>1</v>
      </c>
      <c r="F3" s="29">
        <v>2</v>
      </c>
      <c r="G3" s="29">
        <f t="shared" ref="G3:J34" ca="1" si="1">RANDBETWEEN(0,3)</f>
        <v>0</v>
      </c>
      <c r="H3" s="29">
        <f t="shared" ca="1" si="0"/>
        <v>0</v>
      </c>
      <c r="I3" s="29">
        <f t="shared" ca="1" si="0"/>
        <v>2</v>
      </c>
      <c r="J3" s="29">
        <f t="shared" ca="1" si="0"/>
        <v>2</v>
      </c>
      <c r="K3" s="29">
        <v>1</v>
      </c>
      <c r="L3" s="29">
        <v>10</v>
      </c>
      <c r="M3" s="29">
        <f t="shared" ref="M3:M57" ca="1" si="2">RANDBETWEEN(0,4)</f>
        <v>0</v>
      </c>
      <c r="N3" s="29">
        <v>4</v>
      </c>
      <c r="O3" s="29">
        <v>4</v>
      </c>
      <c r="P3" s="29">
        <v>5</v>
      </c>
      <c r="Q3" s="29">
        <v>3</v>
      </c>
      <c r="R3" s="29">
        <v>4</v>
      </c>
      <c r="S3" s="29">
        <v>3</v>
      </c>
      <c r="T3" s="29">
        <v>2</v>
      </c>
      <c r="U3" s="29">
        <v>2</v>
      </c>
      <c r="V3" s="29">
        <v>3</v>
      </c>
      <c r="W3" s="29">
        <v>3</v>
      </c>
      <c r="X3" s="30">
        <v>0.18</v>
      </c>
      <c r="Y3" s="30">
        <v>-0.6</v>
      </c>
    </row>
    <row r="4" spans="1:25" x14ac:dyDescent="0.2">
      <c r="A4" s="29">
        <v>3</v>
      </c>
      <c r="B4" s="17" t="s">
        <v>115</v>
      </c>
      <c r="C4" s="17" t="s">
        <v>118</v>
      </c>
      <c r="D4" s="29">
        <v>3</v>
      </c>
      <c r="E4" s="29">
        <v>2</v>
      </c>
      <c r="F4" s="29">
        <v>1</v>
      </c>
      <c r="G4" s="29">
        <f t="shared" ca="1" si="1"/>
        <v>3</v>
      </c>
      <c r="H4" s="29">
        <f t="shared" ca="1" si="0"/>
        <v>3</v>
      </c>
      <c r="I4" s="29">
        <f t="shared" ca="1" si="0"/>
        <v>1</v>
      </c>
      <c r="J4" s="29">
        <f t="shared" ca="1" si="0"/>
        <v>3</v>
      </c>
      <c r="K4" s="29">
        <v>3</v>
      </c>
      <c r="L4" s="29">
        <v>14</v>
      </c>
      <c r="M4" s="29">
        <f t="shared" ca="1" si="2"/>
        <v>2</v>
      </c>
      <c r="N4" s="29">
        <v>5</v>
      </c>
      <c r="O4" s="29">
        <v>3</v>
      </c>
      <c r="P4" s="29">
        <v>2</v>
      </c>
      <c r="Q4" s="29">
        <v>2</v>
      </c>
      <c r="R4" s="29">
        <v>5</v>
      </c>
      <c r="S4" s="29">
        <v>5</v>
      </c>
      <c r="T4" s="29">
        <v>5</v>
      </c>
      <c r="U4" s="29">
        <v>1</v>
      </c>
      <c r="V4" s="29">
        <v>5</v>
      </c>
      <c r="W4" s="29">
        <v>4</v>
      </c>
      <c r="X4" s="30">
        <v>0.22</v>
      </c>
      <c r="Y4" s="30">
        <f>'Operational Data'!R4</f>
        <v>0.55019516003122559</v>
      </c>
    </row>
    <row r="5" spans="1:25" x14ac:dyDescent="0.2">
      <c r="A5" s="29">
        <v>4</v>
      </c>
      <c r="B5" s="17" t="s">
        <v>115</v>
      </c>
      <c r="C5" s="17" t="s">
        <v>119</v>
      </c>
      <c r="D5" s="29">
        <v>4</v>
      </c>
      <c r="E5" s="29">
        <v>3</v>
      </c>
      <c r="F5" s="29">
        <v>2</v>
      </c>
      <c r="G5" s="29">
        <f t="shared" ca="1" si="1"/>
        <v>3</v>
      </c>
      <c r="H5" s="29">
        <f t="shared" ca="1" si="0"/>
        <v>2</v>
      </c>
      <c r="I5" s="29">
        <f t="shared" ca="1" si="0"/>
        <v>3</v>
      </c>
      <c r="J5" s="29">
        <f t="shared" ca="1" si="0"/>
        <v>3</v>
      </c>
      <c r="K5" s="29">
        <v>2</v>
      </c>
      <c r="L5" s="29">
        <v>11</v>
      </c>
      <c r="M5" s="29">
        <f t="shared" ca="1" si="2"/>
        <v>2</v>
      </c>
      <c r="N5" s="29">
        <v>3</v>
      </c>
      <c r="O5" s="29">
        <v>2</v>
      </c>
      <c r="P5" s="29">
        <v>4</v>
      </c>
      <c r="Q5" s="29">
        <v>5</v>
      </c>
      <c r="R5" s="29">
        <v>3</v>
      </c>
      <c r="S5" s="29">
        <v>2</v>
      </c>
      <c r="T5" s="29">
        <v>3</v>
      </c>
      <c r="U5" s="29">
        <v>4</v>
      </c>
      <c r="V5" s="29">
        <v>2</v>
      </c>
      <c r="W5" s="29">
        <v>2</v>
      </c>
      <c r="X5" s="30">
        <v>0.15</v>
      </c>
      <c r="Y5" s="30">
        <f>'Operational Data'!R5</f>
        <v>-0.41739130434782612</v>
      </c>
    </row>
    <row r="6" spans="1:25" x14ac:dyDescent="0.2">
      <c r="A6" s="29">
        <v>5</v>
      </c>
      <c r="B6" s="17" t="s">
        <v>115</v>
      </c>
      <c r="C6" s="17" t="s">
        <v>120</v>
      </c>
      <c r="D6" s="29">
        <v>5</v>
      </c>
      <c r="E6" s="29">
        <v>4</v>
      </c>
      <c r="F6" s="29">
        <v>2</v>
      </c>
      <c r="G6" s="29">
        <f t="shared" ca="1" si="1"/>
        <v>3</v>
      </c>
      <c r="H6" s="29">
        <f t="shared" ca="1" si="0"/>
        <v>3</v>
      </c>
      <c r="I6" s="29">
        <f t="shared" ca="1" si="0"/>
        <v>0</v>
      </c>
      <c r="J6" s="29">
        <f t="shared" ca="1" si="0"/>
        <v>3</v>
      </c>
      <c r="K6" s="29">
        <v>1</v>
      </c>
      <c r="L6" s="29">
        <v>13</v>
      </c>
      <c r="M6" s="29">
        <f t="shared" ca="1" si="2"/>
        <v>1</v>
      </c>
      <c r="N6" s="29">
        <v>4</v>
      </c>
      <c r="O6" s="29">
        <v>4</v>
      </c>
      <c r="P6" s="29">
        <v>3</v>
      </c>
      <c r="Q6" s="29">
        <v>3</v>
      </c>
      <c r="R6" s="29">
        <v>4</v>
      </c>
      <c r="S6" s="29">
        <v>4</v>
      </c>
      <c r="T6" s="29">
        <v>4</v>
      </c>
      <c r="U6" s="29">
        <v>3</v>
      </c>
      <c r="V6" s="29">
        <v>4</v>
      </c>
      <c r="W6" s="29">
        <v>4</v>
      </c>
      <c r="X6" s="30">
        <v>0.2</v>
      </c>
      <c r="Y6" s="30">
        <v>-0.9</v>
      </c>
    </row>
    <row r="7" spans="1:25" x14ac:dyDescent="0.2">
      <c r="A7" s="29">
        <v>6</v>
      </c>
      <c r="B7" s="17" t="s">
        <v>115</v>
      </c>
      <c r="C7" s="17" t="s">
        <v>121</v>
      </c>
      <c r="D7" s="29">
        <v>1</v>
      </c>
      <c r="E7" s="29">
        <v>1</v>
      </c>
      <c r="F7" s="29">
        <v>2</v>
      </c>
      <c r="G7" s="29">
        <f t="shared" ca="1" si="1"/>
        <v>3</v>
      </c>
      <c r="H7" s="29">
        <f t="shared" ca="1" si="0"/>
        <v>3</v>
      </c>
      <c r="I7" s="29">
        <f t="shared" ca="1" si="0"/>
        <v>1</v>
      </c>
      <c r="J7" s="29">
        <f t="shared" ca="1" si="0"/>
        <v>1</v>
      </c>
      <c r="K7" s="29">
        <v>1</v>
      </c>
      <c r="L7" s="29">
        <v>9</v>
      </c>
      <c r="M7" s="29">
        <f t="shared" ca="1" si="2"/>
        <v>3</v>
      </c>
      <c r="N7" s="29">
        <v>4</v>
      </c>
      <c r="O7" s="29">
        <v>4</v>
      </c>
      <c r="P7" s="29">
        <v>2</v>
      </c>
      <c r="Q7" s="29">
        <v>5</v>
      </c>
      <c r="R7" s="29">
        <v>4</v>
      </c>
      <c r="S7" s="29">
        <v>4</v>
      </c>
      <c r="T7" s="29">
        <v>3</v>
      </c>
      <c r="U7" s="29">
        <v>2</v>
      </c>
      <c r="V7" s="29">
        <v>4</v>
      </c>
      <c r="W7" s="29">
        <v>3</v>
      </c>
      <c r="X7" s="30">
        <v>0.17</v>
      </c>
      <c r="Y7" s="30">
        <f>'Operational Data'!R7</f>
        <v>0.37264957264957266</v>
      </c>
    </row>
    <row r="8" spans="1:25" x14ac:dyDescent="0.2">
      <c r="A8" s="29">
        <v>7</v>
      </c>
      <c r="B8" s="17" t="s">
        <v>115</v>
      </c>
      <c r="C8" s="17" t="s">
        <v>122</v>
      </c>
      <c r="D8" s="29">
        <v>2</v>
      </c>
      <c r="E8" s="29">
        <v>1</v>
      </c>
      <c r="F8" s="29">
        <v>1</v>
      </c>
      <c r="G8" s="29">
        <f t="shared" ca="1" si="1"/>
        <v>3</v>
      </c>
      <c r="H8" s="29">
        <f t="shared" ca="1" si="0"/>
        <v>3</v>
      </c>
      <c r="I8" s="29">
        <f t="shared" ca="1" si="0"/>
        <v>0</v>
      </c>
      <c r="J8" s="29">
        <f t="shared" ca="1" si="0"/>
        <v>0</v>
      </c>
      <c r="K8" s="29">
        <v>3</v>
      </c>
      <c r="L8" s="29">
        <v>15</v>
      </c>
      <c r="M8" s="29">
        <f t="shared" ca="1" si="2"/>
        <v>3</v>
      </c>
      <c r="N8" s="29">
        <v>2</v>
      </c>
      <c r="O8" s="29">
        <v>5</v>
      </c>
      <c r="P8" s="29">
        <v>5</v>
      </c>
      <c r="Q8" s="29">
        <v>1</v>
      </c>
      <c r="R8" s="29">
        <v>1</v>
      </c>
      <c r="S8" s="29">
        <v>2</v>
      </c>
      <c r="T8" s="29">
        <v>1</v>
      </c>
      <c r="U8" s="29">
        <v>5</v>
      </c>
      <c r="V8" s="29">
        <v>1</v>
      </c>
      <c r="W8" s="29">
        <v>2</v>
      </c>
      <c r="X8" s="30">
        <v>0.13</v>
      </c>
      <c r="Y8" s="30">
        <f>'Operational Data'!R8</f>
        <v>0.42241887905604725</v>
      </c>
    </row>
    <row r="9" spans="1:25" x14ac:dyDescent="0.2">
      <c r="A9" s="29">
        <v>8</v>
      </c>
      <c r="B9" s="17" t="s">
        <v>115</v>
      </c>
      <c r="C9" s="17" t="s">
        <v>123</v>
      </c>
      <c r="D9" s="29">
        <v>3</v>
      </c>
      <c r="E9" s="29">
        <v>2</v>
      </c>
      <c r="F9" s="29">
        <v>2</v>
      </c>
      <c r="G9" s="29">
        <f t="shared" ca="1" si="1"/>
        <v>0</v>
      </c>
      <c r="H9" s="29">
        <f t="shared" ca="1" si="0"/>
        <v>3</v>
      </c>
      <c r="I9" s="29">
        <f t="shared" ca="1" si="0"/>
        <v>2</v>
      </c>
      <c r="J9" s="29">
        <f t="shared" ca="1" si="0"/>
        <v>0</v>
      </c>
      <c r="K9" s="29">
        <v>2</v>
      </c>
      <c r="L9" s="29">
        <v>10</v>
      </c>
      <c r="M9" s="29">
        <f t="shared" ca="1" si="2"/>
        <v>4</v>
      </c>
      <c r="N9" s="29">
        <v>3</v>
      </c>
      <c r="O9" s="29">
        <v>3</v>
      </c>
      <c r="P9" s="29">
        <v>1</v>
      </c>
      <c r="Q9" s="29">
        <v>3</v>
      </c>
      <c r="R9" s="29">
        <v>5</v>
      </c>
      <c r="S9" s="29">
        <v>5</v>
      </c>
      <c r="T9" s="29">
        <v>5</v>
      </c>
      <c r="U9" s="29">
        <v>1</v>
      </c>
      <c r="V9" s="29">
        <v>5</v>
      </c>
      <c r="W9" s="29">
        <v>5</v>
      </c>
      <c r="X9" s="30">
        <v>0.23</v>
      </c>
      <c r="Y9" s="30">
        <f>'Operational Data'!R9</f>
        <v>0.35865272938443671</v>
      </c>
    </row>
    <row r="10" spans="1:25" x14ac:dyDescent="0.2">
      <c r="A10" s="29">
        <v>9</v>
      </c>
      <c r="B10" s="17" t="s">
        <v>115</v>
      </c>
      <c r="C10" s="17" t="s">
        <v>124</v>
      </c>
      <c r="D10" s="29">
        <v>4</v>
      </c>
      <c r="E10" s="29">
        <v>3</v>
      </c>
      <c r="F10" s="29">
        <v>2</v>
      </c>
      <c r="G10" s="29">
        <f t="shared" ca="1" si="1"/>
        <v>2</v>
      </c>
      <c r="H10" s="29">
        <f t="shared" ca="1" si="0"/>
        <v>0</v>
      </c>
      <c r="I10" s="29">
        <f t="shared" ca="1" si="0"/>
        <v>3</v>
      </c>
      <c r="J10" s="29">
        <f t="shared" ca="1" si="0"/>
        <v>0</v>
      </c>
      <c r="K10" s="29">
        <v>1</v>
      </c>
      <c r="L10" s="29">
        <v>8</v>
      </c>
      <c r="M10" s="29">
        <f t="shared" ca="1" si="2"/>
        <v>0</v>
      </c>
      <c r="N10" s="29">
        <v>4</v>
      </c>
      <c r="O10" s="29">
        <v>4</v>
      </c>
      <c r="P10" s="29">
        <v>3</v>
      </c>
      <c r="Q10" s="29">
        <v>4</v>
      </c>
      <c r="R10" s="29">
        <v>4</v>
      </c>
      <c r="S10" s="29">
        <v>3</v>
      </c>
      <c r="T10" s="29">
        <v>2</v>
      </c>
      <c r="U10" s="29">
        <v>2</v>
      </c>
      <c r="V10" s="29">
        <v>4</v>
      </c>
      <c r="W10" s="29">
        <v>3</v>
      </c>
      <c r="X10" s="30">
        <v>0.18</v>
      </c>
      <c r="Y10" s="30">
        <f>'Operational Data'!R10</f>
        <v>0.20677966101694914</v>
      </c>
    </row>
    <row r="11" spans="1:25" x14ac:dyDescent="0.2">
      <c r="A11" s="29">
        <v>10</v>
      </c>
      <c r="B11" s="17" t="s">
        <v>115</v>
      </c>
      <c r="C11" s="17" t="s">
        <v>125</v>
      </c>
      <c r="D11" s="29">
        <v>5</v>
      </c>
      <c r="E11" s="29">
        <v>4</v>
      </c>
      <c r="F11" s="29">
        <v>2</v>
      </c>
      <c r="G11" s="29">
        <f t="shared" ca="1" si="1"/>
        <v>1</v>
      </c>
      <c r="H11" s="29">
        <f t="shared" ca="1" si="0"/>
        <v>2</v>
      </c>
      <c r="I11" s="29">
        <f t="shared" ca="1" si="0"/>
        <v>3</v>
      </c>
      <c r="J11" s="29">
        <f t="shared" ca="1" si="0"/>
        <v>1</v>
      </c>
      <c r="K11" s="29">
        <v>3</v>
      </c>
      <c r="L11" s="29">
        <v>14</v>
      </c>
      <c r="M11" s="29">
        <f t="shared" ca="1" si="2"/>
        <v>3</v>
      </c>
      <c r="N11" s="29">
        <v>5</v>
      </c>
      <c r="O11" s="29">
        <v>2</v>
      </c>
      <c r="P11" s="29">
        <v>4</v>
      </c>
      <c r="Q11" s="29">
        <v>2</v>
      </c>
      <c r="R11" s="29">
        <v>2</v>
      </c>
      <c r="S11" s="29">
        <v>4</v>
      </c>
      <c r="T11" s="29">
        <v>3</v>
      </c>
      <c r="U11" s="29">
        <v>3</v>
      </c>
      <c r="V11" s="29">
        <v>3</v>
      </c>
      <c r="W11" s="29">
        <v>4</v>
      </c>
      <c r="X11" s="30">
        <v>0.16</v>
      </c>
      <c r="Y11" s="30">
        <f>'Operational Data'!R11</f>
        <v>0.20886699507389156</v>
      </c>
    </row>
    <row r="12" spans="1:25" x14ac:dyDescent="0.2">
      <c r="A12" s="29">
        <v>11</v>
      </c>
      <c r="B12" s="17" t="s">
        <v>115</v>
      </c>
      <c r="C12" s="17" t="s">
        <v>126</v>
      </c>
      <c r="D12" s="29">
        <v>1</v>
      </c>
      <c r="E12" s="29">
        <v>1</v>
      </c>
      <c r="F12" s="29">
        <v>1</v>
      </c>
      <c r="G12" s="29">
        <f t="shared" ca="1" si="1"/>
        <v>2</v>
      </c>
      <c r="H12" s="29">
        <f t="shared" ca="1" si="0"/>
        <v>1</v>
      </c>
      <c r="I12" s="29">
        <f t="shared" ca="1" si="0"/>
        <v>2</v>
      </c>
      <c r="J12" s="29">
        <f t="shared" ca="1" si="0"/>
        <v>0</v>
      </c>
      <c r="K12" s="29">
        <v>2</v>
      </c>
      <c r="L12" s="29">
        <v>12</v>
      </c>
      <c r="M12" s="29">
        <f t="shared" ca="1" si="2"/>
        <v>1</v>
      </c>
      <c r="N12" s="29">
        <v>3</v>
      </c>
      <c r="O12" s="29">
        <v>4</v>
      </c>
      <c r="P12" s="29">
        <v>3</v>
      </c>
      <c r="Q12" s="29">
        <v>3</v>
      </c>
      <c r="R12" s="29">
        <v>4</v>
      </c>
      <c r="S12" s="29">
        <v>3</v>
      </c>
      <c r="T12" s="29">
        <v>4</v>
      </c>
      <c r="U12" s="29">
        <v>2</v>
      </c>
      <c r="V12" s="29">
        <v>3</v>
      </c>
      <c r="W12" s="29">
        <v>3</v>
      </c>
      <c r="X12" s="30">
        <v>0.19</v>
      </c>
      <c r="Y12" s="30">
        <f>'Operational Data'!R12</f>
        <v>0.29199589337997639</v>
      </c>
    </row>
    <row r="13" spans="1:25" x14ac:dyDescent="0.2">
      <c r="A13" s="29">
        <v>12</v>
      </c>
      <c r="B13" s="17" t="s">
        <v>115</v>
      </c>
      <c r="C13" s="17" t="s">
        <v>127</v>
      </c>
      <c r="D13" s="29">
        <v>2</v>
      </c>
      <c r="E13" s="29">
        <v>1</v>
      </c>
      <c r="F13" s="29">
        <v>2</v>
      </c>
      <c r="G13" s="29">
        <f t="shared" ca="1" si="1"/>
        <v>3</v>
      </c>
      <c r="H13" s="29">
        <f t="shared" ca="1" si="0"/>
        <v>3</v>
      </c>
      <c r="I13" s="29">
        <f t="shared" ca="1" si="0"/>
        <v>2</v>
      </c>
      <c r="J13" s="29">
        <f t="shared" ca="1" si="0"/>
        <v>0</v>
      </c>
      <c r="K13" s="29">
        <v>3</v>
      </c>
      <c r="L13" s="29">
        <v>10</v>
      </c>
      <c r="M13" s="29">
        <f t="shared" ca="1" si="2"/>
        <v>1</v>
      </c>
      <c r="N13" s="29">
        <v>5</v>
      </c>
      <c r="O13" s="29">
        <v>5</v>
      </c>
      <c r="P13" s="29">
        <v>2</v>
      </c>
      <c r="Q13" s="29">
        <v>4</v>
      </c>
      <c r="R13" s="29">
        <v>5</v>
      </c>
      <c r="S13" s="29">
        <v>5</v>
      </c>
      <c r="T13" s="29">
        <v>5</v>
      </c>
      <c r="U13" s="29">
        <v>1</v>
      </c>
      <c r="V13" s="29">
        <v>5</v>
      </c>
      <c r="W13" s="29">
        <v>5</v>
      </c>
      <c r="X13" s="30">
        <v>0.24</v>
      </c>
      <c r="Y13" s="30">
        <f>'Operational Data'!R13</f>
        <v>0.47810152379490606</v>
      </c>
    </row>
    <row r="14" spans="1:25" x14ac:dyDescent="0.2">
      <c r="A14" s="29">
        <v>13</v>
      </c>
      <c r="B14" s="17" t="s">
        <v>115</v>
      </c>
      <c r="C14" s="17" t="s">
        <v>128</v>
      </c>
      <c r="D14" s="29">
        <v>3</v>
      </c>
      <c r="E14" s="29">
        <v>2</v>
      </c>
      <c r="F14" s="29">
        <v>2</v>
      </c>
      <c r="G14" s="29">
        <f t="shared" ca="1" si="1"/>
        <v>1</v>
      </c>
      <c r="H14" s="29">
        <f t="shared" ca="1" si="0"/>
        <v>3</v>
      </c>
      <c r="I14" s="29">
        <f t="shared" ca="1" si="0"/>
        <v>0</v>
      </c>
      <c r="J14" s="29">
        <f t="shared" ca="1" si="0"/>
        <v>2</v>
      </c>
      <c r="K14" s="29">
        <v>1</v>
      </c>
      <c r="L14" s="29">
        <v>9</v>
      </c>
      <c r="M14" s="29">
        <f t="shared" ca="1" si="2"/>
        <v>1</v>
      </c>
      <c r="N14" s="29">
        <v>2</v>
      </c>
      <c r="O14" s="29">
        <v>3</v>
      </c>
      <c r="P14" s="29">
        <v>5</v>
      </c>
      <c r="Q14" s="29">
        <v>2</v>
      </c>
      <c r="R14" s="29">
        <v>3</v>
      </c>
      <c r="S14" s="29">
        <v>2</v>
      </c>
      <c r="T14" s="29">
        <v>1</v>
      </c>
      <c r="U14" s="29">
        <v>4</v>
      </c>
      <c r="V14" s="29">
        <v>2</v>
      </c>
      <c r="W14" s="29">
        <v>2</v>
      </c>
      <c r="X14" s="30">
        <v>0.14000000000000001</v>
      </c>
      <c r="Y14" s="30">
        <f>'Operational Data'!R14</f>
        <v>-0.24094910065059238</v>
      </c>
    </row>
    <row r="15" spans="1:25" x14ac:dyDescent="0.2">
      <c r="A15" s="29">
        <v>14</v>
      </c>
      <c r="B15" s="17" t="s">
        <v>115</v>
      </c>
      <c r="C15" s="17" t="s">
        <v>129</v>
      </c>
      <c r="D15" s="29">
        <v>4</v>
      </c>
      <c r="E15" s="29">
        <v>3</v>
      </c>
      <c r="F15" s="29">
        <v>1</v>
      </c>
      <c r="G15" s="29">
        <f t="shared" ca="1" si="1"/>
        <v>2</v>
      </c>
      <c r="H15" s="29">
        <f t="shared" ca="1" si="0"/>
        <v>1</v>
      </c>
      <c r="I15" s="29">
        <f t="shared" ca="1" si="0"/>
        <v>0</v>
      </c>
      <c r="J15" s="29">
        <f t="shared" ca="1" si="0"/>
        <v>2</v>
      </c>
      <c r="K15" s="29">
        <v>2</v>
      </c>
      <c r="L15" s="29">
        <v>11</v>
      </c>
      <c r="M15" s="29">
        <f t="shared" ca="1" si="2"/>
        <v>4</v>
      </c>
      <c r="N15" s="29">
        <v>4</v>
      </c>
      <c r="O15" s="29">
        <v>4</v>
      </c>
      <c r="P15" s="29">
        <v>3</v>
      </c>
      <c r="Q15" s="29">
        <v>3</v>
      </c>
      <c r="R15" s="29">
        <v>4</v>
      </c>
      <c r="S15" s="29">
        <v>4</v>
      </c>
      <c r="T15" s="29">
        <v>4</v>
      </c>
      <c r="U15" s="29">
        <v>2</v>
      </c>
      <c r="V15" s="29">
        <v>4</v>
      </c>
      <c r="W15" s="29">
        <v>4</v>
      </c>
      <c r="X15" s="30">
        <v>0.2</v>
      </c>
      <c r="Y15" s="30">
        <f>'Operational Data'!R15</f>
        <v>0.30973865877712076</v>
      </c>
    </row>
    <row r="16" spans="1:25" x14ac:dyDescent="0.2">
      <c r="A16" s="29">
        <v>15</v>
      </c>
      <c r="B16" s="17" t="s">
        <v>115</v>
      </c>
      <c r="C16" s="17" t="s">
        <v>130</v>
      </c>
      <c r="D16" s="29">
        <v>5</v>
      </c>
      <c r="E16" s="29">
        <v>4</v>
      </c>
      <c r="F16" s="29">
        <v>2</v>
      </c>
      <c r="G16" s="29">
        <f t="shared" ca="1" si="1"/>
        <v>0</v>
      </c>
      <c r="H16" s="29">
        <f t="shared" ca="1" si="0"/>
        <v>1</v>
      </c>
      <c r="I16" s="29">
        <f t="shared" ca="1" si="0"/>
        <v>1</v>
      </c>
      <c r="J16" s="29">
        <f t="shared" ca="1" si="0"/>
        <v>3</v>
      </c>
      <c r="K16" s="29">
        <v>3</v>
      </c>
      <c r="L16" s="29">
        <v>8</v>
      </c>
      <c r="M16" s="29">
        <f t="shared" ca="1" si="2"/>
        <v>4</v>
      </c>
      <c r="N16" s="29">
        <v>5</v>
      </c>
      <c r="O16" s="29">
        <v>5</v>
      </c>
      <c r="P16" s="29">
        <v>1</v>
      </c>
      <c r="Q16" s="29">
        <v>5</v>
      </c>
      <c r="R16" s="29">
        <v>5</v>
      </c>
      <c r="S16" s="29">
        <v>5</v>
      </c>
      <c r="T16" s="29">
        <v>5</v>
      </c>
      <c r="U16" s="29">
        <v>1</v>
      </c>
      <c r="V16" s="29">
        <v>5</v>
      </c>
      <c r="W16" s="29">
        <v>5</v>
      </c>
      <c r="X16" s="30">
        <v>0.25</v>
      </c>
      <c r="Y16" s="30">
        <f>'Operational Data'!R16</f>
        <v>0.48873941562313683</v>
      </c>
    </row>
    <row r="17" spans="1:25" x14ac:dyDescent="0.2">
      <c r="A17" s="29">
        <v>16</v>
      </c>
      <c r="B17" s="17" t="s">
        <v>115</v>
      </c>
      <c r="C17" s="17" t="s">
        <v>131</v>
      </c>
      <c r="D17" s="29">
        <v>1</v>
      </c>
      <c r="E17" s="29">
        <v>1</v>
      </c>
      <c r="F17" s="29">
        <v>2</v>
      </c>
      <c r="G17" s="29">
        <f t="shared" ca="1" si="1"/>
        <v>2</v>
      </c>
      <c r="H17" s="29">
        <f t="shared" ca="1" si="0"/>
        <v>0</v>
      </c>
      <c r="I17" s="29">
        <f t="shared" ca="1" si="0"/>
        <v>1</v>
      </c>
      <c r="J17" s="29">
        <f t="shared" ca="1" si="0"/>
        <v>2</v>
      </c>
      <c r="K17" s="29">
        <v>1</v>
      </c>
      <c r="L17" s="29">
        <v>7</v>
      </c>
      <c r="M17" s="29">
        <f t="shared" ca="1" si="2"/>
        <v>3</v>
      </c>
      <c r="N17" s="29">
        <v>1</v>
      </c>
      <c r="O17" s="29">
        <v>3</v>
      </c>
      <c r="P17" s="29">
        <v>5</v>
      </c>
      <c r="Q17" s="29">
        <v>1</v>
      </c>
      <c r="R17" s="29">
        <v>2</v>
      </c>
      <c r="S17" s="29">
        <v>2</v>
      </c>
      <c r="T17" s="29">
        <v>1</v>
      </c>
      <c r="U17" s="29">
        <v>5</v>
      </c>
      <c r="V17" s="29">
        <v>1</v>
      </c>
      <c r="W17" s="29">
        <v>2</v>
      </c>
      <c r="X17" s="30">
        <v>0.12</v>
      </c>
      <c r="Y17" s="30">
        <f>'Operational Data'!R17</f>
        <v>-0.23430353430353415</v>
      </c>
    </row>
    <row r="18" spans="1:25" x14ac:dyDescent="0.2">
      <c r="A18" s="29">
        <v>17</v>
      </c>
      <c r="B18" s="17" t="s">
        <v>115</v>
      </c>
      <c r="C18" s="17" t="s">
        <v>132</v>
      </c>
      <c r="D18" s="29">
        <v>2</v>
      </c>
      <c r="E18" s="29">
        <v>1</v>
      </c>
      <c r="F18" s="29">
        <v>1</v>
      </c>
      <c r="G18" s="29">
        <f t="shared" ca="1" si="1"/>
        <v>3</v>
      </c>
      <c r="H18" s="29">
        <f t="shared" ca="1" si="1"/>
        <v>0</v>
      </c>
      <c r="I18" s="29">
        <f t="shared" ca="1" si="1"/>
        <v>0</v>
      </c>
      <c r="J18" s="29">
        <f t="shared" ca="1" si="1"/>
        <v>2</v>
      </c>
      <c r="K18" s="29">
        <v>3</v>
      </c>
      <c r="L18" s="29">
        <v>13</v>
      </c>
      <c r="M18" s="29">
        <f t="shared" ca="1" si="2"/>
        <v>2</v>
      </c>
      <c r="N18" s="29">
        <v>4</v>
      </c>
      <c r="O18" s="29">
        <v>4</v>
      </c>
      <c r="P18" s="29">
        <v>2</v>
      </c>
      <c r="Q18" s="29">
        <v>3</v>
      </c>
      <c r="R18" s="29">
        <v>4</v>
      </c>
      <c r="S18" s="29">
        <v>4</v>
      </c>
      <c r="T18" s="29">
        <v>4</v>
      </c>
      <c r="U18" s="29">
        <v>2</v>
      </c>
      <c r="V18" s="29">
        <v>4</v>
      </c>
      <c r="W18" s="29">
        <v>4</v>
      </c>
      <c r="X18" s="30">
        <v>0.21</v>
      </c>
      <c r="Y18" s="30">
        <f>'Operational Data'!R18</f>
        <v>0.48315395072044548</v>
      </c>
    </row>
    <row r="19" spans="1:25" x14ac:dyDescent="0.2">
      <c r="A19" s="29">
        <v>18</v>
      </c>
      <c r="B19" s="17" t="s">
        <v>115</v>
      </c>
      <c r="C19" s="17" t="s">
        <v>133</v>
      </c>
      <c r="D19" s="29">
        <v>3</v>
      </c>
      <c r="E19" s="29">
        <v>2</v>
      </c>
      <c r="F19" s="29">
        <v>2</v>
      </c>
      <c r="G19" s="29">
        <f t="shared" ca="1" si="1"/>
        <v>1</v>
      </c>
      <c r="H19" s="29">
        <f t="shared" ca="1" si="1"/>
        <v>0</v>
      </c>
      <c r="I19" s="29">
        <f t="shared" ca="1" si="1"/>
        <v>3</v>
      </c>
      <c r="J19" s="29">
        <f t="shared" ca="1" si="1"/>
        <v>0</v>
      </c>
      <c r="K19" s="29">
        <v>2</v>
      </c>
      <c r="L19" s="29">
        <v>9</v>
      </c>
      <c r="M19" s="29">
        <f t="shared" ca="1" si="2"/>
        <v>0</v>
      </c>
      <c r="N19" s="29">
        <v>5</v>
      </c>
      <c r="O19" s="29">
        <v>5</v>
      </c>
      <c r="P19" s="29">
        <v>1</v>
      </c>
      <c r="Q19" s="29">
        <v>5</v>
      </c>
      <c r="R19" s="29">
        <v>5</v>
      </c>
      <c r="S19" s="29">
        <v>5</v>
      </c>
      <c r="T19" s="29">
        <v>5</v>
      </c>
      <c r="U19" s="29">
        <v>1</v>
      </c>
      <c r="V19" s="29">
        <v>5</v>
      </c>
      <c r="W19" s="29">
        <v>5</v>
      </c>
      <c r="X19" s="30">
        <v>0.24</v>
      </c>
      <c r="Y19" s="30">
        <f>'Operational Data'!R19</f>
        <v>0.33936577364680187</v>
      </c>
    </row>
    <row r="20" spans="1:25" x14ac:dyDescent="0.2">
      <c r="A20" s="29">
        <v>19</v>
      </c>
      <c r="B20" s="17" t="s">
        <v>115</v>
      </c>
      <c r="C20" s="17" t="s">
        <v>134</v>
      </c>
      <c r="D20" s="29">
        <v>4</v>
      </c>
      <c r="E20" s="29">
        <v>3</v>
      </c>
      <c r="F20" s="29">
        <v>2</v>
      </c>
      <c r="G20" s="29">
        <f t="shared" ca="1" si="1"/>
        <v>1</v>
      </c>
      <c r="H20" s="29">
        <f t="shared" ca="1" si="1"/>
        <v>2</v>
      </c>
      <c r="I20" s="29">
        <f t="shared" ca="1" si="1"/>
        <v>3</v>
      </c>
      <c r="J20" s="29">
        <f t="shared" ca="1" si="1"/>
        <v>1</v>
      </c>
      <c r="K20" s="29">
        <v>3</v>
      </c>
      <c r="L20" s="29">
        <v>14</v>
      </c>
      <c r="M20" s="29">
        <f t="shared" ca="1" si="2"/>
        <v>4</v>
      </c>
      <c r="N20" s="29">
        <v>3</v>
      </c>
      <c r="O20" s="29">
        <v>2</v>
      </c>
      <c r="P20" s="29">
        <v>5</v>
      </c>
      <c r="Q20" s="29">
        <v>2</v>
      </c>
      <c r="R20" s="29">
        <v>2</v>
      </c>
      <c r="S20" s="29">
        <v>3</v>
      </c>
      <c r="T20" s="29">
        <v>2</v>
      </c>
      <c r="U20" s="29">
        <v>4</v>
      </c>
      <c r="V20" s="29">
        <v>3</v>
      </c>
      <c r="W20" s="29">
        <v>3</v>
      </c>
      <c r="X20" s="30">
        <v>0.15</v>
      </c>
      <c r="Y20" s="30">
        <f>'Operational Data'!R20</f>
        <v>0.47100210578471424</v>
      </c>
    </row>
    <row r="21" spans="1:25" x14ac:dyDescent="0.2">
      <c r="A21" s="29">
        <v>20</v>
      </c>
      <c r="B21" s="17" t="s">
        <v>115</v>
      </c>
      <c r="C21" s="17" t="s">
        <v>135</v>
      </c>
      <c r="D21" s="29">
        <v>5</v>
      </c>
      <c r="E21" s="29">
        <v>4</v>
      </c>
      <c r="F21" s="29">
        <v>1</v>
      </c>
      <c r="G21" s="29">
        <f t="shared" ca="1" si="1"/>
        <v>3</v>
      </c>
      <c r="H21" s="29">
        <f t="shared" ca="1" si="1"/>
        <v>1</v>
      </c>
      <c r="I21" s="29">
        <f t="shared" ca="1" si="1"/>
        <v>2</v>
      </c>
      <c r="J21" s="29">
        <f t="shared" ca="1" si="1"/>
        <v>1</v>
      </c>
      <c r="K21" s="29">
        <v>1</v>
      </c>
      <c r="L21" s="29">
        <v>8</v>
      </c>
      <c r="M21" s="29">
        <f t="shared" ca="1" si="2"/>
        <v>0</v>
      </c>
      <c r="N21" s="29">
        <v>3</v>
      </c>
      <c r="O21" s="29">
        <v>4</v>
      </c>
      <c r="P21" s="29">
        <v>3</v>
      </c>
      <c r="Q21" s="29">
        <v>3</v>
      </c>
      <c r="R21" s="29">
        <v>4</v>
      </c>
      <c r="S21" s="29">
        <v>3</v>
      </c>
      <c r="T21" s="29">
        <v>3</v>
      </c>
      <c r="U21" s="29">
        <v>2</v>
      </c>
      <c r="V21" s="29">
        <v>3</v>
      </c>
      <c r="W21" s="29">
        <v>3</v>
      </c>
      <c r="X21" s="30">
        <v>0.18</v>
      </c>
      <c r="Y21" s="30">
        <f>'Operational Data'!R21</f>
        <v>-0.15603650586701492</v>
      </c>
    </row>
    <row r="22" spans="1:25" x14ac:dyDescent="0.2">
      <c r="A22" s="29">
        <v>21</v>
      </c>
      <c r="B22" s="17" t="s">
        <v>115</v>
      </c>
      <c r="C22" s="17" t="s">
        <v>136</v>
      </c>
      <c r="D22" s="29">
        <v>1</v>
      </c>
      <c r="E22" s="29">
        <v>1</v>
      </c>
      <c r="F22" s="29">
        <v>2</v>
      </c>
      <c r="G22" s="29">
        <f t="shared" ca="1" si="1"/>
        <v>1</v>
      </c>
      <c r="H22" s="29">
        <f t="shared" ca="1" si="1"/>
        <v>1</v>
      </c>
      <c r="I22" s="29">
        <f t="shared" ca="1" si="1"/>
        <v>0</v>
      </c>
      <c r="J22" s="29">
        <f t="shared" ca="1" si="1"/>
        <v>1</v>
      </c>
      <c r="K22" s="29">
        <v>3</v>
      </c>
      <c r="L22" s="29">
        <v>9</v>
      </c>
      <c r="M22" s="29">
        <f t="shared" ca="1" si="2"/>
        <v>0</v>
      </c>
      <c r="N22" s="29">
        <v>5</v>
      </c>
      <c r="O22" s="29">
        <v>5</v>
      </c>
      <c r="P22" s="29">
        <v>1</v>
      </c>
      <c r="Q22" s="29">
        <v>5</v>
      </c>
      <c r="R22" s="29">
        <v>5</v>
      </c>
      <c r="S22" s="29">
        <v>5</v>
      </c>
      <c r="T22" s="29">
        <v>5</v>
      </c>
      <c r="U22" s="29">
        <v>1</v>
      </c>
      <c r="V22" s="29">
        <v>5</v>
      </c>
      <c r="W22" s="29">
        <v>5</v>
      </c>
      <c r="X22" s="30">
        <v>0.25</v>
      </c>
      <c r="Y22" s="30">
        <f>'Operational Data'!R22</f>
        <v>0.50091190262396423</v>
      </c>
    </row>
    <row r="23" spans="1:25" x14ac:dyDescent="0.2">
      <c r="A23" s="29">
        <v>22</v>
      </c>
      <c r="B23" s="17" t="s">
        <v>115</v>
      </c>
      <c r="C23" s="17" t="s">
        <v>137</v>
      </c>
      <c r="D23" s="29">
        <v>2</v>
      </c>
      <c r="E23" s="29">
        <v>1</v>
      </c>
      <c r="F23" s="29">
        <v>2</v>
      </c>
      <c r="G23" s="29">
        <f t="shared" ca="1" si="1"/>
        <v>3</v>
      </c>
      <c r="H23" s="29">
        <f t="shared" ca="1" si="1"/>
        <v>1</v>
      </c>
      <c r="I23" s="29">
        <f t="shared" ca="1" si="1"/>
        <v>2</v>
      </c>
      <c r="J23" s="29">
        <f t="shared" ca="1" si="1"/>
        <v>1</v>
      </c>
      <c r="K23" s="29">
        <v>2</v>
      </c>
      <c r="L23" s="29">
        <v>12</v>
      </c>
      <c r="M23" s="29">
        <f t="shared" ca="1" si="2"/>
        <v>3</v>
      </c>
      <c r="N23" s="29">
        <v>2</v>
      </c>
      <c r="O23" s="29">
        <v>2</v>
      </c>
      <c r="P23" s="29">
        <v>5</v>
      </c>
      <c r="Q23" s="29">
        <v>1</v>
      </c>
      <c r="R23" s="29">
        <v>1</v>
      </c>
      <c r="S23" s="29">
        <v>2</v>
      </c>
      <c r="T23" s="29">
        <v>1</v>
      </c>
      <c r="U23" s="29">
        <v>5</v>
      </c>
      <c r="V23" s="29">
        <v>1</v>
      </c>
      <c r="W23" s="29">
        <v>2</v>
      </c>
      <c r="X23" s="30">
        <v>0.13</v>
      </c>
      <c r="Y23" s="30">
        <f>'Operational Data'!R23</f>
        <v>0.3064669843430905</v>
      </c>
    </row>
    <row r="24" spans="1:25" x14ac:dyDescent="0.2">
      <c r="A24" s="29">
        <v>23</v>
      </c>
      <c r="B24" s="17" t="s">
        <v>115</v>
      </c>
      <c r="C24" s="17" t="s">
        <v>138</v>
      </c>
      <c r="D24" s="29">
        <v>3</v>
      </c>
      <c r="E24" s="29">
        <v>2</v>
      </c>
      <c r="F24" s="29">
        <v>1</v>
      </c>
      <c r="G24" s="29">
        <f t="shared" ca="1" si="1"/>
        <v>1</v>
      </c>
      <c r="H24" s="29">
        <f t="shared" ca="1" si="1"/>
        <v>0</v>
      </c>
      <c r="I24" s="29">
        <f t="shared" ca="1" si="1"/>
        <v>2</v>
      </c>
      <c r="J24" s="29">
        <f t="shared" ca="1" si="1"/>
        <v>3</v>
      </c>
      <c r="K24" s="29">
        <v>2</v>
      </c>
      <c r="L24" s="29">
        <v>11</v>
      </c>
      <c r="M24" s="29">
        <f t="shared" ca="1" si="2"/>
        <v>0</v>
      </c>
      <c r="N24" s="29">
        <v>4</v>
      </c>
      <c r="O24" s="29">
        <v>5</v>
      </c>
      <c r="P24" s="29">
        <v>2</v>
      </c>
      <c r="Q24" s="29">
        <v>4</v>
      </c>
      <c r="R24" s="29">
        <v>4</v>
      </c>
      <c r="S24" s="29">
        <v>4</v>
      </c>
      <c r="T24" s="29">
        <v>4</v>
      </c>
      <c r="U24" s="29">
        <v>1</v>
      </c>
      <c r="V24" s="29">
        <v>4</v>
      </c>
      <c r="W24" s="29">
        <v>4</v>
      </c>
      <c r="X24" s="30">
        <v>0.22</v>
      </c>
      <c r="Y24" s="30">
        <f>'Operational Data'!R24</f>
        <v>0.34528322080194296</v>
      </c>
    </row>
    <row r="25" spans="1:25" x14ac:dyDescent="0.2">
      <c r="A25" s="29">
        <v>24</v>
      </c>
      <c r="B25" s="17" t="s">
        <v>115</v>
      </c>
      <c r="C25" s="17" t="s">
        <v>139</v>
      </c>
      <c r="D25" s="29">
        <v>4</v>
      </c>
      <c r="E25" s="29">
        <v>3</v>
      </c>
      <c r="F25" s="29">
        <v>2</v>
      </c>
      <c r="G25" s="29">
        <f t="shared" ca="1" si="1"/>
        <v>1</v>
      </c>
      <c r="H25" s="29">
        <f t="shared" ca="1" si="1"/>
        <v>0</v>
      </c>
      <c r="I25" s="29">
        <f t="shared" ca="1" si="1"/>
        <v>0</v>
      </c>
      <c r="J25" s="29">
        <f t="shared" ca="1" si="1"/>
        <v>0</v>
      </c>
      <c r="K25" s="29">
        <v>1</v>
      </c>
      <c r="L25" s="29">
        <v>8</v>
      </c>
      <c r="M25" s="29">
        <f t="shared" ca="1" si="2"/>
        <v>3</v>
      </c>
      <c r="N25" s="29">
        <v>3</v>
      </c>
      <c r="O25" s="29">
        <v>4</v>
      </c>
      <c r="P25" s="29">
        <v>3</v>
      </c>
      <c r="Q25" s="29">
        <v>3</v>
      </c>
      <c r="R25" s="29">
        <v>4</v>
      </c>
      <c r="S25" s="29">
        <v>3</v>
      </c>
      <c r="T25" s="29">
        <v>3</v>
      </c>
      <c r="U25" s="29">
        <v>2</v>
      </c>
      <c r="V25" s="29">
        <v>3</v>
      </c>
      <c r="W25" s="29">
        <v>3</v>
      </c>
      <c r="X25" s="30">
        <v>0.18</v>
      </c>
      <c r="Y25" s="30">
        <f>'Operational Data'!R25</f>
        <v>-0.13553319013629098</v>
      </c>
    </row>
    <row r="26" spans="1:25" x14ac:dyDescent="0.2">
      <c r="A26" s="29">
        <v>25</v>
      </c>
      <c r="B26" s="17" t="s">
        <v>115</v>
      </c>
      <c r="C26" s="17" t="s">
        <v>140</v>
      </c>
      <c r="D26" s="29">
        <v>5</v>
      </c>
      <c r="E26" s="29">
        <v>4</v>
      </c>
      <c r="F26" s="29">
        <v>2</v>
      </c>
      <c r="G26" s="29">
        <f t="shared" ca="1" si="1"/>
        <v>3</v>
      </c>
      <c r="H26" s="29">
        <f t="shared" ca="1" si="1"/>
        <v>1</v>
      </c>
      <c r="I26" s="29">
        <f t="shared" ca="1" si="1"/>
        <v>3</v>
      </c>
      <c r="J26" s="29">
        <f t="shared" ca="1" si="1"/>
        <v>1</v>
      </c>
      <c r="K26" s="29">
        <v>3</v>
      </c>
      <c r="L26" s="29">
        <v>13</v>
      </c>
      <c r="M26" s="29">
        <f t="shared" ca="1" si="2"/>
        <v>2</v>
      </c>
      <c r="N26" s="29">
        <v>5</v>
      </c>
      <c r="O26" s="29">
        <v>5</v>
      </c>
      <c r="P26" s="29">
        <v>1</v>
      </c>
      <c r="Q26" s="29">
        <v>5</v>
      </c>
      <c r="R26" s="29">
        <v>5</v>
      </c>
      <c r="S26" s="29">
        <v>5</v>
      </c>
      <c r="T26" s="29">
        <v>5</v>
      </c>
      <c r="U26" s="29">
        <v>1</v>
      </c>
      <c r="V26" s="29">
        <v>5</v>
      </c>
      <c r="W26" s="29">
        <v>5</v>
      </c>
      <c r="X26" s="30">
        <v>0.24</v>
      </c>
      <c r="Y26" s="30">
        <f>'Operational Data'!R26</f>
        <v>0.50467110704801554</v>
      </c>
    </row>
    <row r="27" spans="1:25" x14ac:dyDescent="0.2">
      <c r="A27" s="29">
        <v>26</v>
      </c>
      <c r="B27" s="17" t="s">
        <v>115</v>
      </c>
      <c r="C27" s="17" t="s">
        <v>141</v>
      </c>
      <c r="D27" s="29">
        <v>1</v>
      </c>
      <c r="E27" s="29">
        <v>1</v>
      </c>
      <c r="F27" s="29">
        <v>1</v>
      </c>
      <c r="G27" s="29">
        <f t="shared" ca="1" si="1"/>
        <v>1</v>
      </c>
      <c r="H27" s="29">
        <f t="shared" ca="1" si="1"/>
        <v>0</v>
      </c>
      <c r="I27" s="29">
        <f t="shared" ca="1" si="1"/>
        <v>1</v>
      </c>
      <c r="J27" s="29">
        <f t="shared" ca="1" si="1"/>
        <v>2</v>
      </c>
      <c r="K27" s="29">
        <v>3</v>
      </c>
      <c r="L27" s="29">
        <v>15</v>
      </c>
      <c r="M27" s="29">
        <f t="shared" ca="1" si="2"/>
        <v>4</v>
      </c>
      <c r="N27" s="29">
        <v>3</v>
      </c>
      <c r="O27" s="29">
        <v>2</v>
      </c>
      <c r="P27" s="29">
        <v>4</v>
      </c>
      <c r="Q27" s="29">
        <v>1</v>
      </c>
      <c r="R27" s="29">
        <v>2</v>
      </c>
      <c r="S27" s="29">
        <v>2</v>
      </c>
      <c r="T27" s="29">
        <v>1</v>
      </c>
      <c r="U27" s="29">
        <v>4</v>
      </c>
      <c r="V27" s="29">
        <v>2</v>
      </c>
      <c r="W27" s="29">
        <v>2</v>
      </c>
      <c r="X27" s="30">
        <v>0.14000000000000001</v>
      </c>
      <c r="Y27" s="30">
        <f>'Operational Data'!R27</f>
        <v>0.48024205226800787</v>
      </c>
    </row>
    <row r="28" spans="1:25" x14ac:dyDescent="0.2">
      <c r="A28" s="29">
        <v>27</v>
      </c>
      <c r="B28" s="17" t="s">
        <v>115</v>
      </c>
      <c r="C28" s="17" t="s">
        <v>142</v>
      </c>
      <c r="D28" s="29">
        <v>2</v>
      </c>
      <c r="E28" s="29">
        <v>1</v>
      </c>
      <c r="F28" s="29">
        <v>2</v>
      </c>
      <c r="G28" s="29">
        <f t="shared" ca="1" si="1"/>
        <v>0</v>
      </c>
      <c r="H28" s="29">
        <f t="shared" ca="1" si="1"/>
        <v>3</v>
      </c>
      <c r="I28" s="29">
        <f t="shared" ca="1" si="1"/>
        <v>0</v>
      </c>
      <c r="J28" s="29">
        <f t="shared" ca="1" si="1"/>
        <v>3</v>
      </c>
      <c r="K28" s="29">
        <v>1</v>
      </c>
      <c r="L28" s="29">
        <v>7</v>
      </c>
      <c r="M28" s="29">
        <f t="shared" ca="1" si="2"/>
        <v>2</v>
      </c>
      <c r="N28" s="29">
        <v>5</v>
      </c>
      <c r="O28" s="29">
        <v>5</v>
      </c>
      <c r="P28" s="29">
        <v>1</v>
      </c>
      <c r="Q28" s="29">
        <v>5</v>
      </c>
      <c r="R28" s="29">
        <v>5</v>
      </c>
      <c r="S28" s="29">
        <v>5</v>
      </c>
      <c r="T28" s="29">
        <v>4</v>
      </c>
      <c r="U28" s="29">
        <v>1</v>
      </c>
      <c r="V28" s="29">
        <v>5</v>
      </c>
      <c r="W28" s="29">
        <v>5</v>
      </c>
      <c r="X28" s="30">
        <v>0.24</v>
      </c>
      <c r="Y28" s="30">
        <f>'Operational Data'!R28</f>
        <v>-7.8030158427180737E-2</v>
      </c>
    </row>
    <row r="29" spans="1:25" x14ac:dyDescent="0.2">
      <c r="A29" s="29">
        <v>28</v>
      </c>
      <c r="B29" s="17" t="s">
        <v>115</v>
      </c>
      <c r="C29" s="17" t="s">
        <v>143</v>
      </c>
      <c r="D29" s="29">
        <v>3</v>
      </c>
      <c r="E29" s="29">
        <v>2</v>
      </c>
      <c r="F29" s="29">
        <v>2</v>
      </c>
      <c r="G29" s="29">
        <f t="shared" ca="1" si="1"/>
        <v>3</v>
      </c>
      <c r="H29" s="29">
        <f t="shared" ca="1" si="1"/>
        <v>0</v>
      </c>
      <c r="I29" s="29">
        <f t="shared" ca="1" si="1"/>
        <v>2</v>
      </c>
      <c r="J29" s="29">
        <f t="shared" ca="1" si="1"/>
        <v>3</v>
      </c>
      <c r="K29" s="29">
        <v>2</v>
      </c>
      <c r="L29" s="29">
        <v>9</v>
      </c>
      <c r="M29" s="29">
        <f t="shared" ca="1" si="2"/>
        <v>4</v>
      </c>
      <c r="N29" s="29">
        <v>3</v>
      </c>
      <c r="O29" s="29">
        <v>3</v>
      </c>
      <c r="P29" s="29">
        <v>3</v>
      </c>
      <c r="Q29" s="29">
        <v>3</v>
      </c>
      <c r="R29" s="29">
        <v>3</v>
      </c>
      <c r="S29" s="29">
        <v>4</v>
      </c>
      <c r="T29" s="29">
        <v>3</v>
      </c>
      <c r="U29" s="29">
        <v>3</v>
      </c>
      <c r="V29" s="29">
        <v>4</v>
      </c>
      <c r="W29" s="29">
        <v>3</v>
      </c>
      <c r="X29" s="30">
        <v>0.19</v>
      </c>
      <c r="Y29" s="30">
        <f>'Operational Data'!R29</f>
        <v>0.34446937145899331</v>
      </c>
    </row>
    <row r="30" spans="1:25" x14ac:dyDescent="0.2">
      <c r="A30" s="29">
        <v>29</v>
      </c>
      <c r="B30" s="17" t="s">
        <v>115</v>
      </c>
      <c r="C30" s="17" t="s">
        <v>144</v>
      </c>
      <c r="D30" s="29">
        <v>4</v>
      </c>
      <c r="E30" s="29">
        <v>3</v>
      </c>
      <c r="F30" s="29">
        <v>1</v>
      </c>
      <c r="G30" s="29">
        <f t="shared" ca="1" si="1"/>
        <v>3</v>
      </c>
      <c r="H30" s="29">
        <f t="shared" ca="1" si="1"/>
        <v>0</v>
      </c>
      <c r="I30" s="29">
        <f t="shared" ca="1" si="1"/>
        <v>1</v>
      </c>
      <c r="J30" s="29">
        <f t="shared" ca="1" si="1"/>
        <v>1</v>
      </c>
      <c r="K30" s="29">
        <v>2</v>
      </c>
      <c r="L30" s="29">
        <v>10</v>
      </c>
      <c r="M30" s="29">
        <f t="shared" ca="1" si="2"/>
        <v>2</v>
      </c>
      <c r="N30" s="29">
        <v>3</v>
      </c>
      <c r="O30" s="29">
        <v>4</v>
      </c>
      <c r="P30" s="29">
        <v>5</v>
      </c>
      <c r="Q30" s="29">
        <v>2</v>
      </c>
      <c r="R30" s="29">
        <v>2</v>
      </c>
      <c r="S30" s="29">
        <v>3</v>
      </c>
      <c r="T30" s="29">
        <v>2</v>
      </c>
      <c r="U30" s="29">
        <v>4</v>
      </c>
      <c r="V30" s="29">
        <v>2</v>
      </c>
      <c r="W30" s="29">
        <v>3</v>
      </c>
      <c r="X30" s="30">
        <v>0.16</v>
      </c>
      <c r="Y30" s="30">
        <f>'Operational Data'!R30</f>
        <v>0.33458021542190153</v>
      </c>
    </row>
    <row r="31" spans="1:25" x14ac:dyDescent="0.2">
      <c r="A31" s="29">
        <v>30</v>
      </c>
      <c r="B31" s="17" t="s">
        <v>115</v>
      </c>
      <c r="C31" s="17" t="s">
        <v>145</v>
      </c>
      <c r="D31" s="29">
        <v>5</v>
      </c>
      <c r="E31" s="29">
        <v>4</v>
      </c>
      <c r="F31" s="29">
        <v>2</v>
      </c>
      <c r="G31" s="29">
        <f t="shared" ca="1" si="1"/>
        <v>3</v>
      </c>
      <c r="H31" s="29">
        <f t="shared" ca="1" si="1"/>
        <v>1</v>
      </c>
      <c r="I31" s="29">
        <f t="shared" ca="1" si="1"/>
        <v>3</v>
      </c>
      <c r="J31" s="29">
        <f t="shared" ca="1" si="1"/>
        <v>3</v>
      </c>
      <c r="K31" s="29">
        <v>3</v>
      </c>
      <c r="L31" s="29">
        <v>8</v>
      </c>
      <c r="M31" s="29">
        <f t="shared" ca="1" si="2"/>
        <v>2</v>
      </c>
      <c r="N31" s="29">
        <v>5</v>
      </c>
      <c r="O31" s="29">
        <v>5</v>
      </c>
      <c r="P31" s="29">
        <v>1</v>
      </c>
      <c r="Q31" s="29">
        <v>4</v>
      </c>
      <c r="R31" s="29">
        <v>5</v>
      </c>
      <c r="S31" s="29">
        <v>5</v>
      </c>
      <c r="T31" s="29">
        <v>5</v>
      </c>
      <c r="U31" s="29">
        <v>1</v>
      </c>
      <c r="V31" s="29">
        <v>5</v>
      </c>
      <c r="W31" s="29">
        <v>5</v>
      </c>
      <c r="X31" s="30">
        <v>0.25</v>
      </c>
      <c r="Y31" s="30">
        <f>'Operational Data'!R31</f>
        <v>0.51317948717948769</v>
      </c>
    </row>
    <row r="32" spans="1:25" x14ac:dyDescent="0.2">
      <c r="A32" s="29">
        <v>31</v>
      </c>
      <c r="B32" s="17" t="s">
        <v>115</v>
      </c>
      <c r="C32" s="17" t="s">
        <v>146</v>
      </c>
      <c r="D32" s="29">
        <v>1</v>
      </c>
      <c r="E32" s="29">
        <v>1</v>
      </c>
      <c r="F32" s="29">
        <v>2</v>
      </c>
      <c r="G32" s="29">
        <f t="shared" ca="1" si="1"/>
        <v>1</v>
      </c>
      <c r="H32" s="29">
        <f t="shared" ca="1" si="1"/>
        <v>2</v>
      </c>
      <c r="I32" s="29">
        <f t="shared" ca="1" si="1"/>
        <v>3</v>
      </c>
      <c r="J32" s="29">
        <f t="shared" ca="1" si="1"/>
        <v>2</v>
      </c>
      <c r="K32" s="29">
        <v>1</v>
      </c>
      <c r="L32" s="29">
        <v>9</v>
      </c>
      <c r="M32" s="29">
        <f t="shared" ca="1" si="2"/>
        <v>3</v>
      </c>
      <c r="N32" s="29">
        <v>2</v>
      </c>
      <c r="O32" s="29">
        <v>3</v>
      </c>
      <c r="P32" s="29">
        <v>4</v>
      </c>
      <c r="Q32" s="29">
        <v>1</v>
      </c>
      <c r="R32" s="29">
        <v>2</v>
      </c>
      <c r="S32" s="29">
        <v>3</v>
      </c>
      <c r="T32" s="29">
        <v>2</v>
      </c>
      <c r="U32" s="29">
        <v>4</v>
      </c>
      <c r="V32" s="29">
        <v>3</v>
      </c>
      <c r="W32" s="29">
        <v>2</v>
      </c>
      <c r="X32" s="30">
        <v>0.15</v>
      </c>
      <c r="Y32" s="30">
        <f>'Operational Data'!R32</f>
        <v>-0.13179098524132316</v>
      </c>
    </row>
    <row r="33" spans="1:25" x14ac:dyDescent="0.2">
      <c r="A33" s="29">
        <v>32</v>
      </c>
      <c r="B33" s="17" t="s">
        <v>115</v>
      </c>
      <c r="C33" s="17" t="s">
        <v>147</v>
      </c>
      <c r="D33" s="29">
        <v>2</v>
      </c>
      <c r="E33" s="29">
        <v>1</v>
      </c>
      <c r="F33" s="29">
        <v>1</v>
      </c>
      <c r="G33" s="29">
        <f t="shared" ca="1" si="1"/>
        <v>1</v>
      </c>
      <c r="H33" s="29">
        <f t="shared" ca="1" si="1"/>
        <v>0</v>
      </c>
      <c r="I33" s="29">
        <f t="shared" ca="1" si="1"/>
        <v>3</v>
      </c>
      <c r="J33" s="29">
        <f t="shared" ca="1" si="1"/>
        <v>1</v>
      </c>
      <c r="K33" s="29">
        <v>2</v>
      </c>
      <c r="L33" s="29">
        <v>12</v>
      </c>
      <c r="M33" s="29">
        <f t="shared" ca="1" si="2"/>
        <v>4</v>
      </c>
      <c r="N33" s="29">
        <v>3</v>
      </c>
      <c r="O33" s="29">
        <v>4</v>
      </c>
      <c r="P33" s="29">
        <v>3</v>
      </c>
      <c r="Q33" s="29">
        <v>2</v>
      </c>
      <c r="R33" s="29">
        <v>3</v>
      </c>
      <c r="S33" s="29">
        <v>4</v>
      </c>
      <c r="T33" s="29">
        <v>3</v>
      </c>
      <c r="U33" s="29">
        <v>3</v>
      </c>
      <c r="V33" s="29">
        <v>3</v>
      </c>
      <c r="W33" s="29">
        <v>3</v>
      </c>
      <c r="X33" s="30">
        <v>0.18</v>
      </c>
      <c r="Y33" s="30">
        <f>'Operational Data'!R33</f>
        <v>0.3475801981434809</v>
      </c>
    </row>
    <row r="34" spans="1:25" x14ac:dyDescent="0.2">
      <c r="A34" s="29">
        <v>33</v>
      </c>
      <c r="B34" s="17" t="s">
        <v>115</v>
      </c>
      <c r="C34" s="17" t="s">
        <v>148</v>
      </c>
      <c r="D34" s="29">
        <v>3</v>
      </c>
      <c r="E34" s="29">
        <v>2</v>
      </c>
      <c r="F34" s="29">
        <v>2</v>
      </c>
      <c r="G34" s="29">
        <f t="shared" ca="1" si="1"/>
        <v>0</v>
      </c>
      <c r="H34" s="29">
        <f t="shared" ca="1" si="1"/>
        <v>3</v>
      </c>
      <c r="I34" s="29">
        <f t="shared" ca="1" si="1"/>
        <v>1</v>
      </c>
      <c r="J34" s="29">
        <f t="shared" ca="1" si="1"/>
        <v>0</v>
      </c>
      <c r="K34" s="29">
        <v>3</v>
      </c>
      <c r="L34" s="29">
        <v>10</v>
      </c>
      <c r="M34" s="29">
        <f t="shared" ca="1" si="2"/>
        <v>4</v>
      </c>
      <c r="N34" s="29">
        <v>5</v>
      </c>
      <c r="O34" s="29">
        <v>5</v>
      </c>
      <c r="P34" s="29">
        <v>2</v>
      </c>
      <c r="Q34" s="29">
        <v>4</v>
      </c>
      <c r="R34" s="29">
        <v>4</v>
      </c>
      <c r="S34" s="29">
        <v>5</v>
      </c>
      <c r="T34" s="29">
        <v>5</v>
      </c>
      <c r="U34" s="29">
        <v>2</v>
      </c>
      <c r="V34" s="29">
        <v>4</v>
      </c>
      <c r="W34" s="29">
        <v>5</v>
      </c>
      <c r="X34" s="30">
        <v>0.23</v>
      </c>
      <c r="Y34" s="30">
        <f>'Operational Data'!R34</f>
        <v>0.51164773682476195</v>
      </c>
    </row>
    <row r="35" spans="1:25" x14ac:dyDescent="0.2">
      <c r="A35" s="29">
        <v>34</v>
      </c>
      <c r="B35" s="17" t="s">
        <v>115</v>
      </c>
      <c r="C35" s="17" t="s">
        <v>149</v>
      </c>
      <c r="D35" s="29">
        <v>4</v>
      </c>
      <c r="E35" s="29">
        <v>3</v>
      </c>
      <c r="F35" s="29">
        <v>2</v>
      </c>
      <c r="G35" s="29">
        <f t="shared" ref="G35:J57" ca="1" si="3">RANDBETWEEN(0,3)</f>
        <v>2</v>
      </c>
      <c r="H35" s="29">
        <f t="shared" ca="1" si="3"/>
        <v>2</v>
      </c>
      <c r="I35" s="29">
        <f t="shared" ca="1" si="3"/>
        <v>0</v>
      </c>
      <c r="J35" s="29">
        <f t="shared" ca="1" si="3"/>
        <v>1</v>
      </c>
      <c r="K35" s="29">
        <v>1</v>
      </c>
      <c r="L35" s="29">
        <v>8</v>
      </c>
      <c r="M35" s="29">
        <f t="shared" ca="1" si="2"/>
        <v>2</v>
      </c>
      <c r="N35" s="29">
        <v>2</v>
      </c>
      <c r="O35" s="29">
        <v>2</v>
      </c>
      <c r="P35" s="29">
        <v>5</v>
      </c>
      <c r="Q35" s="29">
        <v>1</v>
      </c>
      <c r="R35" s="29">
        <v>1</v>
      </c>
      <c r="S35" s="29">
        <v>2</v>
      </c>
      <c r="T35" s="29">
        <v>1</v>
      </c>
      <c r="U35" s="29">
        <v>5</v>
      </c>
      <c r="V35" s="29">
        <v>1</v>
      </c>
      <c r="W35" s="29">
        <v>1</v>
      </c>
      <c r="X35" s="30">
        <v>0.12</v>
      </c>
      <c r="Y35" s="30">
        <f>'Operational Data'!R35</f>
        <v>-0.14685486926866528</v>
      </c>
    </row>
    <row r="36" spans="1:25" x14ac:dyDescent="0.2">
      <c r="A36" s="29">
        <v>35</v>
      </c>
      <c r="B36" s="17" t="s">
        <v>115</v>
      </c>
      <c r="C36" s="17" t="s">
        <v>150</v>
      </c>
      <c r="D36" s="29">
        <v>5</v>
      </c>
      <c r="E36" s="29">
        <v>4</v>
      </c>
      <c r="F36" s="29">
        <v>1</v>
      </c>
      <c r="G36" s="29">
        <f t="shared" ca="1" si="3"/>
        <v>2</v>
      </c>
      <c r="H36" s="29">
        <f t="shared" ca="1" si="3"/>
        <v>3</v>
      </c>
      <c r="I36" s="29">
        <f t="shared" ca="1" si="3"/>
        <v>3</v>
      </c>
      <c r="J36" s="29">
        <f t="shared" ca="1" si="3"/>
        <v>3</v>
      </c>
      <c r="K36" s="29">
        <v>2</v>
      </c>
      <c r="L36" s="29">
        <v>11</v>
      </c>
      <c r="M36" s="29">
        <f t="shared" ca="1" si="2"/>
        <v>2</v>
      </c>
      <c r="N36" s="29">
        <v>4</v>
      </c>
      <c r="O36" s="29">
        <v>4</v>
      </c>
      <c r="P36" s="29">
        <v>3</v>
      </c>
      <c r="Q36" s="29">
        <v>3</v>
      </c>
      <c r="R36" s="29">
        <v>4</v>
      </c>
      <c r="S36" s="29">
        <v>4</v>
      </c>
      <c r="T36" s="29">
        <v>4</v>
      </c>
      <c r="U36" s="29">
        <v>3</v>
      </c>
      <c r="V36" s="29">
        <v>4</v>
      </c>
      <c r="W36" s="29">
        <v>4</v>
      </c>
      <c r="X36" s="30">
        <v>0.2</v>
      </c>
      <c r="Y36" s="30">
        <f>'Operational Data'!R36</f>
        <v>0.35955218490429824</v>
      </c>
    </row>
    <row r="37" spans="1:25" x14ac:dyDescent="0.2">
      <c r="A37" s="29">
        <v>36</v>
      </c>
      <c r="B37" s="17" t="s">
        <v>115</v>
      </c>
      <c r="C37" s="17" t="s">
        <v>151</v>
      </c>
      <c r="D37" s="29">
        <v>1</v>
      </c>
      <c r="E37" s="29">
        <v>1</v>
      </c>
      <c r="F37" s="29">
        <v>2</v>
      </c>
      <c r="G37" s="29">
        <f t="shared" ca="1" si="3"/>
        <v>0</v>
      </c>
      <c r="H37" s="29">
        <f t="shared" ca="1" si="3"/>
        <v>2</v>
      </c>
      <c r="I37" s="29">
        <f t="shared" ca="1" si="3"/>
        <v>1</v>
      </c>
      <c r="J37" s="29">
        <f t="shared" ca="1" si="3"/>
        <v>1</v>
      </c>
      <c r="K37" s="29">
        <v>3</v>
      </c>
      <c r="L37" s="29">
        <v>8</v>
      </c>
      <c r="M37" s="29">
        <f t="shared" ca="1" si="2"/>
        <v>4</v>
      </c>
      <c r="N37" s="29">
        <v>5</v>
      </c>
      <c r="O37" s="29">
        <v>5</v>
      </c>
      <c r="P37" s="29">
        <v>1</v>
      </c>
      <c r="Q37" s="29">
        <v>4</v>
      </c>
      <c r="R37" s="29">
        <v>5</v>
      </c>
      <c r="S37" s="29">
        <v>5</v>
      </c>
      <c r="T37" s="29">
        <v>4</v>
      </c>
      <c r="U37" s="29">
        <v>1</v>
      </c>
      <c r="V37" s="29">
        <v>5</v>
      </c>
      <c r="W37" s="29">
        <v>5</v>
      </c>
      <c r="X37" s="30">
        <v>0.25</v>
      </c>
      <c r="Y37" s="30">
        <f>'Operational Data'!R37</f>
        <v>0.5189856920243664</v>
      </c>
    </row>
    <row r="38" spans="1:25" x14ac:dyDescent="0.2">
      <c r="A38" s="29">
        <v>37</v>
      </c>
      <c r="B38" s="17" t="s">
        <v>115</v>
      </c>
      <c r="C38" s="17" t="s">
        <v>152</v>
      </c>
      <c r="D38" s="29">
        <v>2</v>
      </c>
      <c r="E38" s="29">
        <v>1</v>
      </c>
      <c r="F38" s="29">
        <v>2</v>
      </c>
      <c r="G38" s="29">
        <f t="shared" ca="1" si="3"/>
        <v>2</v>
      </c>
      <c r="H38" s="29">
        <f t="shared" ca="1" si="3"/>
        <v>0</v>
      </c>
      <c r="I38" s="29">
        <f t="shared" ca="1" si="3"/>
        <v>3</v>
      </c>
      <c r="J38" s="29">
        <f t="shared" ca="1" si="3"/>
        <v>0</v>
      </c>
      <c r="K38" s="29">
        <v>2</v>
      </c>
      <c r="L38" s="29">
        <v>9</v>
      </c>
      <c r="M38" s="29">
        <f t="shared" ca="1" si="2"/>
        <v>3</v>
      </c>
      <c r="N38" s="29">
        <v>3</v>
      </c>
      <c r="O38" s="29">
        <v>3</v>
      </c>
      <c r="P38" s="29">
        <v>4</v>
      </c>
      <c r="Q38" s="29">
        <v>2</v>
      </c>
      <c r="R38" s="29">
        <v>3</v>
      </c>
      <c r="S38" s="29">
        <v>3</v>
      </c>
      <c r="T38" s="29">
        <v>3</v>
      </c>
      <c r="U38" s="29">
        <v>4</v>
      </c>
      <c r="V38" s="29">
        <v>2</v>
      </c>
      <c r="W38" s="29">
        <v>2</v>
      </c>
      <c r="X38" s="30">
        <v>0.17</v>
      </c>
      <c r="Y38" s="30">
        <f>'Operational Data'!R38</f>
        <v>0.35100142717403449</v>
      </c>
    </row>
    <row r="39" spans="1:25" x14ac:dyDescent="0.2">
      <c r="A39" s="29">
        <v>38</v>
      </c>
      <c r="B39" s="17" t="s">
        <v>115</v>
      </c>
      <c r="C39" s="17" t="s">
        <v>153</v>
      </c>
      <c r="D39" s="29">
        <v>3</v>
      </c>
      <c r="E39" s="29">
        <v>2</v>
      </c>
      <c r="F39" s="29">
        <v>1</v>
      </c>
      <c r="G39" s="29">
        <f t="shared" ca="1" si="3"/>
        <v>3</v>
      </c>
      <c r="H39" s="29">
        <f t="shared" ca="1" si="3"/>
        <v>1</v>
      </c>
      <c r="I39" s="29">
        <f t="shared" ca="1" si="3"/>
        <v>2</v>
      </c>
      <c r="J39" s="29">
        <f t="shared" ca="1" si="3"/>
        <v>3</v>
      </c>
      <c r="K39" s="29">
        <v>3</v>
      </c>
      <c r="L39" s="29">
        <v>12</v>
      </c>
      <c r="M39" s="29">
        <f t="shared" ca="1" si="2"/>
        <v>4</v>
      </c>
      <c r="N39" s="29">
        <v>4</v>
      </c>
      <c r="O39" s="29">
        <v>3</v>
      </c>
      <c r="P39" s="29">
        <v>3</v>
      </c>
      <c r="Q39" s="29">
        <v>3</v>
      </c>
      <c r="R39" s="29">
        <v>4</v>
      </c>
      <c r="S39" s="29">
        <v>3</v>
      </c>
      <c r="T39" s="29">
        <v>4</v>
      </c>
      <c r="U39" s="29">
        <v>3</v>
      </c>
      <c r="V39" s="29">
        <v>3</v>
      </c>
      <c r="W39" s="29">
        <v>3</v>
      </c>
      <c r="X39" s="30">
        <v>0.18</v>
      </c>
      <c r="Y39" s="30">
        <f>'Operational Data'!R39</f>
        <v>0.50406021433789139</v>
      </c>
    </row>
    <row r="40" spans="1:25" x14ac:dyDescent="0.2">
      <c r="A40" s="29">
        <v>39</v>
      </c>
      <c r="B40" s="17" t="s">
        <v>115</v>
      </c>
      <c r="C40" s="17" t="s">
        <v>154</v>
      </c>
      <c r="D40" s="29">
        <v>4</v>
      </c>
      <c r="E40" s="29">
        <v>3</v>
      </c>
      <c r="F40" s="29">
        <v>2</v>
      </c>
      <c r="G40" s="29">
        <f t="shared" ca="1" si="3"/>
        <v>1</v>
      </c>
      <c r="H40" s="29">
        <f t="shared" ca="1" si="3"/>
        <v>1</v>
      </c>
      <c r="I40" s="29">
        <f t="shared" ca="1" si="3"/>
        <v>1</v>
      </c>
      <c r="J40" s="29">
        <f t="shared" ca="1" si="3"/>
        <v>1</v>
      </c>
      <c r="K40" s="29">
        <v>1</v>
      </c>
      <c r="L40" s="29">
        <v>7</v>
      </c>
      <c r="M40" s="29">
        <f t="shared" ca="1" si="2"/>
        <v>3</v>
      </c>
      <c r="N40" s="29">
        <v>5</v>
      </c>
      <c r="O40" s="29">
        <v>5</v>
      </c>
      <c r="P40" s="29">
        <v>1</v>
      </c>
      <c r="Q40" s="29">
        <v>4</v>
      </c>
      <c r="R40" s="29">
        <v>5</v>
      </c>
      <c r="S40" s="29">
        <v>5</v>
      </c>
      <c r="T40" s="29">
        <v>5</v>
      </c>
      <c r="U40" s="29">
        <v>1</v>
      </c>
      <c r="V40" s="29">
        <v>5</v>
      </c>
      <c r="W40" s="29">
        <v>5</v>
      </c>
      <c r="X40" s="30">
        <v>0.24</v>
      </c>
      <c r="Y40" s="30">
        <f>'Operational Data'!R40</f>
        <v>-4.2506268262183566E-2</v>
      </c>
    </row>
    <row r="41" spans="1:25" x14ac:dyDescent="0.2">
      <c r="A41" s="29">
        <v>40</v>
      </c>
      <c r="B41" s="17" t="s">
        <v>115</v>
      </c>
      <c r="C41" s="17" t="s">
        <v>155</v>
      </c>
      <c r="D41" s="29">
        <v>5</v>
      </c>
      <c r="E41" s="29">
        <v>4</v>
      </c>
      <c r="F41" s="29">
        <v>2</v>
      </c>
      <c r="G41" s="29">
        <f t="shared" ca="1" si="3"/>
        <v>2</v>
      </c>
      <c r="H41" s="29">
        <f t="shared" ca="1" si="3"/>
        <v>0</v>
      </c>
      <c r="I41" s="29">
        <f t="shared" ca="1" si="3"/>
        <v>2</v>
      </c>
      <c r="J41" s="29">
        <f t="shared" ca="1" si="3"/>
        <v>3</v>
      </c>
      <c r="K41" s="29">
        <v>2</v>
      </c>
      <c r="L41" s="29">
        <v>10</v>
      </c>
      <c r="M41" s="29">
        <f t="shared" ca="1" si="2"/>
        <v>3</v>
      </c>
      <c r="N41" s="29">
        <v>2</v>
      </c>
      <c r="O41" s="29">
        <v>3</v>
      </c>
      <c r="P41" s="29">
        <v>5</v>
      </c>
      <c r="Q41" s="29">
        <v>1</v>
      </c>
      <c r="R41" s="29">
        <v>1</v>
      </c>
      <c r="S41" s="29">
        <v>2</v>
      </c>
      <c r="T41" s="29">
        <v>1</v>
      </c>
      <c r="U41" s="29">
        <v>5</v>
      </c>
      <c r="V41" s="29">
        <v>1</v>
      </c>
      <c r="W41" s="29">
        <v>2</v>
      </c>
      <c r="X41" s="30">
        <v>0.13</v>
      </c>
      <c r="Y41" s="30">
        <f>'Operational Data'!R41</f>
        <v>0.33898518091846941</v>
      </c>
    </row>
    <row r="42" spans="1:25" x14ac:dyDescent="0.2">
      <c r="A42" s="29">
        <v>41</v>
      </c>
      <c r="B42" s="17" t="s">
        <v>115</v>
      </c>
      <c r="C42" s="17" t="s">
        <v>156</v>
      </c>
      <c r="D42" s="29">
        <v>1</v>
      </c>
      <c r="E42" s="29">
        <v>1</v>
      </c>
      <c r="F42" s="29">
        <v>1</v>
      </c>
      <c r="G42" s="29">
        <f t="shared" ca="1" si="3"/>
        <v>1</v>
      </c>
      <c r="H42" s="29">
        <f t="shared" ca="1" si="3"/>
        <v>1</v>
      </c>
      <c r="I42" s="29">
        <f t="shared" ca="1" si="3"/>
        <v>1</v>
      </c>
      <c r="J42" s="29">
        <f t="shared" ca="1" si="3"/>
        <v>2</v>
      </c>
      <c r="K42" s="29">
        <v>1</v>
      </c>
      <c r="L42" s="29">
        <v>9</v>
      </c>
      <c r="M42" s="29">
        <f t="shared" ca="1" si="2"/>
        <v>2</v>
      </c>
      <c r="N42" s="29">
        <v>4</v>
      </c>
      <c r="O42" s="29">
        <v>4</v>
      </c>
      <c r="P42" s="29">
        <v>2</v>
      </c>
      <c r="Q42" s="29">
        <v>3</v>
      </c>
      <c r="R42" s="29">
        <v>4</v>
      </c>
      <c r="S42" s="29">
        <v>4</v>
      </c>
      <c r="T42" s="29">
        <v>4</v>
      </c>
      <c r="U42" s="29">
        <v>2</v>
      </c>
      <c r="V42" s="29">
        <v>3</v>
      </c>
      <c r="W42" s="29">
        <v>4</v>
      </c>
      <c r="X42" s="30">
        <v>0.21</v>
      </c>
      <c r="Y42" s="30">
        <f>'Operational Data'!R42</f>
        <v>-5.882516841986072E-2</v>
      </c>
    </row>
    <row r="43" spans="1:25" x14ac:dyDescent="0.2">
      <c r="A43" s="29">
        <v>42</v>
      </c>
      <c r="B43" s="17" t="s">
        <v>115</v>
      </c>
      <c r="C43" s="17" t="s">
        <v>157</v>
      </c>
      <c r="D43" s="29">
        <v>2</v>
      </c>
      <c r="E43" s="29">
        <v>1</v>
      </c>
      <c r="F43" s="29">
        <v>2</v>
      </c>
      <c r="G43" s="29">
        <f t="shared" ca="1" si="3"/>
        <v>3</v>
      </c>
      <c r="H43" s="29">
        <f t="shared" ca="1" si="3"/>
        <v>1</v>
      </c>
      <c r="I43" s="29">
        <f t="shared" ca="1" si="3"/>
        <v>1</v>
      </c>
      <c r="J43" s="29">
        <f t="shared" ca="1" si="3"/>
        <v>3</v>
      </c>
      <c r="K43" s="29">
        <v>2</v>
      </c>
      <c r="L43" s="29">
        <v>8</v>
      </c>
      <c r="M43" s="29">
        <f t="shared" ca="1" si="2"/>
        <v>2</v>
      </c>
      <c r="N43" s="29">
        <v>5</v>
      </c>
      <c r="O43" s="29">
        <v>5</v>
      </c>
      <c r="P43" s="29">
        <v>1</v>
      </c>
      <c r="Q43" s="29">
        <v>4</v>
      </c>
      <c r="R43" s="29">
        <v>5</v>
      </c>
      <c r="S43" s="29">
        <v>5</v>
      </c>
      <c r="T43" s="29">
        <v>5</v>
      </c>
      <c r="U43" s="29">
        <v>1</v>
      </c>
      <c r="V43" s="29">
        <v>5</v>
      </c>
      <c r="W43" s="29">
        <v>5</v>
      </c>
      <c r="X43" s="30">
        <v>0.25</v>
      </c>
      <c r="Y43" s="30">
        <f>'Operational Data'!R43</f>
        <v>0.38537699923838487</v>
      </c>
    </row>
    <row r="44" spans="1:25" x14ac:dyDescent="0.2">
      <c r="A44" s="29">
        <v>43</v>
      </c>
      <c r="B44" s="17" t="s">
        <v>115</v>
      </c>
      <c r="C44" s="17" t="s">
        <v>158</v>
      </c>
      <c r="D44" s="29">
        <v>3</v>
      </c>
      <c r="E44" s="29">
        <v>2</v>
      </c>
      <c r="F44" s="29">
        <v>2</v>
      </c>
      <c r="G44" s="29">
        <f t="shared" ca="1" si="3"/>
        <v>2</v>
      </c>
      <c r="H44" s="29">
        <f t="shared" ca="1" si="3"/>
        <v>3</v>
      </c>
      <c r="I44" s="29">
        <f t="shared" ca="1" si="3"/>
        <v>0</v>
      </c>
      <c r="J44" s="29">
        <f t="shared" ca="1" si="3"/>
        <v>0</v>
      </c>
      <c r="K44" s="29">
        <v>1</v>
      </c>
      <c r="L44" s="29">
        <v>7</v>
      </c>
      <c r="M44" s="29">
        <f t="shared" ca="1" si="2"/>
        <v>3</v>
      </c>
      <c r="N44" s="29">
        <v>2</v>
      </c>
      <c r="O44" s="29">
        <v>2</v>
      </c>
      <c r="P44" s="29">
        <v>5</v>
      </c>
      <c r="Q44" s="29">
        <v>1</v>
      </c>
      <c r="R44" s="29">
        <v>1</v>
      </c>
      <c r="S44" s="29">
        <v>2</v>
      </c>
      <c r="T44" s="29">
        <v>1</v>
      </c>
      <c r="U44" s="29">
        <v>5</v>
      </c>
      <c r="V44" s="29">
        <v>1</v>
      </c>
      <c r="W44" s="29">
        <v>1</v>
      </c>
      <c r="X44" s="30">
        <v>0.12</v>
      </c>
      <c r="Y44" s="30">
        <f>'Operational Data'!R44</f>
        <v>-0.1232373465950125</v>
      </c>
    </row>
    <row r="45" spans="1:25" x14ac:dyDescent="0.2">
      <c r="A45" s="29">
        <v>44</v>
      </c>
      <c r="B45" s="17" t="s">
        <v>115</v>
      </c>
      <c r="C45" s="17" t="s">
        <v>159</v>
      </c>
      <c r="D45" s="29">
        <v>4</v>
      </c>
      <c r="E45" s="29">
        <v>3</v>
      </c>
      <c r="F45" s="29">
        <v>1</v>
      </c>
      <c r="G45" s="29">
        <f t="shared" ca="1" si="3"/>
        <v>3</v>
      </c>
      <c r="H45" s="29">
        <f t="shared" ca="1" si="3"/>
        <v>2</v>
      </c>
      <c r="I45" s="29">
        <f t="shared" ca="1" si="3"/>
        <v>1</v>
      </c>
      <c r="J45" s="29">
        <f t="shared" ca="1" si="3"/>
        <v>3</v>
      </c>
      <c r="K45" s="29">
        <v>2</v>
      </c>
      <c r="L45" s="29">
        <v>12</v>
      </c>
      <c r="M45" s="29">
        <f t="shared" ca="1" si="2"/>
        <v>2</v>
      </c>
      <c r="N45" s="29">
        <v>3</v>
      </c>
      <c r="O45" s="29">
        <v>4</v>
      </c>
      <c r="P45" s="29">
        <v>3</v>
      </c>
      <c r="Q45" s="29">
        <v>3</v>
      </c>
      <c r="R45" s="29">
        <v>3</v>
      </c>
      <c r="S45" s="29">
        <v>4</v>
      </c>
      <c r="T45" s="29">
        <v>3</v>
      </c>
      <c r="U45" s="29">
        <v>3</v>
      </c>
      <c r="V45" s="29">
        <v>3</v>
      </c>
      <c r="W45" s="29">
        <v>3</v>
      </c>
      <c r="X45" s="30">
        <v>0.19</v>
      </c>
      <c r="Y45" s="30">
        <f>'Operational Data'!R45</f>
        <v>0.3665634674922611</v>
      </c>
    </row>
    <row r="46" spans="1:25" x14ac:dyDescent="0.2">
      <c r="A46" s="29">
        <v>45</v>
      </c>
      <c r="B46" s="17" t="s">
        <v>115</v>
      </c>
      <c r="C46" s="17" t="s">
        <v>160</v>
      </c>
      <c r="D46" s="29">
        <v>5</v>
      </c>
      <c r="E46" s="29">
        <v>4</v>
      </c>
      <c r="F46" s="29">
        <v>2</v>
      </c>
      <c r="G46" s="29">
        <f t="shared" ca="1" si="3"/>
        <v>2</v>
      </c>
      <c r="H46" s="29">
        <f t="shared" ca="1" si="3"/>
        <v>1</v>
      </c>
      <c r="I46" s="29">
        <f t="shared" ca="1" si="3"/>
        <v>3</v>
      </c>
      <c r="J46" s="29">
        <f t="shared" ca="1" si="3"/>
        <v>3</v>
      </c>
      <c r="K46" s="29">
        <v>3</v>
      </c>
      <c r="L46" s="29">
        <v>11</v>
      </c>
      <c r="M46" s="29">
        <f t="shared" ca="1" si="2"/>
        <v>1</v>
      </c>
      <c r="N46" s="29">
        <v>5</v>
      </c>
      <c r="O46" s="29">
        <v>5</v>
      </c>
      <c r="P46" s="29">
        <v>2</v>
      </c>
      <c r="Q46" s="29">
        <v>4</v>
      </c>
      <c r="R46" s="29">
        <v>4</v>
      </c>
      <c r="S46" s="29">
        <v>5</v>
      </c>
      <c r="T46" s="29">
        <v>5</v>
      </c>
      <c r="U46" s="29">
        <v>1</v>
      </c>
      <c r="V46" s="29">
        <v>4</v>
      </c>
      <c r="W46" s="29">
        <v>5</v>
      </c>
      <c r="X46" s="30">
        <v>0.23</v>
      </c>
      <c r="Y46" s="30">
        <f>'Operational Data'!R46</f>
        <v>0.52108057732160906</v>
      </c>
    </row>
    <row r="47" spans="1:25" x14ac:dyDescent="0.2">
      <c r="A47" s="29">
        <v>46</v>
      </c>
      <c r="B47" s="17" t="s">
        <v>115</v>
      </c>
      <c r="C47" s="17" t="s">
        <v>161</v>
      </c>
      <c r="D47" s="29">
        <v>1</v>
      </c>
      <c r="E47" s="29">
        <v>1</v>
      </c>
      <c r="F47" s="29">
        <v>2</v>
      </c>
      <c r="G47" s="29">
        <f t="shared" ca="1" si="3"/>
        <v>0</v>
      </c>
      <c r="H47" s="29">
        <f t="shared" ca="1" si="3"/>
        <v>3</v>
      </c>
      <c r="I47" s="29">
        <f t="shared" ca="1" si="3"/>
        <v>2</v>
      </c>
      <c r="J47" s="29">
        <f t="shared" ca="1" si="3"/>
        <v>2</v>
      </c>
      <c r="K47" s="29">
        <v>1</v>
      </c>
      <c r="L47" s="29">
        <v>6</v>
      </c>
      <c r="M47" s="29">
        <f t="shared" ca="1" si="2"/>
        <v>4</v>
      </c>
      <c r="N47" s="29">
        <v>1</v>
      </c>
      <c r="O47" s="29">
        <v>1</v>
      </c>
      <c r="P47" s="29">
        <v>5</v>
      </c>
      <c r="Q47" s="29">
        <v>1</v>
      </c>
      <c r="R47" s="29">
        <v>1</v>
      </c>
      <c r="S47" s="29">
        <v>1</v>
      </c>
      <c r="T47" s="29">
        <v>1</v>
      </c>
      <c r="U47" s="29">
        <v>5</v>
      </c>
      <c r="V47" s="29">
        <v>1</v>
      </c>
      <c r="W47" s="29">
        <v>1</v>
      </c>
      <c r="X47" s="30">
        <v>0.11</v>
      </c>
      <c r="Y47" s="30">
        <f>'Operational Data'!R47</f>
        <v>-0.12515592515592996</v>
      </c>
    </row>
    <row r="48" spans="1:25" x14ac:dyDescent="0.2">
      <c r="A48" s="29">
        <v>47</v>
      </c>
      <c r="B48" s="17" t="s">
        <v>115</v>
      </c>
      <c r="C48" s="17" t="s">
        <v>162</v>
      </c>
      <c r="D48" s="29">
        <v>2</v>
      </c>
      <c r="E48" s="29">
        <v>1</v>
      </c>
      <c r="F48" s="29">
        <v>1</v>
      </c>
      <c r="G48" s="29">
        <f t="shared" ca="1" si="3"/>
        <v>2</v>
      </c>
      <c r="H48" s="29">
        <f t="shared" ca="1" si="3"/>
        <v>1</v>
      </c>
      <c r="I48" s="29">
        <f t="shared" ca="1" si="3"/>
        <v>0</v>
      </c>
      <c r="J48" s="29">
        <f t="shared" ca="1" si="3"/>
        <v>1</v>
      </c>
      <c r="K48" s="29">
        <v>2</v>
      </c>
      <c r="L48" s="29">
        <v>10</v>
      </c>
      <c r="M48" s="29">
        <f t="shared" ca="1" si="2"/>
        <v>3</v>
      </c>
      <c r="N48" s="29">
        <v>4</v>
      </c>
      <c r="O48" s="29">
        <v>4</v>
      </c>
      <c r="P48" s="29">
        <v>3</v>
      </c>
      <c r="Q48" s="29">
        <v>3</v>
      </c>
      <c r="R48" s="29">
        <v>4</v>
      </c>
      <c r="S48" s="29">
        <v>4</v>
      </c>
      <c r="T48" s="29">
        <v>4</v>
      </c>
      <c r="U48" s="29">
        <v>2</v>
      </c>
      <c r="V48" s="29">
        <v>3</v>
      </c>
      <c r="W48" s="29">
        <v>4</v>
      </c>
      <c r="X48" s="30">
        <v>0.2</v>
      </c>
      <c r="Y48" s="30">
        <f>'Operational Data'!R48</f>
        <v>0.37303895800478892</v>
      </c>
    </row>
    <row r="49" spans="1:25" x14ac:dyDescent="0.2">
      <c r="A49" s="29">
        <v>48</v>
      </c>
      <c r="B49" s="17" t="s">
        <v>115</v>
      </c>
      <c r="C49" s="17" t="s">
        <v>163</v>
      </c>
      <c r="D49" s="29">
        <v>3</v>
      </c>
      <c r="E49" s="29">
        <v>2</v>
      </c>
      <c r="F49" s="29">
        <v>2</v>
      </c>
      <c r="G49" s="29">
        <f t="shared" ca="1" si="3"/>
        <v>3</v>
      </c>
      <c r="H49" s="29">
        <f t="shared" ca="1" si="3"/>
        <v>3</v>
      </c>
      <c r="I49" s="29">
        <f t="shared" ca="1" si="3"/>
        <v>1</v>
      </c>
      <c r="J49" s="29">
        <f t="shared" ca="1" si="3"/>
        <v>2</v>
      </c>
      <c r="K49" s="29">
        <v>2</v>
      </c>
      <c r="L49" s="29">
        <v>9</v>
      </c>
      <c r="M49" s="29">
        <f t="shared" ca="1" si="2"/>
        <v>0</v>
      </c>
      <c r="N49" s="29">
        <v>5</v>
      </c>
      <c r="O49" s="29">
        <v>5</v>
      </c>
      <c r="P49" s="29">
        <v>1</v>
      </c>
      <c r="Q49" s="29">
        <v>4</v>
      </c>
      <c r="R49" s="29">
        <v>5</v>
      </c>
      <c r="S49" s="29">
        <v>5</v>
      </c>
      <c r="T49" s="29">
        <v>5</v>
      </c>
      <c r="U49" s="29">
        <v>1</v>
      </c>
      <c r="V49" s="29">
        <v>5</v>
      </c>
      <c r="W49" s="29">
        <v>5</v>
      </c>
      <c r="X49" s="30">
        <v>0.24</v>
      </c>
      <c r="Y49" s="30">
        <f>'Operational Data'!R49</f>
        <v>0.38767761964637337</v>
      </c>
    </row>
    <row r="50" spans="1:25" x14ac:dyDescent="0.2">
      <c r="A50" s="29">
        <v>49</v>
      </c>
      <c r="B50" s="17" t="s">
        <v>115</v>
      </c>
      <c r="C50" s="17" t="s">
        <v>164</v>
      </c>
      <c r="D50" s="29">
        <v>4</v>
      </c>
      <c r="E50" s="29">
        <v>3</v>
      </c>
      <c r="F50" s="29">
        <v>2</v>
      </c>
      <c r="G50" s="29">
        <f t="shared" ca="1" si="3"/>
        <v>2</v>
      </c>
      <c r="H50" s="29">
        <f t="shared" ca="1" si="3"/>
        <v>1</v>
      </c>
      <c r="I50" s="29">
        <f t="shared" ca="1" si="3"/>
        <v>3</v>
      </c>
      <c r="J50" s="29">
        <f t="shared" ca="1" si="3"/>
        <v>0</v>
      </c>
      <c r="K50" s="29">
        <v>1</v>
      </c>
      <c r="L50" s="29">
        <v>7</v>
      </c>
      <c r="M50" s="29">
        <f t="shared" ca="1" si="2"/>
        <v>3</v>
      </c>
      <c r="N50" s="29">
        <v>2</v>
      </c>
      <c r="O50" s="29">
        <v>2</v>
      </c>
      <c r="P50" s="29">
        <v>5</v>
      </c>
      <c r="Q50" s="29">
        <v>1</v>
      </c>
      <c r="R50" s="29">
        <v>1</v>
      </c>
      <c r="S50" s="29">
        <v>2</v>
      </c>
      <c r="T50" s="29">
        <v>1</v>
      </c>
      <c r="U50" s="29">
        <v>5</v>
      </c>
      <c r="V50" s="29">
        <v>1</v>
      </c>
      <c r="W50" s="29">
        <v>1</v>
      </c>
      <c r="X50" s="30">
        <v>0.12</v>
      </c>
      <c r="Y50" s="30">
        <f>'Operational Data'!R50</f>
        <v>-0.11114183829415936</v>
      </c>
    </row>
    <row r="51" spans="1:25" x14ac:dyDescent="0.2">
      <c r="A51" s="29">
        <v>50</v>
      </c>
      <c r="B51" s="17" t="s">
        <v>115</v>
      </c>
      <c r="C51" s="17" t="s">
        <v>165</v>
      </c>
      <c r="D51" s="29">
        <v>5</v>
      </c>
      <c r="E51" s="29">
        <v>4</v>
      </c>
      <c r="F51" s="29">
        <v>1</v>
      </c>
      <c r="G51" s="29">
        <f t="shared" ca="1" si="3"/>
        <v>1</v>
      </c>
      <c r="H51" s="29">
        <f t="shared" ca="1" si="3"/>
        <v>3</v>
      </c>
      <c r="I51" s="29">
        <f t="shared" ca="1" si="3"/>
        <v>2</v>
      </c>
      <c r="J51" s="29">
        <f t="shared" ca="1" si="3"/>
        <v>2</v>
      </c>
      <c r="K51" s="29">
        <v>2</v>
      </c>
      <c r="L51" s="29">
        <v>12</v>
      </c>
      <c r="M51" s="29">
        <f t="shared" ca="1" si="2"/>
        <v>4</v>
      </c>
      <c r="N51" s="29">
        <v>3</v>
      </c>
      <c r="O51" s="29">
        <v>5</v>
      </c>
      <c r="P51" s="29">
        <v>3</v>
      </c>
      <c r="Q51" s="29">
        <v>4</v>
      </c>
      <c r="R51" s="29">
        <v>2</v>
      </c>
      <c r="S51" s="29">
        <v>4</v>
      </c>
      <c r="T51" s="29">
        <v>5</v>
      </c>
      <c r="U51" s="29">
        <v>3</v>
      </c>
      <c r="V51" s="29">
        <v>4</v>
      </c>
      <c r="W51" s="29">
        <v>5</v>
      </c>
      <c r="X51" s="30">
        <v>0.19</v>
      </c>
      <c r="Y51" s="30">
        <f>'Operational Data'!R51</f>
        <v>0.37207498383968796</v>
      </c>
    </row>
    <row r="52" spans="1:25" x14ac:dyDescent="0.2">
      <c r="A52" s="29">
        <v>51</v>
      </c>
      <c r="B52" s="17" t="s">
        <v>183</v>
      </c>
      <c r="C52" s="17" t="s">
        <v>177</v>
      </c>
      <c r="D52" s="29">
        <v>1</v>
      </c>
      <c r="E52" s="29">
        <v>4</v>
      </c>
      <c r="F52" s="29">
        <v>1</v>
      </c>
      <c r="G52" s="29">
        <f t="shared" ca="1" si="3"/>
        <v>2</v>
      </c>
      <c r="H52" s="29">
        <f t="shared" ca="1" si="3"/>
        <v>0</v>
      </c>
      <c r="I52" s="29">
        <f t="shared" ca="1" si="3"/>
        <v>1</v>
      </c>
      <c r="J52" s="29">
        <f t="shared" ca="1" si="3"/>
        <v>1</v>
      </c>
      <c r="K52" s="29">
        <v>1</v>
      </c>
      <c r="L52" s="29">
        <v>14</v>
      </c>
      <c r="M52" s="29">
        <f t="shared" ca="1" si="2"/>
        <v>1</v>
      </c>
      <c r="N52" s="29">
        <v>3</v>
      </c>
      <c r="O52" s="29">
        <v>4</v>
      </c>
      <c r="P52" s="29">
        <v>3</v>
      </c>
      <c r="Q52" s="29">
        <v>3</v>
      </c>
      <c r="R52" s="29">
        <v>4</v>
      </c>
      <c r="S52" s="29">
        <v>4</v>
      </c>
      <c r="T52" s="29">
        <v>3</v>
      </c>
      <c r="U52" s="29">
        <v>3</v>
      </c>
      <c r="V52" s="29">
        <v>3</v>
      </c>
      <c r="W52" s="29">
        <v>3</v>
      </c>
      <c r="X52" s="30">
        <v>0.19</v>
      </c>
      <c r="Y52" s="30"/>
    </row>
    <row r="53" spans="1:25" x14ac:dyDescent="0.2">
      <c r="A53" s="29">
        <v>52</v>
      </c>
      <c r="B53" s="17" t="s">
        <v>183</v>
      </c>
      <c r="C53" s="17" t="s">
        <v>178</v>
      </c>
      <c r="D53" s="29">
        <v>2</v>
      </c>
      <c r="E53" s="29">
        <v>4</v>
      </c>
      <c r="F53" s="29">
        <v>2</v>
      </c>
      <c r="G53" s="29">
        <f t="shared" ca="1" si="3"/>
        <v>0</v>
      </c>
      <c r="H53" s="29">
        <f t="shared" ca="1" si="3"/>
        <v>2</v>
      </c>
      <c r="I53" s="29">
        <f t="shared" ca="1" si="3"/>
        <v>2</v>
      </c>
      <c r="J53" s="29">
        <f t="shared" ca="1" si="3"/>
        <v>2</v>
      </c>
      <c r="K53" s="29">
        <v>2</v>
      </c>
      <c r="L53" s="29">
        <v>15</v>
      </c>
      <c r="M53" s="29">
        <f t="shared" ca="1" si="2"/>
        <v>2</v>
      </c>
      <c r="N53" s="29">
        <v>3</v>
      </c>
      <c r="O53" s="29">
        <v>4</v>
      </c>
      <c r="P53" s="29">
        <v>3</v>
      </c>
      <c r="Q53" s="29">
        <v>3</v>
      </c>
      <c r="R53" s="29">
        <v>4</v>
      </c>
      <c r="S53" s="29">
        <v>4</v>
      </c>
      <c r="T53" s="29">
        <v>3</v>
      </c>
      <c r="U53" s="29">
        <v>3</v>
      </c>
      <c r="V53" s="29">
        <v>3</v>
      </c>
      <c r="W53" s="29">
        <v>3</v>
      </c>
      <c r="X53" s="30">
        <v>0.25</v>
      </c>
      <c r="Y53" s="30"/>
    </row>
    <row r="54" spans="1:25" x14ac:dyDescent="0.2">
      <c r="A54" s="29">
        <v>53</v>
      </c>
      <c r="B54" s="17" t="s">
        <v>183</v>
      </c>
      <c r="C54" s="17" t="s">
        <v>179</v>
      </c>
      <c r="D54" s="29">
        <v>3</v>
      </c>
      <c r="E54" s="29">
        <v>4</v>
      </c>
      <c r="F54" s="29">
        <v>1</v>
      </c>
      <c r="G54" s="29">
        <f t="shared" ca="1" si="3"/>
        <v>0</v>
      </c>
      <c r="H54" s="29">
        <f t="shared" ca="1" si="3"/>
        <v>3</v>
      </c>
      <c r="I54" s="29">
        <f t="shared" ca="1" si="3"/>
        <v>3</v>
      </c>
      <c r="J54" s="29">
        <f t="shared" ca="1" si="3"/>
        <v>0</v>
      </c>
      <c r="K54" s="29">
        <v>2</v>
      </c>
      <c r="L54" s="29">
        <v>16</v>
      </c>
      <c r="M54" s="29">
        <f t="shared" ca="1" si="2"/>
        <v>4</v>
      </c>
      <c r="N54" s="29">
        <v>3</v>
      </c>
      <c r="O54" s="29">
        <v>4</v>
      </c>
      <c r="P54" s="29">
        <v>3</v>
      </c>
      <c r="Q54" s="29">
        <v>3</v>
      </c>
      <c r="R54" s="29">
        <v>4</v>
      </c>
      <c r="S54" s="29">
        <v>4</v>
      </c>
      <c r="T54" s="29">
        <v>3</v>
      </c>
      <c r="U54" s="29">
        <v>3</v>
      </c>
      <c r="V54" s="29">
        <v>3</v>
      </c>
      <c r="W54" s="29">
        <v>3</v>
      </c>
      <c r="X54" s="30">
        <v>0.2</v>
      </c>
      <c r="Y54" s="30"/>
    </row>
    <row r="55" spans="1:25" x14ac:dyDescent="0.2">
      <c r="A55" s="29">
        <v>54</v>
      </c>
      <c r="B55" s="17" t="s">
        <v>183</v>
      </c>
      <c r="C55" s="17" t="s">
        <v>180</v>
      </c>
      <c r="D55" s="29">
        <v>4</v>
      </c>
      <c r="E55" s="29">
        <v>4</v>
      </c>
      <c r="F55" s="29">
        <v>1</v>
      </c>
      <c r="G55" s="29">
        <f t="shared" ca="1" si="3"/>
        <v>2</v>
      </c>
      <c r="H55" s="29">
        <f t="shared" ca="1" si="3"/>
        <v>2</v>
      </c>
      <c r="I55" s="29">
        <f t="shared" ca="1" si="3"/>
        <v>0</v>
      </c>
      <c r="J55" s="29">
        <f t="shared" ca="1" si="3"/>
        <v>0</v>
      </c>
      <c r="K55" s="29">
        <v>3</v>
      </c>
      <c r="L55" s="29">
        <v>17</v>
      </c>
      <c r="M55" s="29">
        <f t="shared" ca="1" si="2"/>
        <v>2</v>
      </c>
      <c r="N55" s="29">
        <v>3</v>
      </c>
      <c r="O55" s="29">
        <v>4</v>
      </c>
      <c r="P55" s="29">
        <v>1</v>
      </c>
      <c r="Q55" s="29">
        <v>2</v>
      </c>
      <c r="R55" s="29">
        <v>1</v>
      </c>
      <c r="S55" s="29">
        <v>4</v>
      </c>
      <c r="T55" s="29">
        <v>1</v>
      </c>
      <c r="U55" s="29">
        <v>3</v>
      </c>
      <c r="V55" s="29">
        <v>1</v>
      </c>
      <c r="W55" s="29">
        <v>1</v>
      </c>
      <c r="X55" s="30">
        <v>0.15</v>
      </c>
      <c r="Y55" s="30"/>
    </row>
    <row r="56" spans="1:25" x14ac:dyDescent="0.2">
      <c r="A56" s="29">
        <v>55</v>
      </c>
      <c r="B56" s="17" t="s">
        <v>183</v>
      </c>
      <c r="C56" s="17" t="s">
        <v>181</v>
      </c>
      <c r="D56" s="29">
        <v>5</v>
      </c>
      <c r="E56" s="29">
        <v>4</v>
      </c>
      <c r="F56" s="29">
        <v>2</v>
      </c>
      <c r="G56" s="29">
        <f t="shared" ca="1" si="3"/>
        <v>3</v>
      </c>
      <c r="H56" s="29">
        <f t="shared" ca="1" si="3"/>
        <v>0</v>
      </c>
      <c r="I56" s="29">
        <f t="shared" ca="1" si="3"/>
        <v>3</v>
      </c>
      <c r="J56" s="29">
        <f t="shared" ca="1" si="3"/>
        <v>0</v>
      </c>
      <c r="K56" s="29">
        <v>2</v>
      </c>
      <c r="L56" s="29">
        <v>18</v>
      </c>
      <c r="M56" s="29">
        <f t="shared" ca="1" si="2"/>
        <v>4</v>
      </c>
      <c r="N56" s="29">
        <v>2</v>
      </c>
      <c r="O56" s="29">
        <v>3</v>
      </c>
      <c r="P56" s="29">
        <v>3</v>
      </c>
      <c r="Q56" s="29">
        <v>2</v>
      </c>
      <c r="R56" s="29">
        <v>4</v>
      </c>
      <c r="S56" s="29">
        <v>4</v>
      </c>
      <c r="T56" s="29">
        <v>2</v>
      </c>
      <c r="U56" s="29">
        <v>3</v>
      </c>
      <c r="V56" s="29">
        <v>4</v>
      </c>
      <c r="W56" s="29">
        <v>5</v>
      </c>
      <c r="X56" s="30">
        <v>0.3</v>
      </c>
      <c r="Y56" s="30"/>
    </row>
    <row r="57" spans="1:25" x14ac:dyDescent="0.2">
      <c r="A57" s="29">
        <v>56</v>
      </c>
      <c r="B57" s="17" t="s">
        <v>183</v>
      </c>
      <c r="C57" s="17" t="s">
        <v>182</v>
      </c>
      <c r="D57" s="29">
        <v>1</v>
      </c>
      <c r="E57" s="29">
        <v>4</v>
      </c>
      <c r="F57" s="29">
        <v>1</v>
      </c>
      <c r="G57" s="29">
        <f t="shared" ca="1" si="3"/>
        <v>1</v>
      </c>
      <c r="H57" s="29">
        <f t="shared" ca="1" si="3"/>
        <v>2</v>
      </c>
      <c r="I57" s="29">
        <f t="shared" ca="1" si="3"/>
        <v>1</v>
      </c>
      <c r="J57" s="29">
        <f t="shared" ca="1" si="3"/>
        <v>2</v>
      </c>
      <c r="K57" s="29">
        <v>2</v>
      </c>
      <c r="L57" s="29">
        <v>19</v>
      </c>
      <c r="M57" s="29">
        <f t="shared" ca="1" si="2"/>
        <v>2</v>
      </c>
      <c r="N57" s="29">
        <v>2</v>
      </c>
      <c r="O57" s="29">
        <v>2</v>
      </c>
      <c r="P57" s="29">
        <v>1</v>
      </c>
      <c r="Q57" s="29">
        <v>1</v>
      </c>
      <c r="R57" s="29">
        <v>2</v>
      </c>
      <c r="S57" s="29">
        <v>4</v>
      </c>
      <c r="T57" s="29">
        <v>5</v>
      </c>
      <c r="U57" s="29">
        <v>3</v>
      </c>
      <c r="V57" s="29">
        <v>5</v>
      </c>
      <c r="W57" s="29">
        <v>2</v>
      </c>
      <c r="X57" s="30">
        <v>0.15</v>
      </c>
      <c r="Y57" s="30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9684-FD32-0C49-B232-69758909318D}">
  <dimension ref="A1:AT57"/>
  <sheetViews>
    <sheetView topLeftCell="S1" zoomScale="130" zoomScaleNormal="130" workbookViewId="0">
      <selection activeCell="AC6" sqref="AC6"/>
    </sheetView>
  </sheetViews>
  <sheetFormatPr baseColWidth="10" defaultRowHeight="16" x14ac:dyDescent="0.2"/>
  <cols>
    <col min="1" max="1" width="11.6640625" style="16" bestFit="1" customWidth="1"/>
    <col min="2" max="2" width="11.1640625" style="11" bestFit="1" customWidth="1"/>
    <col min="3" max="3" width="22.6640625" style="11" bestFit="1" customWidth="1"/>
    <col min="4" max="4" width="12.83203125" style="11" bestFit="1" customWidth="1"/>
    <col min="5" max="5" width="13.6640625" style="12" bestFit="1" customWidth="1"/>
    <col min="6" max="6" width="14.83203125" style="12" bestFit="1" customWidth="1"/>
    <col min="7" max="7" width="13.83203125" style="12" bestFit="1" customWidth="1"/>
    <col min="8" max="8" width="12.83203125" style="11" bestFit="1" customWidth="1"/>
    <col min="9" max="9" width="8.5" style="11" bestFit="1" customWidth="1"/>
    <col min="10" max="10" width="23" style="11" bestFit="1" customWidth="1"/>
    <col min="11" max="11" width="17" style="11" bestFit="1" customWidth="1"/>
    <col min="12" max="12" width="22.33203125" style="11" bestFit="1" customWidth="1"/>
    <col min="13" max="13" width="21.1640625" style="9" bestFit="1" customWidth="1"/>
    <col min="14" max="14" width="24.33203125" style="9" bestFit="1" customWidth="1"/>
    <col min="15" max="15" width="22.1640625" style="9" bestFit="1" customWidth="1"/>
    <col min="16" max="16" width="15.5" style="9" bestFit="1" customWidth="1"/>
    <col min="17" max="17" width="19.5" style="6" bestFit="1" customWidth="1"/>
    <col min="18" max="18" width="18" style="6" bestFit="1" customWidth="1"/>
    <col min="19" max="19" width="14.33203125" style="6" bestFit="1" customWidth="1"/>
    <col min="20" max="20" width="7.33203125" style="11" customWidth="1"/>
    <col min="21" max="21" width="7.1640625" style="11" bestFit="1" customWidth="1"/>
    <col min="22" max="22" width="5.6640625" style="11" bestFit="1" customWidth="1"/>
    <col min="23" max="23" width="11" style="11" bestFit="1" customWidth="1"/>
    <col min="24" max="24" width="18.5" style="16" bestFit="1" customWidth="1"/>
    <col min="25" max="25" width="14.6640625" style="7" bestFit="1" customWidth="1"/>
    <col min="26" max="26" width="9.1640625" style="11" bestFit="1" customWidth="1"/>
    <col min="27" max="27" width="13.33203125" style="16" bestFit="1" customWidth="1"/>
    <col min="28" max="28" width="14.6640625" style="16" bestFit="1" customWidth="1"/>
    <col min="29" max="29" width="12.5" style="16" bestFit="1" customWidth="1"/>
    <col min="30" max="30" width="24" style="16" bestFit="1" customWidth="1"/>
    <col min="31" max="31" width="12.1640625" style="16" bestFit="1" customWidth="1"/>
    <col min="32" max="32" width="7.33203125" style="16" bestFit="1" customWidth="1"/>
    <col min="33" max="33" width="14" style="16" bestFit="1" customWidth="1"/>
    <col min="34" max="34" width="17" style="16" bestFit="1" customWidth="1"/>
    <col min="35" max="35" width="5.5" style="16" bestFit="1" customWidth="1"/>
    <col min="36" max="36" width="22.6640625" style="16" bestFit="1" customWidth="1"/>
    <col min="37" max="37" width="17.6640625" style="16" bestFit="1" customWidth="1"/>
    <col min="38" max="38" width="17" style="11" bestFit="1" customWidth="1"/>
    <col min="39" max="39" width="28.5" style="5" bestFit="1" customWidth="1"/>
    <col min="40" max="40" width="37.33203125" style="9" bestFit="1" customWidth="1"/>
    <col min="41" max="41" width="35" style="9" bestFit="1" customWidth="1"/>
    <col min="42" max="42" width="18.5" style="6" bestFit="1" customWidth="1"/>
    <col min="43" max="43" width="30.83203125" style="8" bestFit="1" customWidth="1"/>
    <col min="44" max="44" width="25.83203125" style="8" bestFit="1" customWidth="1"/>
    <col min="45" max="45" width="30.5" style="8" bestFit="1" customWidth="1"/>
    <col min="46" max="46" width="12.1640625" style="8" bestFit="1" customWidth="1"/>
  </cols>
  <sheetData>
    <row r="1" spans="1:46" x14ac:dyDescent="0.2">
      <c r="A1" s="24" t="s">
        <v>5</v>
      </c>
      <c r="B1" s="25" t="s">
        <v>106</v>
      </c>
      <c r="C1" s="25" t="s">
        <v>175</v>
      </c>
      <c r="D1" s="25" t="s">
        <v>114</v>
      </c>
      <c r="E1" s="26" t="s">
        <v>107</v>
      </c>
      <c r="F1" s="26" t="s">
        <v>108</v>
      </c>
      <c r="G1" s="26" t="s">
        <v>109</v>
      </c>
      <c r="H1" s="25" t="s">
        <v>110</v>
      </c>
      <c r="I1" s="25" t="s">
        <v>111</v>
      </c>
      <c r="J1" s="25" t="s">
        <v>112</v>
      </c>
      <c r="K1" s="25" t="s">
        <v>105</v>
      </c>
      <c r="L1" s="25" t="s">
        <v>113</v>
      </c>
      <c r="M1" s="23" t="s">
        <v>186</v>
      </c>
      <c r="N1" s="23" t="s">
        <v>187</v>
      </c>
      <c r="O1" s="23" t="s">
        <v>188</v>
      </c>
      <c r="P1" s="23" t="s">
        <v>189</v>
      </c>
      <c r="Q1" s="27" t="s">
        <v>61</v>
      </c>
      <c r="R1" s="27" t="s">
        <v>200</v>
      </c>
      <c r="S1" s="27" t="s">
        <v>62</v>
      </c>
      <c r="T1" s="25" t="s">
        <v>17</v>
      </c>
      <c r="U1" s="25" t="s">
        <v>18</v>
      </c>
      <c r="V1" s="25" t="s">
        <v>19</v>
      </c>
      <c r="W1" s="25" t="s">
        <v>20</v>
      </c>
      <c r="X1" s="24" t="s">
        <v>0</v>
      </c>
      <c r="Y1" s="28" t="s">
        <v>21</v>
      </c>
      <c r="Z1" s="25" t="s">
        <v>22</v>
      </c>
      <c r="AA1" s="24" t="s">
        <v>6</v>
      </c>
      <c r="AB1" s="24" t="s">
        <v>7</v>
      </c>
      <c r="AC1" s="24" t="s">
        <v>8</v>
      </c>
      <c r="AD1" s="24" t="s">
        <v>9</v>
      </c>
      <c r="AE1" s="24" t="s">
        <v>10</v>
      </c>
      <c r="AF1" s="24" t="s">
        <v>11</v>
      </c>
      <c r="AG1" s="24" t="s">
        <v>12</v>
      </c>
      <c r="AH1" s="24" t="s">
        <v>13</v>
      </c>
      <c r="AI1" s="24" t="s">
        <v>14</v>
      </c>
      <c r="AJ1" s="24" t="s">
        <v>15</v>
      </c>
      <c r="AK1" s="24" t="s">
        <v>16</v>
      </c>
      <c r="AL1" s="18" t="s">
        <v>184</v>
      </c>
      <c r="AM1" s="19" t="s">
        <v>185</v>
      </c>
      <c r="AN1" s="20" t="s">
        <v>191</v>
      </c>
      <c r="AO1" s="20" t="s">
        <v>192</v>
      </c>
      <c r="AP1" s="21" t="s">
        <v>190</v>
      </c>
      <c r="AQ1" s="22" t="s">
        <v>193</v>
      </c>
      <c r="AR1" s="22" t="s">
        <v>197</v>
      </c>
      <c r="AS1" s="22" t="s">
        <v>198</v>
      </c>
      <c r="AT1" s="22" t="s">
        <v>199</v>
      </c>
    </row>
    <row r="2" spans="1:46" x14ac:dyDescent="0.2">
      <c r="A2" s="15">
        <v>1</v>
      </c>
      <c r="B2" s="10" t="s">
        <v>115</v>
      </c>
      <c r="C2" s="10" t="s">
        <v>176</v>
      </c>
      <c r="D2" s="10" t="s">
        <v>116</v>
      </c>
      <c r="E2" s="4">
        <v>44927</v>
      </c>
      <c r="F2" s="4">
        <v>44927</v>
      </c>
      <c r="G2" s="4"/>
      <c r="H2" s="17" t="s">
        <v>201</v>
      </c>
      <c r="I2" s="10" t="s">
        <v>166</v>
      </c>
      <c r="J2" s="10" t="s">
        <v>170</v>
      </c>
      <c r="K2" s="10" t="s">
        <v>116</v>
      </c>
      <c r="L2" s="10"/>
      <c r="M2" s="13" t="str">
        <f>IF(U2="Low", "10,000",IF(U2="Med","20,000","30,000"))</f>
        <v>20,000</v>
      </c>
      <c r="N2" s="13">
        <f>M2*0.3</f>
        <v>6000</v>
      </c>
      <c r="O2" s="13">
        <f>M2*0.7</f>
        <v>14000</v>
      </c>
      <c r="P2" s="13">
        <f t="shared" ref="P2:P33" si="0">M2*(1+Q2)</f>
        <v>24000</v>
      </c>
      <c r="Q2" s="2">
        <v>0.2</v>
      </c>
      <c r="R2" s="2">
        <f>S2*0.8</f>
        <v>0.4</v>
      </c>
      <c r="S2" s="6">
        <f t="shared" ref="S2:S33" si="1">AT2/P2</f>
        <v>0.5</v>
      </c>
      <c r="T2" s="10" t="s">
        <v>23</v>
      </c>
      <c r="U2" s="10" t="s">
        <v>24</v>
      </c>
      <c r="V2" s="10" t="s">
        <v>1</v>
      </c>
      <c r="W2" s="10" t="s">
        <v>3</v>
      </c>
      <c r="X2" s="15">
        <v>12</v>
      </c>
      <c r="Y2" s="14" t="s">
        <v>25</v>
      </c>
      <c r="Z2" s="10" t="s">
        <v>2</v>
      </c>
      <c r="AA2" s="15">
        <v>4</v>
      </c>
      <c r="AB2" s="15">
        <v>3</v>
      </c>
      <c r="AC2" s="15">
        <v>5</v>
      </c>
      <c r="AD2" s="15">
        <v>3</v>
      </c>
      <c r="AE2" s="15">
        <v>4</v>
      </c>
      <c r="AF2" s="15">
        <v>2</v>
      </c>
      <c r="AG2" s="15">
        <v>4</v>
      </c>
      <c r="AH2" s="15">
        <v>5</v>
      </c>
      <c r="AI2" s="15">
        <v>3</v>
      </c>
      <c r="AJ2" s="15">
        <v>4</v>
      </c>
      <c r="AK2" s="15">
        <v>5</v>
      </c>
      <c r="AL2" s="11" t="s">
        <v>170</v>
      </c>
      <c r="AN2" s="9">
        <v>3000</v>
      </c>
      <c r="AO2" s="9">
        <v>3000</v>
      </c>
      <c r="AP2" s="6">
        <v>0.5</v>
      </c>
      <c r="AR2" s="8">
        <f>AN2+AO2+AQ2</f>
        <v>6000</v>
      </c>
      <c r="AS2" s="8">
        <f>(AR2*1)/AP2</f>
        <v>12000</v>
      </c>
      <c r="AT2" s="8">
        <f t="shared" ref="AT2:AT33" si="2">P2-AS2</f>
        <v>12000</v>
      </c>
    </row>
    <row r="3" spans="1:46" x14ac:dyDescent="0.2">
      <c r="A3" s="15">
        <v>2</v>
      </c>
      <c r="B3" s="10" t="s">
        <v>115</v>
      </c>
      <c r="C3" s="10" t="s">
        <v>176</v>
      </c>
      <c r="D3" s="10" t="s">
        <v>117</v>
      </c>
      <c r="E3" s="4">
        <v>44928</v>
      </c>
      <c r="F3" s="4">
        <v>44928</v>
      </c>
      <c r="G3" s="4"/>
      <c r="H3" s="17" t="s">
        <v>202</v>
      </c>
      <c r="I3" s="10" t="s">
        <v>166</v>
      </c>
      <c r="J3" s="10" t="s">
        <v>171</v>
      </c>
      <c r="K3" s="10" t="s">
        <v>117</v>
      </c>
      <c r="L3" s="10"/>
      <c r="M3" s="13" t="str">
        <f t="shared" ref="M3:M51" si="3">IF(U3="Low", "10,000",IF(U3="Med","20,000","30,000"))</f>
        <v>10,000</v>
      </c>
      <c r="N3" s="13">
        <f t="shared" ref="N3:N51" si="4">M3*0.3</f>
        <v>3000</v>
      </c>
      <c r="O3" s="13">
        <f t="shared" ref="O3:O51" si="5">M3*0.7</f>
        <v>7000</v>
      </c>
      <c r="P3" s="13">
        <f t="shared" si="0"/>
        <v>11800</v>
      </c>
      <c r="Q3" s="2">
        <v>0.18</v>
      </c>
      <c r="R3" s="2">
        <f t="shared" ref="R3:R51" si="6">S3*0.8</f>
        <v>-1.0079096045197742</v>
      </c>
      <c r="S3" s="6">
        <f t="shared" si="1"/>
        <v>-1.2598870056497176</v>
      </c>
      <c r="T3" s="10" t="s">
        <v>26</v>
      </c>
      <c r="U3" s="10" t="s">
        <v>2</v>
      </c>
      <c r="V3" s="10" t="s">
        <v>27</v>
      </c>
      <c r="W3" s="10" t="s">
        <v>28</v>
      </c>
      <c r="X3" s="15">
        <v>10</v>
      </c>
      <c r="Y3" s="14" t="s">
        <v>29</v>
      </c>
      <c r="Z3" s="10" t="s">
        <v>27</v>
      </c>
      <c r="AA3" s="15">
        <v>3</v>
      </c>
      <c r="AB3" s="15">
        <v>4</v>
      </c>
      <c r="AC3" s="15">
        <v>4</v>
      </c>
      <c r="AD3" s="15">
        <v>5</v>
      </c>
      <c r="AE3" s="15">
        <v>3</v>
      </c>
      <c r="AF3" s="15">
        <v>4</v>
      </c>
      <c r="AG3" s="15">
        <v>3</v>
      </c>
      <c r="AH3" s="15">
        <v>2</v>
      </c>
      <c r="AI3" s="15">
        <v>2</v>
      </c>
      <c r="AJ3" s="15">
        <v>3</v>
      </c>
      <c r="AK3" s="15">
        <v>3</v>
      </c>
      <c r="AL3" s="11" t="s">
        <v>171</v>
      </c>
      <c r="AN3" s="9">
        <v>8000</v>
      </c>
      <c r="AO3" s="9">
        <v>8000</v>
      </c>
      <c r="AP3" s="6">
        <v>0.6</v>
      </c>
      <c r="AR3" s="8">
        <f t="shared" ref="AR3:AR51" si="7">AN3+AO3+AQ3</f>
        <v>16000</v>
      </c>
      <c r="AS3" s="8">
        <f t="shared" ref="AS3:AS51" si="8">(AR3*1)/AP3</f>
        <v>26666.666666666668</v>
      </c>
      <c r="AT3" s="8">
        <f t="shared" si="2"/>
        <v>-14866.666666666668</v>
      </c>
    </row>
    <row r="4" spans="1:46" x14ac:dyDescent="0.2">
      <c r="A4" s="15">
        <v>3</v>
      </c>
      <c r="B4" s="10" t="s">
        <v>115</v>
      </c>
      <c r="C4" s="10" t="s">
        <v>176</v>
      </c>
      <c r="D4" s="10" t="s">
        <v>118</v>
      </c>
      <c r="E4" s="4">
        <v>44929</v>
      </c>
      <c r="F4" s="4">
        <v>44929</v>
      </c>
      <c r="G4" s="4"/>
      <c r="H4" s="17" t="s">
        <v>203</v>
      </c>
      <c r="I4" s="10" t="s">
        <v>167</v>
      </c>
      <c r="J4" s="10" t="s">
        <v>172</v>
      </c>
      <c r="K4" s="10" t="s">
        <v>118</v>
      </c>
      <c r="L4" s="10"/>
      <c r="M4" s="13" t="str">
        <f t="shared" si="3"/>
        <v>30,000</v>
      </c>
      <c r="N4" s="13">
        <f t="shared" si="4"/>
        <v>9000</v>
      </c>
      <c r="O4" s="13">
        <f t="shared" si="5"/>
        <v>21000</v>
      </c>
      <c r="P4" s="13">
        <f t="shared" si="0"/>
        <v>36600</v>
      </c>
      <c r="Q4" s="2">
        <v>0.22</v>
      </c>
      <c r="R4" s="2">
        <f t="shared" si="6"/>
        <v>0.55019516003122559</v>
      </c>
      <c r="S4" s="6">
        <f t="shared" si="1"/>
        <v>0.68774395003903199</v>
      </c>
      <c r="T4" s="10" t="s">
        <v>23</v>
      </c>
      <c r="U4" s="10" t="s">
        <v>4</v>
      </c>
      <c r="V4" s="10" t="s">
        <v>30</v>
      </c>
      <c r="W4" s="10" t="s">
        <v>3</v>
      </c>
      <c r="X4" s="15">
        <v>14</v>
      </c>
      <c r="Y4" s="14" t="s">
        <v>31</v>
      </c>
      <c r="Z4" s="10" t="s">
        <v>4</v>
      </c>
      <c r="AA4" s="15">
        <v>5</v>
      </c>
      <c r="AB4" s="15">
        <v>5</v>
      </c>
      <c r="AC4" s="15">
        <v>3</v>
      </c>
      <c r="AD4" s="15">
        <v>2</v>
      </c>
      <c r="AE4" s="15">
        <v>2</v>
      </c>
      <c r="AF4" s="15">
        <v>5</v>
      </c>
      <c r="AG4" s="15">
        <v>5</v>
      </c>
      <c r="AH4" s="15">
        <v>5</v>
      </c>
      <c r="AI4" s="15">
        <v>1</v>
      </c>
      <c r="AJ4" s="15">
        <v>5</v>
      </c>
      <c r="AK4" s="15">
        <v>4</v>
      </c>
      <c r="AL4" s="11" t="s">
        <v>194</v>
      </c>
      <c r="AN4" s="9">
        <v>1000</v>
      </c>
      <c r="AO4" s="9">
        <v>7000</v>
      </c>
      <c r="AP4" s="6">
        <v>0.7</v>
      </c>
      <c r="AR4" s="8">
        <f t="shared" si="7"/>
        <v>8000</v>
      </c>
      <c r="AS4" s="8">
        <f t="shared" si="8"/>
        <v>11428.571428571429</v>
      </c>
      <c r="AT4" s="8">
        <f t="shared" si="2"/>
        <v>25171.428571428572</v>
      </c>
    </row>
    <row r="5" spans="1:46" x14ac:dyDescent="0.2">
      <c r="A5" s="15">
        <v>4</v>
      </c>
      <c r="B5" s="10" t="s">
        <v>115</v>
      </c>
      <c r="C5" s="10" t="s">
        <v>176</v>
      </c>
      <c r="D5" s="10" t="s">
        <v>119</v>
      </c>
      <c r="E5" s="4">
        <v>44930</v>
      </c>
      <c r="F5" s="4">
        <v>44930</v>
      </c>
      <c r="G5" s="4"/>
      <c r="H5" s="17" t="s">
        <v>204</v>
      </c>
      <c r="I5" s="10" t="s">
        <v>168</v>
      </c>
      <c r="J5" s="10" t="s">
        <v>173</v>
      </c>
      <c r="K5" s="10" t="s">
        <v>119</v>
      </c>
      <c r="L5" s="10"/>
      <c r="M5" s="13" t="str">
        <f t="shared" si="3"/>
        <v>20,000</v>
      </c>
      <c r="N5" s="13">
        <f t="shared" si="4"/>
        <v>6000</v>
      </c>
      <c r="O5" s="13">
        <f t="shared" si="5"/>
        <v>14000</v>
      </c>
      <c r="P5" s="13">
        <f t="shared" si="0"/>
        <v>23000</v>
      </c>
      <c r="Q5" s="2">
        <v>0.15</v>
      </c>
      <c r="R5" s="2">
        <f t="shared" si="6"/>
        <v>-0.41739130434782612</v>
      </c>
      <c r="S5" s="6">
        <f t="shared" si="1"/>
        <v>-0.52173913043478259</v>
      </c>
      <c r="T5" s="10" t="s">
        <v>32</v>
      </c>
      <c r="U5" s="10" t="s">
        <v>24</v>
      </c>
      <c r="V5" s="10" t="s">
        <v>1</v>
      </c>
      <c r="W5" s="10" t="s">
        <v>28</v>
      </c>
      <c r="X5" s="15">
        <v>11</v>
      </c>
      <c r="Y5" s="14" t="s">
        <v>33</v>
      </c>
      <c r="Z5" s="10" t="s">
        <v>2</v>
      </c>
      <c r="AA5" s="15">
        <v>2</v>
      </c>
      <c r="AB5" s="15">
        <v>3</v>
      </c>
      <c r="AC5" s="15">
        <v>2</v>
      </c>
      <c r="AD5" s="15">
        <v>4</v>
      </c>
      <c r="AE5" s="15">
        <v>5</v>
      </c>
      <c r="AF5" s="15">
        <v>3</v>
      </c>
      <c r="AG5" s="15">
        <v>2</v>
      </c>
      <c r="AH5" s="15">
        <v>3</v>
      </c>
      <c r="AI5" s="15">
        <v>4</v>
      </c>
      <c r="AJ5" s="15">
        <v>2</v>
      </c>
      <c r="AK5" s="15">
        <v>2</v>
      </c>
      <c r="AL5" s="11" t="s">
        <v>195</v>
      </c>
      <c r="AN5" s="9">
        <v>3000</v>
      </c>
      <c r="AO5" s="9">
        <v>4000</v>
      </c>
      <c r="AP5" s="6">
        <v>0.2</v>
      </c>
      <c r="AR5" s="8">
        <f t="shared" si="7"/>
        <v>7000</v>
      </c>
      <c r="AS5" s="8">
        <f t="shared" si="8"/>
        <v>35000</v>
      </c>
      <c r="AT5" s="8">
        <f t="shared" si="2"/>
        <v>-12000</v>
      </c>
    </row>
    <row r="6" spans="1:46" x14ac:dyDescent="0.2">
      <c r="A6" s="15">
        <v>5</v>
      </c>
      <c r="B6" s="10" t="s">
        <v>115</v>
      </c>
      <c r="C6" s="10" t="s">
        <v>176</v>
      </c>
      <c r="D6" s="10" t="s">
        <v>120</v>
      </c>
      <c r="E6" s="4">
        <v>44931</v>
      </c>
      <c r="F6" s="4">
        <v>44931</v>
      </c>
      <c r="G6" s="4"/>
      <c r="H6" s="17" t="s">
        <v>205</v>
      </c>
      <c r="I6" s="10" t="s">
        <v>169</v>
      </c>
      <c r="J6" s="10" t="s">
        <v>174</v>
      </c>
      <c r="K6" s="10" t="s">
        <v>120</v>
      </c>
      <c r="L6" s="10"/>
      <c r="M6" s="13" t="str">
        <f t="shared" si="3"/>
        <v>10,000</v>
      </c>
      <c r="N6" s="13">
        <f t="shared" si="4"/>
        <v>3000</v>
      </c>
      <c r="O6" s="13">
        <f t="shared" si="5"/>
        <v>7000</v>
      </c>
      <c r="P6" s="13">
        <f t="shared" si="0"/>
        <v>12000</v>
      </c>
      <c r="Q6" s="2">
        <v>0.2</v>
      </c>
      <c r="R6" s="2">
        <f t="shared" si="6"/>
        <v>-1.1047619047619048</v>
      </c>
      <c r="S6" s="6">
        <f t="shared" si="1"/>
        <v>-1.3809523809523809</v>
      </c>
      <c r="T6" s="10" t="s">
        <v>26</v>
      </c>
      <c r="U6" s="10" t="s">
        <v>2</v>
      </c>
      <c r="V6" s="10" t="s">
        <v>30</v>
      </c>
      <c r="W6" s="10" t="s">
        <v>3</v>
      </c>
      <c r="X6" s="15">
        <v>13</v>
      </c>
      <c r="Y6" s="14" t="s">
        <v>34</v>
      </c>
      <c r="Z6" s="10" t="s">
        <v>27</v>
      </c>
      <c r="AA6" s="15">
        <v>4</v>
      </c>
      <c r="AB6" s="15">
        <v>4</v>
      </c>
      <c r="AC6" s="15">
        <v>4</v>
      </c>
      <c r="AD6" s="15">
        <v>3</v>
      </c>
      <c r="AE6" s="15">
        <v>3</v>
      </c>
      <c r="AF6" s="15">
        <v>4</v>
      </c>
      <c r="AG6" s="15">
        <v>4</v>
      </c>
      <c r="AH6" s="15">
        <v>4</v>
      </c>
      <c r="AI6" s="15">
        <v>3</v>
      </c>
      <c r="AJ6" s="15">
        <v>4</v>
      </c>
      <c r="AK6" s="15">
        <v>4</v>
      </c>
      <c r="AL6" s="11" t="s">
        <v>173</v>
      </c>
      <c r="AN6" s="9">
        <v>5000</v>
      </c>
      <c r="AO6" s="9">
        <v>5000</v>
      </c>
      <c r="AP6" s="6">
        <v>0.35</v>
      </c>
      <c r="AR6" s="8">
        <f t="shared" si="7"/>
        <v>10000</v>
      </c>
      <c r="AS6" s="8">
        <f t="shared" si="8"/>
        <v>28571.428571428572</v>
      </c>
      <c r="AT6" s="8">
        <f t="shared" si="2"/>
        <v>-16571.428571428572</v>
      </c>
    </row>
    <row r="7" spans="1:46" x14ac:dyDescent="0.2">
      <c r="A7" s="15">
        <v>6</v>
      </c>
      <c r="B7" s="10" t="s">
        <v>115</v>
      </c>
      <c r="C7" s="10" t="s">
        <v>176</v>
      </c>
      <c r="D7" s="10" t="s">
        <v>121</v>
      </c>
      <c r="E7" s="4">
        <v>44932</v>
      </c>
      <c r="F7" s="4">
        <v>44932</v>
      </c>
      <c r="G7" s="4"/>
      <c r="H7" s="17" t="s">
        <v>206</v>
      </c>
      <c r="I7" s="10" t="s">
        <v>166</v>
      </c>
      <c r="J7" s="10" t="s">
        <v>170</v>
      </c>
      <c r="K7" s="10" t="s">
        <v>121</v>
      </c>
      <c r="L7" s="10"/>
      <c r="M7" s="13" t="str">
        <f t="shared" si="3"/>
        <v>10,000</v>
      </c>
      <c r="N7" s="13">
        <f t="shared" si="4"/>
        <v>3000</v>
      </c>
      <c r="O7" s="13">
        <f t="shared" si="5"/>
        <v>7000</v>
      </c>
      <c r="P7" s="13">
        <f t="shared" si="0"/>
        <v>11700</v>
      </c>
      <c r="Q7" s="2">
        <v>0.17</v>
      </c>
      <c r="R7" s="2">
        <f t="shared" si="6"/>
        <v>0.37264957264957266</v>
      </c>
      <c r="S7" s="6">
        <f t="shared" si="1"/>
        <v>0.46581196581196582</v>
      </c>
      <c r="T7" s="10" t="s">
        <v>32</v>
      </c>
      <c r="U7" s="10" t="s">
        <v>2</v>
      </c>
      <c r="V7" s="10" t="s">
        <v>27</v>
      </c>
      <c r="W7" s="10" t="s">
        <v>28</v>
      </c>
      <c r="X7" s="15">
        <v>9</v>
      </c>
      <c r="Y7" s="14" t="s">
        <v>35</v>
      </c>
      <c r="Z7" s="10" t="s">
        <v>27</v>
      </c>
      <c r="AA7" s="15">
        <v>4</v>
      </c>
      <c r="AB7" s="15">
        <v>4</v>
      </c>
      <c r="AC7" s="15">
        <v>4</v>
      </c>
      <c r="AD7" s="15">
        <v>2</v>
      </c>
      <c r="AE7" s="15">
        <v>5</v>
      </c>
      <c r="AF7" s="15">
        <v>4</v>
      </c>
      <c r="AG7" s="15">
        <v>4</v>
      </c>
      <c r="AH7" s="15">
        <v>3</v>
      </c>
      <c r="AI7" s="15">
        <v>2</v>
      </c>
      <c r="AJ7" s="15">
        <v>4</v>
      </c>
      <c r="AK7" s="15">
        <v>3</v>
      </c>
      <c r="AL7" s="11" t="s">
        <v>168</v>
      </c>
      <c r="AN7" s="9">
        <v>1000</v>
      </c>
      <c r="AO7" s="9">
        <v>4000</v>
      </c>
      <c r="AP7" s="6">
        <v>0.8</v>
      </c>
      <c r="AR7" s="8">
        <f t="shared" si="7"/>
        <v>5000</v>
      </c>
      <c r="AS7" s="8">
        <f t="shared" si="8"/>
        <v>6250</v>
      </c>
      <c r="AT7" s="8">
        <f t="shared" si="2"/>
        <v>5450</v>
      </c>
    </row>
    <row r="8" spans="1:46" x14ac:dyDescent="0.2">
      <c r="A8" s="15">
        <v>7</v>
      </c>
      <c r="B8" s="10" t="s">
        <v>115</v>
      </c>
      <c r="C8" s="10" t="s">
        <v>176</v>
      </c>
      <c r="D8" s="10" t="s">
        <v>122</v>
      </c>
      <c r="E8" s="4">
        <v>44933</v>
      </c>
      <c r="F8" s="4">
        <v>44933</v>
      </c>
      <c r="G8" s="4"/>
      <c r="H8" s="17" t="s">
        <v>207</v>
      </c>
      <c r="I8" s="10" t="s">
        <v>166</v>
      </c>
      <c r="J8" s="10" t="s">
        <v>171</v>
      </c>
      <c r="K8" s="10" t="s">
        <v>122</v>
      </c>
      <c r="L8" s="10"/>
      <c r="M8" s="13" t="str">
        <f t="shared" si="3"/>
        <v>30,000</v>
      </c>
      <c r="N8" s="13">
        <f t="shared" si="4"/>
        <v>9000</v>
      </c>
      <c r="O8" s="13">
        <f t="shared" si="5"/>
        <v>21000</v>
      </c>
      <c r="P8" s="13">
        <f t="shared" si="0"/>
        <v>33900</v>
      </c>
      <c r="Q8" s="2">
        <v>0.13</v>
      </c>
      <c r="R8" s="2">
        <f t="shared" si="6"/>
        <v>0.42241887905604725</v>
      </c>
      <c r="S8" s="6">
        <f t="shared" si="1"/>
        <v>0.528023598820059</v>
      </c>
      <c r="T8" s="10" t="s">
        <v>23</v>
      </c>
      <c r="U8" s="10" t="s">
        <v>4</v>
      </c>
      <c r="V8" s="10" t="s">
        <v>30</v>
      </c>
      <c r="W8" s="10" t="s">
        <v>3</v>
      </c>
      <c r="X8" s="15">
        <v>15</v>
      </c>
      <c r="Y8" s="14" t="s">
        <v>36</v>
      </c>
      <c r="Z8" s="10" t="s">
        <v>4</v>
      </c>
      <c r="AA8" s="15">
        <v>2</v>
      </c>
      <c r="AB8" s="15">
        <v>2</v>
      </c>
      <c r="AC8" s="15">
        <v>5</v>
      </c>
      <c r="AD8" s="15">
        <v>5</v>
      </c>
      <c r="AE8" s="15">
        <v>1</v>
      </c>
      <c r="AF8" s="15">
        <v>1</v>
      </c>
      <c r="AG8" s="15">
        <v>2</v>
      </c>
      <c r="AH8" s="15">
        <v>1</v>
      </c>
      <c r="AI8" s="15">
        <v>5</v>
      </c>
      <c r="AJ8" s="15">
        <v>1</v>
      </c>
      <c r="AK8" s="15">
        <v>2</v>
      </c>
      <c r="AL8" s="11" t="s">
        <v>196</v>
      </c>
      <c r="AN8" s="9">
        <v>3000</v>
      </c>
      <c r="AO8" s="9">
        <v>5000</v>
      </c>
      <c r="AP8" s="6">
        <v>0.5</v>
      </c>
      <c r="AR8" s="8">
        <f t="shared" si="7"/>
        <v>8000</v>
      </c>
      <c r="AS8" s="8">
        <f t="shared" si="8"/>
        <v>16000</v>
      </c>
      <c r="AT8" s="8">
        <f t="shared" si="2"/>
        <v>17900</v>
      </c>
    </row>
    <row r="9" spans="1:46" x14ac:dyDescent="0.2">
      <c r="A9" s="15">
        <v>8</v>
      </c>
      <c r="B9" s="10" t="s">
        <v>115</v>
      </c>
      <c r="C9" s="10" t="s">
        <v>176</v>
      </c>
      <c r="D9" s="10" t="s">
        <v>123</v>
      </c>
      <c r="E9" s="4">
        <v>44934</v>
      </c>
      <c r="F9" s="4">
        <v>44934</v>
      </c>
      <c r="G9" s="4"/>
      <c r="H9" s="17" t="s">
        <v>208</v>
      </c>
      <c r="I9" s="10" t="s">
        <v>167</v>
      </c>
      <c r="J9" s="10" t="s">
        <v>172</v>
      </c>
      <c r="K9" s="10" t="s">
        <v>123</v>
      </c>
      <c r="L9" s="10"/>
      <c r="M9" s="13" t="str">
        <f t="shared" si="3"/>
        <v>20,000</v>
      </c>
      <c r="N9" s="13">
        <f t="shared" si="4"/>
        <v>6000</v>
      </c>
      <c r="O9" s="13">
        <f t="shared" si="5"/>
        <v>14000</v>
      </c>
      <c r="P9" s="13">
        <f t="shared" si="0"/>
        <v>24600</v>
      </c>
      <c r="Q9" s="2">
        <v>0.23</v>
      </c>
      <c r="R9" s="2">
        <f t="shared" si="6"/>
        <v>0.35865272938443671</v>
      </c>
      <c r="S9" s="6">
        <f t="shared" si="1"/>
        <v>0.44831591173054586</v>
      </c>
      <c r="T9" s="10" t="s">
        <v>26</v>
      </c>
      <c r="U9" s="10" t="s">
        <v>24</v>
      </c>
      <c r="V9" s="10" t="s">
        <v>1</v>
      </c>
      <c r="W9" s="10" t="s">
        <v>28</v>
      </c>
      <c r="X9" s="15">
        <v>10</v>
      </c>
      <c r="Y9" s="14" t="s">
        <v>25</v>
      </c>
      <c r="Z9" s="10" t="s">
        <v>2</v>
      </c>
      <c r="AA9" s="15">
        <v>5</v>
      </c>
      <c r="AB9" s="15">
        <v>3</v>
      </c>
      <c r="AC9" s="15">
        <v>3</v>
      </c>
      <c r="AD9" s="15">
        <v>1</v>
      </c>
      <c r="AE9" s="15">
        <v>3</v>
      </c>
      <c r="AF9" s="15">
        <v>5</v>
      </c>
      <c r="AG9" s="15">
        <v>5</v>
      </c>
      <c r="AH9" s="15">
        <v>5</v>
      </c>
      <c r="AI9" s="15">
        <v>1</v>
      </c>
      <c r="AJ9" s="15">
        <v>5</v>
      </c>
      <c r="AK9" s="15">
        <v>5</v>
      </c>
      <c r="AL9" s="11" t="s">
        <v>170</v>
      </c>
      <c r="AN9" s="9">
        <v>1500</v>
      </c>
      <c r="AO9" s="9">
        <v>8000</v>
      </c>
      <c r="AP9" s="6">
        <v>0.7</v>
      </c>
      <c r="AR9" s="8">
        <f t="shared" si="7"/>
        <v>9500</v>
      </c>
      <c r="AS9" s="8">
        <f t="shared" si="8"/>
        <v>13571.428571428572</v>
      </c>
      <c r="AT9" s="8">
        <f t="shared" si="2"/>
        <v>11028.571428571428</v>
      </c>
    </row>
    <row r="10" spans="1:46" x14ac:dyDescent="0.2">
      <c r="A10" s="15">
        <v>9</v>
      </c>
      <c r="B10" s="10" t="s">
        <v>115</v>
      </c>
      <c r="C10" s="10" t="s">
        <v>176</v>
      </c>
      <c r="D10" s="10" t="s">
        <v>124</v>
      </c>
      <c r="E10" s="4">
        <v>44935</v>
      </c>
      <c r="F10" s="4">
        <v>44935</v>
      </c>
      <c r="G10" s="4"/>
      <c r="H10" s="17" t="s">
        <v>209</v>
      </c>
      <c r="I10" s="10" t="s">
        <v>168</v>
      </c>
      <c r="J10" s="10" t="s">
        <v>173</v>
      </c>
      <c r="K10" s="10" t="s">
        <v>124</v>
      </c>
      <c r="L10" s="10"/>
      <c r="M10" s="13" t="str">
        <f t="shared" si="3"/>
        <v>10,000</v>
      </c>
      <c r="N10" s="13">
        <f t="shared" si="4"/>
        <v>3000</v>
      </c>
      <c r="O10" s="13">
        <f t="shared" si="5"/>
        <v>7000</v>
      </c>
      <c r="P10" s="13">
        <f t="shared" si="0"/>
        <v>11800</v>
      </c>
      <c r="Q10" s="2">
        <v>0.18</v>
      </c>
      <c r="R10" s="2">
        <f t="shared" si="6"/>
        <v>0.20677966101694914</v>
      </c>
      <c r="S10" s="6">
        <f t="shared" si="1"/>
        <v>0.25847457627118642</v>
      </c>
      <c r="T10" s="10" t="s">
        <v>32</v>
      </c>
      <c r="U10" s="10" t="s">
        <v>2</v>
      </c>
      <c r="V10" s="10" t="s">
        <v>1</v>
      </c>
      <c r="W10" s="10" t="s">
        <v>3</v>
      </c>
      <c r="X10" s="15">
        <v>8</v>
      </c>
      <c r="Y10" s="14" t="s">
        <v>37</v>
      </c>
      <c r="Z10" s="10" t="s">
        <v>27</v>
      </c>
      <c r="AA10" s="15">
        <v>3</v>
      </c>
      <c r="AB10" s="15">
        <v>4</v>
      </c>
      <c r="AC10" s="15">
        <v>4</v>
      </c>
      <c r="AD10" s="15">
        <v>3</v>
      </c>
      <c r="AE10" s="15">
        <v>4</v>
      </c>
      <c r="AF10" s="15">
        <v>4</v>
      </c>
      <c r="AG10" s="15">
        <v>3</v>
      </c>
      <c r="AH10" s="15">
        <v>2</v>
      </c>
      <c r="AI10" s="15">
        <v>2</v>
      </c>
      <c r="AJ10" s="15">
        <v>4</v>
      </c>
      <c r="AK10" s="15">
        <v>3</v>
      </c>
      <c r="AL10" s="11" t="s">
        <v>171</v>
      </c>
      <c r="AN10" s="9">
        <v>3000</v>
      </c>
      <c r="AO10" s="9">
        <v>4000</v>
      </c>
      <c r="AP10" s="6">
        <v>0.8</v>
      </c>
      <c r="AR10" s="8">
        <f t="shared" si="7"/>
        <v>7000</v>
      </c>
      <c r="AS10" s="8">
        <f t="shared" si="8"/>
        <v>8750</v>
      </c>
      <c r="AT10" s="8">
        <f t="shared" si="2"/>
        <v>3050</v>
      </c>
    </row>
    <row r="11" spans="1:46" x14ac:dyDescent="0.2">
      <c r="A11" s="15">
        <v>10</v>
      </c>
      <c r="B11" s="10" t="s">
        <v>115</v>
      </c>
      <c r="C11" s="10" t="s">
        <v>176</v>
      </c>
      <c r="D11" s="10" t="s">
        <v>125</v>
      </c>
      <c r="E11" s="4">
        <v>44936</v>
      </c>
      <c r="F11" s="4">
        <v>44936</v>
      </c>
      <c r="G11" s="4"/>
      <c r="H11" s="17" t="s">
        <v>210</v>
      </c>
      <c r="I11" s="10" t="s">
        <v>169</v>
      </c>
      <c r="J11" s="10" t="s">
        <v>174</v>
      </c>
      <c r="K11" s="10" t="s">
        <v>125</v>
      </c>
      <c r="L11" s="10"/>
      <c r="M11" s="13" t="str">
        <f t="shared" si="3"/>
        <v>30,000</v>
      </c>
      <c r="N11" s="13">
        <f t="shared" si="4"/>
        <v>9000</v>
      </c>
      <c r="O11" s="13">
        <f t="shared" si="5"/>
        <v>21000</v>
      </c>
      <c r="P11" s="13">
        <f t="shared" si="0"/>
        <v>34800</v>
      </c>
      <c r="Q11" s="2">
        <v>0.16</v>
      </c>
      <c r="R11" s="2">
        <f t="shared" si="6"/>
        <v>0.20886699507389156</v>
      </c>
      <c r="S11" s="6">
        <f t="shared" si="1"/>
        <v>0.26108374384236444</v>
      </c>
      <c r="T11" s="10" t="s">
        <v>26</v>
      </c>
      <c r="U11" s="10" t="s">
        <v>4</v>
      </c>
      <c r="V11" s="10" t="s">
        <v>30</v>
      </c>
      <c r="W11" s="10" t="s">
        <v>28</v>
      </c>
      <c r="X11" s="15">
        <v>14</v>
      </c>
      <c r="Y11" s="14" t="s">
        <v>38</v>
      </c>
      <c r="Z11" s="10" t="s">
        <v>4</v>
      </c>
      <c r="AA11" s="15">
        <v>4</v>
      </c>
      <c r="AB11" s="15">
        <v>5</v>
      </c>
      <c r="AC11" s="15">
        <v>2</v>
      </c>
      <c r="AD11" s="15">
        <v>4</v>
      </c>
      <c r="AE11" s="15">
        <v>2</v>
      </c>
      <c r="AF11" s="15">
        <v>2</v>
      </c>
      <c r="AG11" s="15">
        <v>4</v>
      </c>
      <c r="AH11" s="15">
        <v>3</v>
      </c>
      <c r="AI11" s="15">
        <v>3</v>
      </c>
      <c r="AJ11" s="15">
        <v>3</v>
      </c>
      <c r="AK11" s="15">
        <v>4</v>
      </c>
      <c r="AL11" s="11" t="s">
        <v>194</v>
      </c>
      <c r="AN11" s="9">
        <v>8000</v>
      </c>
      <c r="AO11" s="9">
        <v>10000</v>
      </c>
      <c r="AP11" s="6">
        <v>0.7</v>
      </c>
      <c r="AR11" s="8">
        <f t="shared" si="7"/>
        <v>18000</v>
      </c>
      <c r="AS11" s="8">
        <f t="shared" si="8"/>
        <v>25714.285714285717</v>
      </c>
      <c r="AT11" s="8">
        <f t="shared" si="2"/>
        <v>9085.7142857142826</v>
      </c>
    </row>
    <row r="12" spans="1:46" x14ac:dyDescent="0.2">
      <c r="A12" s="15">
        <v>11</v>
      </c>
      <c r="B12" s="10" t="s">
        <v>115</v>
      </c>
      <c r="C12" s="10" t="s">
        <v>176</v>
      </c>
      <c r="D12" s="10" t="s">
        <v>126</v>
      </c>
      <c r="E12" s="4">
        <v>44937</v>
      </c>
      <c r="F12" s="4">
        <v>44937</v>
      </c>
      <c r="G12" s="4"/>
      <c r="H12" s="17" t="s">
        <v>211</v>
      </c>
      <c r="I12" s="10" t="s">
        <v>166</v>
      </c>
      <c r="J12" s="10" t="s">
        <v>170</v>
      </c>
      <c r="K12" s="10" t="s">
        <v>126</v>
      </c>
      <c r="L12" s="10"/>
      <c r="M12" s="13" t="str">
        <f t="shared" si="3"/>
        <v>20,000</v>
      </c>
      <c r="N12" s="13">
        <f t="shared" si="4"/>
        <v>6000</v>
      </c>
      <c r="O12" s="13">
        <f t="shared" si="5"/>
        <v>14000</v>
      </c>
      <c r="P12" s="13">
        <f t="shared" si="0"/>
        <v>23800</v>
      </c>
      <c r="Q12" s="2">
        <v>0.19</v>
      </c>
      <c r="R12" s="2">
        <f t="shared" si="6"/>
        <v>0.29199589337997639</v>
      </c>
      <c r="S12" s="6">
        <f t="shared" si="1"/>
        <v>0.3649948667249705</v>
      </c>
      <c r="T12" s="10" t="s">
        <v>23</v>
      </c>
      <c r="U12" s="10" t="s">
        <v>24</v>
      </c>
      <c r="V12" s="10" t="s">
        <v>27</v>
      </c>
      <c r="W12" s="10" t="s">
        <v>28</v>
      </c>
      <c r="X12" s="15">
        <v>12</v>
      </c>
      <c r="Y12" s="14" t="s">
        <v>39</v>
      </c>
      <c r="Z12" s="10" t="s">
        <v>2</v>
      </c>
      <c r="AA12" s="15">
        <v>3</v>
      </c>
      <c r="AB12" s="15">
        <v>3</v>
      </c>
      <c r="AC12" s="15">
        <v>4</v>
      </c>
      <c r="AD12" s="15">
        <v>3</v>
      </c>
      <c r="AE12" s="15">
        <v>3</v>
      </c>
      <c r="AF12" s="15">
        <v>4</v>
      </c>
      <c r="AG12" s="15">
        <v>3</v>
      </c>
      <c r="AH12" s="15">
        <v>4</v>
      </c>
      <c r="AI12" s="15">
        <v>2</v>
      </c>
      <c r="AJ12" s="15">
        <v>3</v>
      </c>
      <c r="AK12" s="15">
        <v>3</v>
      </c>
      <c r="AL12" s="11" t="s">
        <v>195</v>
      </c>
      <c r="AN12" s="9">
        <v>3933.3333333333298</v>
      </c>
      <c r="AO12" s="9">
        <v>7200.00000000001</v>
      </c>
      <c r="AP12" s="6">
        <v>0.73666666666666702</v>
      </c>
      <c r="AR12" s="8">
        <f t="shared" si="7"/>
        <v>11133.333333333339</v>
      </c>
      <c r="AS12" s="8">
        <f t="shared" si="8"/>
        <v>15113.122171945703</v>
      </c>
      <c r="AT12" s="8">
        <f t="shared" si="2"/>
        <v>8686.8778280542974</v>
      </c>
    </row>
    <row r="13" spans="1:46" x14ac:dyDescent="0.2">
      <c r="A13" s="15">
        <v>12</v>
      </c>
      <c r="B13" s="10" t="s">
        <v>115</v>
      </c>
      <c r="C13" s="10" t="s">
        <v>176</v>
      </c>
      <c r="D13" s="10" t="s">
        <v>127</v>
      </c>
      <c r="E13" s="4">
        <v>44938</v>
      </c>
      <c r="F13" s="4">
        <v>44938</v>
      </c>
      <c r="G13" s="4"/>
      <c r="H13" s="17" t="s">
        <v>212</v>
      </c>
      <c r="I13" s="10" t="s">
        <v>166</v>
      </c>
      <c r="J13" s="10" t="s">
        <v>171</v>
      </c>
      <c r="K13" s="10" t="s">
        <v>127</v>
      </c>
      <c r="L13" s="10"/>
      <c r="M13" s="13" t="str">
        <f t="shared" si="3"/>
        <v>30,000</v>
      </c>
      <c r="N13" s="13">
        <f t="shared" si="4"/>
        <v>9000</v>
      </c>
      <c r="O13" s="13">
        <f t="shared" si="5"/>
        <v>21000</v>
      </c>
      <c r="P13" s="13">
        <f t="shared" si="0"/>
        <v>37200</v>
      </c>
      <c r="Q13" s="2">
        <v>0.24</v>
      </c>
      <c r="R13" s="2">
        <f t="shared" si="6"/>
        <v>0.47810152379490606</v>
      </c>
      <c r="S13" s="6">
        <f t="shared" si="1"/>
        <v>0.59762690474363256</v>
      </c>
      <c r="T13" s="10" t="s">
        <v>32</v>
      </c>
      <c r="U13" s="10" t="s">
        <v>4</v>
      </c>
      <c r="V13" s="10" t="s">
        <v>1</v>
      </c>
      <c r="W13" s="10" t="s">
        <v>3</v>
      </c>
      <c r="X13" s="15">
        <v>10</v>
      </c>
      <c r="Y13" s="14" t="s">
        <v>33</v>
      </c>
      <c r="Z13" s="10" t="s">
        <v>27</v>
      </c>
      <c r="AA13" s="15">
        <v>5</v>
      </c>
      <c r="AB13" s="15">
        <v>5</v>
      </c>
      <c r="AC13" s="15">
        <v>5</v>
      </c>
      <c r="AD13" s="15">
        <v>2</v>
      </c>
      <c r="AE13" s="15">
        <v>4</v>
      </c>
      <c r="AF13" s="15">
        <v>5</v>
      </c>
      <c r="AG13" s="15">
        <v>5</v>
      </c>
      <c r="AH13" s="15">
        <v>5</v>
      </c>
      <c r="AI13" s="15">
        <v>1</v>
      </c>
      <c r="AJ13" s="15">
        <v>5</v>
      </c>
      <c r="AK13" s="15">
        <v>5</v>
      </c>
      <c r="AL13" s="11" t="s">
        <v>173</v>
      </c>
      <c r="AN13" s="9">
        <v>3984.84848484848</v>
      </c>
      <c r="AO13" s="9">
        <v>7454.5454545454504</v>
      </c>
      <c r="AP13" s="6">
        <v>0.76424242424242395</v>
      </c>
      <c r="AR13" s="8">
        <f t="shared" si="7"/>
        <v>11439.393939393931</v>
      </c>
      <c r="AS13" s="8">
        <f t="shared" si="8"/>
        <v>14968.279143536871</v>
      </c>
      <c r="AT13" s="8">
        <f t="shared" si="2"/>
        <v>22231.720856463129</v>
      </c>
    </row>
    <row r="14" spans="1:46" x14ac:dyDescent="0.2">
      <c r="A14" s="15">
        <v>13</v>
      </c>
      <c r="B14" s="10" t="s">
        <v>115</v>
      </c>
      <c r="C14" s="10" t="s">
        <v>176</v>
      </c>
      <c r="D14" s="10" t="s">
        <v>128</v>
      </c>
      <c r="E14" s="4">
        <v>44939</v>
      </c>
      <c r="F14" s="4">
        <v>44939</v>
      </c>
      <c r="G14" s="4"/>
      <c r="H14" s="17" t="s">
        <v>213</v>
      </c>
      <c r="I14" s="10" t="s">
        <v>167</v>
      </c>
      <c r="J14" s="10" t="s">
        <v>172</v>
      </c>
      <c r="K14" s="10" t="s">
        <v>128</v>
      </c>
      <c r="L14" s="10"/>
      <c r="M14" s="13" t="str">
        <f t="shared" si="3"/>
        <v>10,000</v>
      </c>
      <c r="N14" s="13">
        <f t="shared" si="4"/>
        <v>3000</v>
      </c>
      <c r="O14" s="13">
        <f t="shared" si="5"/>
        <v>7000</v>
      </c>
      <c r="P14" s="13">
        <f t="shared" si="0"/>
        <v>11400.000000000002</v>
      </c>
      <c r="Q14" s="2">
        <v>0.14000000000000001</v>
      </c>
      <c r="R14" s="2">
        <f t="shared" si="6"/>
        <v>-0.24094910065059238</v>
      </c>
      <c r="S14" s="6">
        <f t="shared" si="1"/>
        <v>-0.30118637581324048</v>
      </c>
      <c r="T14" s="10" t="s">
        <v>26</v>
      </c>
      <c r="U14" s="10" t="s">
        <v>2</v>
      </c>
      <c r="V14" s="10" t="s">
        <v>30</v>
      </c>
      <c r="W14" s="10" t="s">
        <v>28</v>
      </c>
      <c r="X14" s="15">
        <v>9</v>
      </c>
      <c r="Y14" s="14" t="s">
        <v>31</v>
      </c>
      <c r="Z14" s="10" t="s">
        <v>4</v>
      </c>
      <c r="AA14" s="15">
        <v>2</v>
      </c>
      <c r="AB14" s="15">
        <v>2</v>
      </c>
      <c r="AC14" s="15">
        <v>3</v>
      </c>
      <c r="AD14" s="15">
        <v>5</v>
      </c>
      <c r="AE14" s="15">
        <v>2</v>
      </c>
      <c r="AF14" s="15">
        <v>3</v>
      </c>
      <c r="AG14" s="15">
        <v>2</v>
      </c>
      <c r="AH14" s="15">
        <v>1</v>
      </c>
      <c r="AI14" s="15">
        <v>4</v>
      </c>
      <c r="AJ14" s="15">
        <v>2</v>
      </c>
      <c r="AK14" s="15">
        <v>2</v>
      </c>
      <c r="AL14" s="11" t="s">
        <v>168</v>
      </c>
      <c r="AN14" s="9">
        <v>4036.3636363636401</v>
      </c>
      <c r="AO14" s="9">
        <v>7709.0909090908999</v>
      </c>
      <c r="AP14" s="6">
        <v>0.79181818181818198</v>
      </c>
      <c r="AR14" s="8">
        <f t="shared" si="7"/>
        <v>11745.45454545454</v>
      </c>
      <c r="AS14" s="8">
        <f t="shared" si="8"/>
        <v>14833.524684270944</v>
      </c>
      <c r="AT14" s="8">
        <f t="shared" si="2"/>
        <v>-3433.5246842709421</v>
      </c>
    </row>
    <row r="15" spans="1:46" x14ac:dyDescent="0.2">
      <c r="A15" s="15">
        <v>14</v>
      </c>
      <c r="B15" s="10" t="s">
        <v>115</v>
      </c>
      <c r="C15" s="10" t="s">
        <v>176</v>
      </c>
      <c r="D15" s="10" t="s">
        <v>129</v>
      </c>
      <c r="E15" s="4">
        <v>44940</v>
      </c>
      <c r="F15" s="4">
        <v>44940</v>
      </c>
      <c r="G15" s="4"/>
      <c r="H15" s="17" t="s">
        <v>214</v>
      </c>
      <c r="I15" s="10" t="s">
        <v>168</v>
      </c>
      <c r="J15" s="10" t="s">
        <v>173</v>
      </c>
      <c r="K15" s="10" t="s">
        <v>129</v>
      </c>
      <c r="L15" s="10"/>
      <c r="M15" s="13" t="str">
        <f t="shared" si="3"/>
        <v>20,000</v>
      </c>
      <c r="N15" s="13">
        <f t="shared" si="4"/>
        <v>6000</v>
      </c>
      <c r="O15" s="13">
        <f t="shared" si="5"/>
        <v>14000</v>
      </c>
      <c r="P15" s="13">
        <f t="shared" si="0"/>
        <v>24000</v>
      </c>
      <c r="Q15" s="2">
        <v>0.2</v>
      </c>
      <c r="R15" s="2">
        <f t="shared" si="6"/>
        <v>0.30973865877712076</v>
      </c>
      <c r="S15" s="6">
        <f t="shared" si="1"/>
        <v>0.38717332347140093</v>
      </c>
      <c r="T15" s="10" t="s">
        <v>23</v>
      </c>
      <c r="U15" s="10" t="s">
        <v>24</v>
      </c>
      <c r="V15" s="10" t="s">
        <v>27</v>
      </c>
      <c r="W15" s="10" t="s">
        <v>3</v>
      </c>
      <c r="X15" s="15">
        <v>11</v>
      </c>
      <c r="Y15" s="14" t="s">
        <v>29</v>
      </c>
      <c r="Z15" s="10" t="s">
        <v>2</v>
      </c>
      <c r="AA15" s="15">
        <v>4</v>
      </c>
      <c r="AB15" s="15">
        <v>4</v>
      </c>
      <c r="AC15" s="15">
        <v>4</v>
      </c>
      <c r="AD15" s="15">
        <v>3</v>
      </c>
      <c r="AE15" s="15">
        <v>3</v>
      </c>
      <c r="AF15" s="15">
        <v>4</v>
      </c>
      <c r="AG15" s="15">
        <v>4</v>
      </c>
      <c r="AH15" s="15">
        <v>4</v>
      </c>
      <c r="AI15" s="15">
        <v>2</v>
      </c>
      <c r="AJ15" s="15">
        <v>4</v>
      </c>
      <c r="AK15" s="15">
        <v>4</v>
      </c>
      <c r="AL15" s="11" t="s">
        <v>196</v>
      </c>
      <c r="AN15" s="9">
        <v>4087.8787878787898</v>
      </c>
      <c r="AO15" s="9">
        <v>7963.6363636363603</v>
      </c>
      <c r="AP15" s="6">
        <v>0.81939393939394001</v>
      </c>
      <c r="AR15" s="8">
        <f t="shared" si="7"/>
        <v>12051.51515151515</v>
      </c>
      <c r="AS15" s="8">
        <f t="shared" si="8"/>
        <v>14707.840236686377</v>
      </c>
      <c r="AT15" s="8">
        <f t="shared" si="2"/>
        <v>9292.1597633136225</v>
      </c>
    </row>
    <row r="16" spans="1:46" x14ac:dyDescent="0.2">
      <c r="A16" s="15">
        <v>15</v>
      </c>
      <c r="B16" s="10" t="s">
        <v>115</v>
      </c>
      <c r="C16" s="10" t="s">
        <v>176</v>
      </c>
      <c r="D16" s="10" t="s">
        <v>130</v>
      </c>
      <c r="E16" s="4">
        <v>44941</v>
      </c>
      <c r="F16" s="4">
        <v>44941</v>
      </c>
      <c r="G16" s="4"/>
      <c r="H16" s="17" t="s">
        <v>215</v>
      </c>
      <c r="I16" s="10" t="s">
        <v>169</v>
      </c>
      <c r="J16" s="10" t="s">
        <v>174</v>
      </c>
      <c r="K16" s="10" t="s">
        <v>130</v>
      </c>
      <c r="L16" s="10"/>
      <c r="M16" s="13" t="str">
        <f t="shared" si="3"/>
        <v>30,000</v>
      </c>
      <c r="N16" s="13">
        <f t="shared" si="4"/>
        <v>9000</v>
      </c>
      <c r="O16" s="13">
        <f t="shared" si="5"/>
        <v>21000</v>
      </c>
      <c r="P16" s="13">
        <f t="shared" si="0"/>
        <v>37500</v>
      </c>
      <c r="Q16" s="2">
        <v>0.25</v>
      </c>
      <c r="R16" s="2">
        <f t="shared" si="6"/>
        <v>0.48873941562313683</v>
      </c>
      <c r="S16" s="6">
        <f t="shared" si="1"/>
        <v>0.61092426952892098</v>
      </c>
      <c r="T16" s="10" t="s">
        <v>32</v>
      </c>
      <c r="U16" s="10" t="s">
        <v>4</v>
      </c>
      <c r="V16" s="10" t="s">
        <v>1</v>
      </c>
      <c r="W16" s="10" t="s">
        <v>28</v>
      </c>
      <c r="X16" s="15">
        <v>8</v>
      </c>
      <c r="Y16" s="14" t="s">
        <v>37</v>
      </c>
      <c r="Z16" s="10" t="s">
        <v>27</v>
      </c>
      <c r="AA16" s="15">
        <v>5</v>
      </c>
      <c r="AB16" s="15">
        <v>5</v>
      </c>
      <c r="AC16" s="15">
        <v>5</v>
      </c>
      <c r="AD16" s="15">
        <v>1</v>
      </c>
      <c r="AE16" s="15">
        <v>5</v>
      </c>
      <c r="AF16" s="15">
        <v>5</v>
      </c>
      <c r="AG16" s="15">
        <v>5</v>
      </c>
      <c r="AH16" s="15">
        <v>5</v>
      </c>
      <c r="AI16" s="15">
        <v>1</v>
      </c>
      <c r="AJ16" s="15">
        <v>5</v>
      </c>
      <c r="AK16" s="15">
        <v>5</v>
      </c>
      <c r="AL16" s="11" t="s">
        <v>170</v>
      </c>
      <c r="AN16" s="9">
        <v>4139.3939393939399</v>
      </c>
      <c r="AO16" s="9">
        <v>8218.1818181818107</v>
      </c>
      <c r="AP16" s="6">
        <v>0.84696969696969704</v>
      </c>
      <c r="AR16" s="8">
        <f t="shared" si="7"/>
        <v>12357.575757575751</v>
      </c>
      <c r="AS16" s="8">
        <f t="shared" si="8"/>
        <v>14590.339892665465</v>
      </c>
      <c r="AT16" s="8">
        <f t="shared" si="2"/>
        <v>22909.660107334537</v>
      </c>
    </row>
    <row r="17" spans="1:46" x14ac:dyDescent="0.2">
      <c r="A17" s="15">
        <v>16</v>
      </c>
      <c r="B17" s="10" t="s">
        <v>115</v>
      </c>
      <c r="C17" s="10" t="s">
        <v>176</v>
      </c>
      <c r="D17" s="10" t="s">
        <v>131</v>
      </c>
      <c r="E17" s="4">
        <v>44942</v>
      </c>
      <c r="F17" s="4">
        <v>44942</v>
      </c>
      <c r="G17" s="4"/>
      <c r="H17" s="17" t="s">
        <v>216</v>
      </c>
      <c r="I17" s="10" t="s">
        <v>166</v>
      </c>
      <c r="J17" s="10" t="s">
        <v>170</v>
      </c>
      <c r="K17" s="10" t="s">
        <v>131</v>
      </c>
      <c r="L17" s="10"/>
      <c r="M17" s="13" t="str">
        <f t="shared" si="3"/>
        <v>10,000</v>
      </c>
      <c r="N17" s="13">
        <f t="shared" si="4"/>
        <v>3000</v>
      </c>
      <c r="O17" s="13">
        <f t="shared" si="5"/>
        <v>7000</v>
      </c>
      <c r="P17" s="13">
        <f t="shared" si="0"/>
        <v>11200.000000000002</v>
      </c>
      <c r="Q17" s="2">
        <v>0.12</v>
      </c>
      <c r="R17" s="2">
        <f t="shared" si="6"/>
        <v>-0.23430353430353415</v>
      </c>
      <c r="S17" s="6">
        <f t="shared" si="1"/>
        <v>-0.29287941787941768</v>
      </c>
      <c r="T17" s="10" t="s">
        <v>26</v>
      </c>
      <c r="U17" s="10" t="s">
        <v>2</v>
      </c>
      <c r="V17" s="10" t="s">
        <v>30</v>
      </c>
      <c r="W17" s="10" t="s">
        <v>3</v>
      </c>
      <c r="X17" s="15">
        <v>7</v>
      </c>
      <c r="Y17" s="14" t="s">
        <v>31</v>
      </c>
      <c r="Z17" s="10" t="s">
        <v>4</v>
      </c>
      <c r="AA17" s="15">
        <v>2</v>
      </c>
      <c r="AB17" s="15">
        <v>1</v>
      </c>
      <c r="AC17" s="15">
        <v>3</v>
      </c>
      <c r="AD17" s="15">
        <v>5</v>
      </c>
      <c r="AE17" s="15">
        <v>1</v>
      </c>
      <c r="AF17" s="15">
        <v>2</v>
      </c>
      <c r="AG17" s="15">
        <v>2</v>
      </c>
      <c r="AH17" s="15">
        <v>1</v>
      </c>
      <c r="AI17" s="15">
        <v>5</v>
      </c>
      <c r="AJ17" s="15">
        <v>1</v>
      </c>
      <c r="AK17" s="15">
        <v>2</v>
      </c>
      <c r="AL17" s="11" t="s">
        <v>171</v>
      </c>
      <c r="AN17" s="9">
        <v>4190.9090909090901</v>
      </c>
      <c r="AO17" s="9">
        <v>8472.7272727272793</v>
      </c>
      <c r="AP17" s="6">
        <v>0.87454545454545496</v>
      </c>
      <c r="AR17" s="8">
        <f t="shared" si="7"/>
        <v>12663.636363636369</v>
      </c>
      <c r="AS17" s="8">
        <f t="shared" si="8"/>
        <v>14480.24948024948</v>
      </c>
      <c r="AT17" s="8">
        <f t="shared" si="2"/>
        <v>-3280.2494802494784</v>
      </c>
    </row>
    <row r="18" spans="1:46" x14ac:dyDescent="0.2">
      <c r="A18" s="15">
        <v>17</v>
      </c>
      <c r="B18" s="10" t="s">
        <v>115</v>
      </c>
      <c r="C18" s="10" t="s">
        <v>176</v>
      </c>
      <c r="D18" s="10" t="s">
        <v>132</v>
      </c>
      <c r="E18" s="4">
        <v>44943</v>
      </c>
      <c r="F18" s="4">
        <v>44943</v>
      </c>
      <c r="G18" s="4"/>
      <c r="H18" s="17" t="s">
        <v>217</v>
      </c>
      <c r="I18" s="10" t="s">
        <v>166</v>
      </c>
      <c r="J18" s="10" t="s">
        <v>171</v>
      </c>
      <c r="K18" s="10" t="s">
        <v>132</v>
      </c>
      <c r="L18" s="10"/>
      <c r="M18" s="13" t="str">
        <f t="shared" si="3"/>
        <v>30,000</v>
      </c>
      <c r="N18" s="13">
        <f t="shared" si="4"/>
        <v>9000</v>
      </c>
      <c r="O18" s="13">
        <f t="shared" si="5"/>
        <v>21000</v>
      </c>
      <c r="P18" s="13">
        <f t="shared" si="0"/>
        <v>36300</v>
      </c>
      <c r="Q18" s="2">
        <v>0.21</v>
      </c>
      <c r="R18" s="2">
        <f t="shared" si="6"/>
        <v>0.48315395072044548</v>
      </c>
      <c r="S18" s="6">
        <f t="shared" si="1"/>
        <v>0.60394243840055684</v>
      </c>
      <c r="T18" s="10" t="s">
        <v>23</v>
      </c>
      <c r="U18" s="10" t="s">
        <v>4</v>
      </c>
      <c r="V18" s="10" t="s">
        <v>27</v>
      </c>
      <c r="W18" s="10" t="s">
        <v>28</v>
      </c>
      <c r="X18" s="15">
        <v>13</v>
      </c>
      <c r="Y18" s="14" t="s">
        <v>34</v>
      </c>
      <c r="Z18" s="10" t="s">
        <v>27</v>
      </c>
      <c r="AA18" s="15">
        <v>4</v>
      </c>
      <c r="AB18" s="15">
        <v>4</v>
      </c>
      <c r="AC18" s="15">
        <v>4</v>
      </c>
      <c r="AD18" s="15">
        <v>2</v>
      </c>
      <c r="AE18" s="15">
        <v>3</v>
      </c>
      <c r="AF18" s="15">
        <v>4</v>
      </c>
      <c r="AG18" s="15">
        <v>4</v>
      </c>
      <c r="AH18" s="15">
        <v>4</v>
      </c>
      <c r="AI18" s="15">
        <v>2</v>
      </c>
      <c r="AJ18" s="15">
        <v>4</v>
      </c>
      <c r="AK18" s="15">
        <v>4</v>
      </c>
      <c r="AL18" s="11" t="s">
        <v>194</v>
      </c>
      <c r="AN18" s="9">
        <v>4242.4242424242402</v>
      </c>
      <c r="AO18" s="9">
        <v>8727.2727272727207</v>
      </c>
      <c r="AP18" s="6">
        <v>0.90212121212121199</v>
      </c>
      <c r="AR18" s="8">
        <f t="shared" si="7"/>
        <v>12969.696969696961</v>
      </c>
      <c r="AS18" s="8">
        <f t="shared" si="8"/>
        <v>14376.889486059785</v>
      </c>
      <c r="AT18" s="8">
        <f t="shared" si="2"/>
        <v>21923.110513940213</v>
      </c>
    </row>
    <row r="19" spans="1:46" x14ac:dyDescent="0.2">
      <c r="A19" s="15">
        <v>18</v>
      </c>
      <c r="B19" s="10" t="s">
        <v>115</v>
      </c>
      <c r="C19" s="10" t="s">
        <v>176</v>
      </c>
      <c r="D19" s="10" t="s">
        <v>133</v>
      </c>
      <c r="E19" s="4">
        <v>44944</v>
      </c>
      <c r="F19" s="4">
        <v>44944</v>
      </c>
      <c r="G19" s="4"/>
      <c r="H19" s="17" t="s">
        <v>218</v>
      </c>
      <c r="I19" s="10" t="s">
        <v>167</v>
      </c>
      <c r="J19" s="10" t="s">
        <v>172</v>
      </c>
      <c r="K19" s="10" t="s">
        <v>133</v>
      </c>
      <c r="L19" s="10"/>
      <c r="M19" s="13" t="str">
        <f t="shared" si="3"/>
        <v>20,000</v>
      </c>
      <c r="N19" s="13">
        <f t="shared" si="4"/>
        <v>6000</v>
      </c>
      <c r="O19" s="13">
        <f t="shared" si="5"/>
        <v>14000</v>
      </c>
      <c r="P19" s="13">
        <f t="shared" si="0"/>
        <v>24800</v>
      </c>
      <c r="Q19" s="2">
        <v>0.24</v>
      </c>
      <c r="R19" s="2">
        <f t="shared" si="6"/>
        <v>0.33936577364680187</v>
      </c>
      <c r="S19" s="6">
        <f t="shared" si="1"/>
        <v>0.42420721705850234</v>
      </c>
      <c r="T19" s="10" t="s">
        <v>32</v>
      </c>
      <c r="U19" s="10" t="s">
        <v>24</v>
      </c>
      <c r="V19" s="10" t="s">
        <v>1</v>
      </c>
      <c r="W19" s="10" t="s">
        <v>3</v>
      </c>
      <c r="X19" s="15">
        <v>9</v>
      </c>
      <c r="Y19" s="14" t="s">
        <v>40</v>
      </c>
      <c r="Z19" s="10" t="s">
        <v>2</v>
      </c>
      <c r="AA19" s="15">
        <v>5</v>
      </c>
      <c r="AB19" s="15">
        <v>5</v>
      </c>
      <c r="AC19" s="15">
        <v>5</v>
      </c>
      <c r="AD19" s="15">
        <v>1</v>
      </c>
      <c r="AE19" s="15">
        <v>5</v>
      </c>
      <c r="AF19" s="15">
        <v>5</v>
      </c>
      <c r="AG19" s="15">
        <v>5</v>
      </c>
      <c r="AH19" s="15">
        <v>5</v>
      </c>
      <c r="AI19" s="15">
        <v>1</v>
      </c>
      <c r="AJ19" s="15">
        <v>5</v>
      </c>
      <c r="AK19" s="15">
        <v>5</v>
      </c>
      <c r="AL19" s="11" t="s">
        <v>195</v>
      </c>
      <c r="AN19" s="9">
        <v>4293.9393939393904</v>
      </c>
      <c r="AO19" s="9">
        <v>8981.8181818181802</v>
      </c>
      <c r="AP19" s="6">
        <v>0.92969696969697002</v>
      </c>
      <c r="AR19" s="8">
        <f t="shared" si="7"/>
        <v>13275.757575757571</v>
      </c>
      <c r="AS19" s="8">
        <f t="shared" si="8"/>
        <v>14279.661016949141</v>
      </c>
      <c r="AT19" s="8">
        <f t="shared" si="2"/>
        <v>10520.338983050859</v>
      </c>
    </row>
    <row r="20" spans="1:46" x14ac:dyDescent="0.2">
      <c r="A20" s="15">
        <v>19</v>
      </c>
      <c r="B20" s="10" t="s">
        <v>115</v>
      </c>
      <c r="C20" s="10" t="s">
        <v>176</v>
      </c>
      <c r="D20" s="10" t="s">
        <v>134</v>
      </c>
      <c r="E20" s="4">
        <v>44945</v>
      </c>
      <c r="F20" s="4">
        <v>44945</v>
      </c>
      <c r="G20" s="4"/>
      <c r="H20" s="17" t="s">
        <v>219</v>
      </c>
      <c r="I20" s="10" t="s">
        <v>168</v>
      </c>
      <c r="J20" s="10" t="s">
        <v>173</v>
      </c>
      <c r="K20" s="10" t="s">
        <v>134</v>
      </c>
      <c r="L20" s="10"/>
      <c r="M20" s="13" t="str">
        <f t="shared" si="3"/>
        <v>30,000</v>
      </c>
      <c r="N20" s="13">
        <f t="shared" si="4"/>
        <v>9000</v>
      </c>
      <c r="O20" s="13">
        <f t="shared" si="5"/>
        <v>21000</v>
      </c>
      <c r="P20" s="13">
        <f t="shared" si="0"/>
        <v>34500</v>
      </c>
      <c r="Q20" s="2">
        <v>0.15</v>
      </c>
      <c r="R20" s="2">
        <f t="shared" si="6"/>
        <v>0.47100210578471424</v>
      </c>
      <c r="S20" s="6">
        <f t="shared" si="1"/>
        <v>0.5887526322308928</v>
      </c>
      <c r="T20" s="10" t="s">
        <v>26</v>
      </c>
      <c r="U20" s="10" t="s">
        <v>4</v>
      </c>
      <c r="V20" s="10" t="s">
        <v>30</v>
      </c>
      <c r="W20" s="10" t="s">
        <v>28</v>
      </c>
      <c r="X20" s="15">
        <v>14</v>
      </c>
      <c r="Y20" s="14" t="s">
        <v>41</v>
      </c>
      <c r="Z20" s="10" t="s">
        <v>4</v>
      </c>
      <c r="AA20" s="15">
        <v>3</v>
      </c>
      <c r="AB20" s="15">
        <v>3</v>
      </c>
      <c r="AC20" s="15">
        <v>2</v>
      </c>
      <c r="AD20" s="15">
        <v>5</v>
      </c>
      <c r="AE20" s="15">
        <v>2</v>
      </c>
      <c r="AF20" s="15">
        <v>2</v>
      </c>
      <c r="AG20" s="15">
        <v>3</v>
      </c>
      <c r="AH20" s="15">
        <v>2</v>
      </c>
      <c r="AI20" s="15">
        <v>4</v>
      </c>
      <c r="AJ20" s="15">
        <v>3</v>
      </c>
      <c r="AK20" s="15">
        <v>3</v>
      </c>
      <c r="AL20" s="11" t="s">
        <v>173</v>
      </c>
      <c r="AN20" s="9">
        <v>4345.4545454545496</v>
      </c>
      <c r="AO20" s="9">
        <v>9236.3636363636397</v>
      </c>
      <c r="AP20" s="6">
        <v>0.95727272727272705</v>
      </c>
      <c r="AR20" s="8">
        <f t="shared" si="7"/>
        <v>13581.818181818189</v>
      </c>
      <c r="AS20" s="8">
        <f t="shared" si="8"/>
        <v>14188.034188034198</v>
      </c>
      <c r="AT20" s="8">
        <f t="shared" si="2"/>
        <v>20311.965811965802</v>
      </c>
    </row>
    <row r="21" spans="1:46" x14ac:dyDescent="0.2">
      <c r="A21" s="15">
        <v>20</v>
      </c>
      <c r="B21" s="10" t="s">
        <v>115</v>
      </c>
      <c r="C21" s="10" t="s">
        <v>176</v>
      </c>
      <c r="D21" s="10" t="s">
        <v>135</v>
      </c>
      <c r="E21" s="4">
        <v>44946</v>
      </c>
      <c r="F21" s="4">
        <v>44946</v>
      </c>
      <c r="G21" s="4"/>
      <c r="H21" s="17" t="s">
        <v>220</v>
      </c>
      <c r="I21" s="10" t="s">
        <v>169</v>
      </c>
      <c r="J21" s="10" t="s">
        <v>174</v>
      </c>
      <c r="K21" s="10" t="s">
        <v>135</v>
      </c>
      <c r="L21" s="10"/>
      <c r="M21" s="13" t="str">
        <f t="shared" si="3"/>
        <v>10,000</v>
      </c>
      <c r="N21" s="13">
        <f t="shared" si="4"/>
        <v>3000</v>
      </c>
      <c r="O21" s="13">
        <f t="shared" si="5"/>
        <v>7000</v>
      </c>
      <c r="P21" s="13">
        <f t="shared" si="0"/>
        <v>11800</v>
      </c>
      <c r="Q21" s="2">
        <v>0.18</v>
      </c>
      <c r="R21" s="2">
        <f t="shared" si="6"/>
        <v>-0.15603650586701492</v>
      </c>
      <c r="S21" s="6">
        <f t="shared" si="1"/>
        <v>-0.19504563233376865</v>
      </c>
      <c r="T21" s="10" t="s">
        <v>23</v>
      </c>
      <c r="U21" s="10" t="s">
        <v>2</v>
      </c>
      <c r="V21" s="10" t="s">
        <v>27</v>
      </c>
      <c r="W21" s="10" t="s">
        <v>3</v>
      </c>
      <c r="X21" s="15">
        <v>8</v>
      </c>
      <c r="Y21" s="14" t="s">
        <v>35</v>
      </c>
      <c r="Z21" s="10" t="s">
        <v>27</v>
      </c>
      <c r="AA21" s="15">
        <v>3</v>
      </c>
      <c r="AB21" s="15">
        <v>3</v>
      </c>
      <c r="AC21" s="15">
        <v>4</v>
      </c>
      <c r="AD21" s="15">
        <v>3</v>
      </c>
      <c r="AE21" s="15">
        <v>3</v>
      </c>
      <c r="AF21" s="15">
        <v>4</v>
      </c>
      <c r="AG21" s="15">
        <v>3</v>
      </c>
      <c r="AH21" s="15">
        <v>3</v>
      </c>
      <c r="AI21" s="15">
        <v>2</v>
      </c>
      <c r="AJ21" s="15">
        <v>3</v>
      </c>
      <c r="AK21" s="15">
        <v>3</v>
      </c>
      <c r="AL21" s="11" t="s">
        <v>168</v>
      </c>
      <c r="AN21" s="9">
        <v>4396.9696969696997</v>
      </c>
      <c r="AO21" s="9">
        <v>9490.9090909090992</v>
      </c>
      <c r="AP21" s="6">
        <v>0.98484848484848497</v>
      </c>
      <c r="AR21" s="8">
        <f t="shared" si="7"/>
        <v>13887.878787878799</v>
      </c>
      <c r="AS21" s="8">
        <f t="shared" si="8"/>
        <v>14101.53846153847</v>
      </c>
      <c r="AT21" s="8">
        <f t="shared" si="2"/>
        <v>-2301.5384615384701</v>
      </c>
    </row>
    <row r="22" spans="1:46" x14ac:dyDescent="0.2">
      <c r="A22" s="15">
        <v>21</v>
      </c>
      <c r="B22" s="10" t="s">
        <v>115</v>
      </c>
      <c r="C22" s="10" t="s">
        <v>176</v>
      </c>
      <c r="D22" s="10" t="s">
        <v>136</v>
      </c>
      <c r="E22" s="4">
        <v>44947</v>
      </c>
      <c r="F22" s="4">
        <v>44947</v>
      </c>
      <c r="G22" s="4"/>
      <c r="H22" s="17" t="s">
        <v>221</v>
      </c>
      <c r="I22" s="10" t="s">
        <v>166</v>
      </c>
      <c r="J22" s="10" t="s">
        <v>170</v>
      </c>
      <c r="K22" s="10" t="s">
        <v>136</v>
      </c>
      <c r="L22" s="10"/>
      <c r="M22" s="13" t="str">
        <f t="shared" si="3"/>
        <v>30,000</v>
      </c>
      <c r="N22" s="13">
        <f t="shared" si="4"/>
        <v>9000</v>
      </c>
      <c r="O22" s="13">
        <f t="shared" si="5"/>
        <v>21000</v>
      </c>
      <c r="P22" s="13">
        <f t="shared" si="0"/>
        <v>37500</v>
      </c>
      <c r="Q22" s="2">
        <v>0.25</v>
      </c>
      <c r="R22" s="2">
        <f t="shared" si="6"/>
        <v>0.50091190262396423</v>
      </c>
      <c r="S22" s="6">
        <f t="shared" si="1"/>
        <v>0.62613987827995532</v>
      </c>
      <c r="T22" s="10" t="s">
        <v>32</v>
      </c>
      <c r="U22" s="10" t="s">
        <v>4</v>
      </c>
      <c r="V22" s="10" t="s">
        <v>1</v>
      </c>
      <c r="W22" s="10" t="s">
        <v>28</v>
      </c>
      <c r="X22" s="15">
        <v>9</v>
      </c>
      <c r="Y22" s="14" t="s">
        <v>42</v>
      </c>
      <c r="Z22" s="10" t="s">
        <v>2</v>
      </c>
      <c r="AA22" s="15">
        <v>5</v>
      </c>
      <c r="AB22" s="15">
        <v>5</v>
      </c>
      <c r="AC22" s="15">
        <v>5</v>
      </c>
      <c r="AD22" s="15">
        <v>1</v>
      </c>
      <c r="AE22" s="15">
        <v>5</v>
      </c>
      <c r="AF22" s="15">
        <v>5</v>
      </c>
      <c r="AG22" s="15">
        <v>5</v>
      </c>
      <c r="AH22" s="15">
        <v>5</v>
      </c>
      <c r="AI22" s="15">
        <v>1</v>
      </c>
      <c r="AJ22" s="15">
        <v>5</v>
      </c>
      <c r="AK22" s="15">
        <v>5</v>
      </c>
      <c r="AL22" s="11" t="s">
        <v>196</v>
      </c>
      <c r="AN22" s="9">
        <v>4448.4848484848499</v>
      </c>
      <c r="AO22" s="9">
        <v>9745.4545454545405</v>
      </c>
      <c r="AP22" s="6">
        <v>1.01242424242424</v>
      </c>
      <c r="AR22" s="8">
        <f t="shared" si="7"/>
        <v>14193.93939393939</v>
      </c>
      <c r="AS22" s="8">
        <f t="shared" si="8"/>
        <v>14019.754564501676</v>
      </c>
      <c r="AT22" s="8">
        <f t="shared" si="2"/>
        <v>23480.245435498324</v>
      </c>
    </row>
    <row r="23" spans="1:46" x14ac:dyDescent="0.2">
      <c r="A23" s="15">
        <v>22</v>
      </c>
      <c r="B23" s="10" t="s">
        <v>115</v>
      </c>
      <c r="C23" s="10" t="s">
        <v>176</v>
      </c>
      <c r="D23" s="10" t="s">
        <v>137</v>
      </c>
      <c r="E23" s="4">
        <v>44948</v>
      </c>
      <c r="F23" s="4">
        <v>44948</v>
      </c>
      <c r="G23" s="4"/>
      <c r="H23" s="17" t="s">
        <v>222</v>
      </c>
      <c r="I23" s="10" t="s">
        <v>166</v>
      </c>
      <c r="J23" s="10" t="s">
        <v>171</v>
      </c>
      <c r="K23" s="10" t="s">
        <v>137</v>
      </c>
      <c r="L23" s="10"/>
      <c r="M23" s="13" t="str">
        <f t="shared" si="3"/>
        <v>20,000</v>
      </c>
      <c r="N23" s="13">
        <f t="shared" si="4"/>
        <v>6000</v>
      </c>
      <c r="O23" s="13">
        <f t="shared" si="5"/>
        <v>14000</v>
      </c>
      <c r="P23" s="13">
        <f t="shared" si="0"/>
        <v>22599.999999999996</v>
      </c>
      <c r="Q23" s="2">
        <v>0.13</v>
      </c>
      <c r="R23" s="2">
        <f t="shared" si="6"/>
        <v>0.3064669843430905</v>
      </c>
      <c r="S23" s="6">
        <f t="shared" si="1"/>
        <v>0.38308373042886312</v>
      </c>
      <c r="T23" s="10" t="s">
        <v>26</v>
      </c>
      <c r="U23" s="10" t="s">
        <v>24</v>
      </c>
      <c r="V23" s="10" t="s">
        <v>30</v>
      </c>
      <c r="W23" s="10" t="s">
        <v>3</v>
      </c>
      <c r="X23" s="15">
        <v>12</v>
      </c>
      <c r="Y23" s="14" t="s">
        <v>36</v>
      </c>
      <c r="Z23" s="10" t="s">
        <v>4</v>
      </c>
      <c r="AA23" s="15">
        <v>2</v>
      </c>
      <c r="AB23" s="15">
        <v>2</v>
      </c>
      <c r="AC23" s="15">
        <v>2</v>
      </c>
      <c r="AD23" s="15">
        <v>5</v>
      </c>
      <c r="AE23" s="15">
        <v>1</v>
      </c>
      <c r="AF23" s="15">
        <v>1</v>
      </c>
      <c r="AG23" s="15">
        <v>2</v>
      </c>
      <c r="AH23" s="15">
        <v>1</v>
      </c>
      <c r="AI23" s="15">
        <v>5</v>
      </c>
      <c r="AJ23" s="15">
        <v>1</v>
      </c>
      <c r="AK23" s="15">
        <v>2</v>
      </c>
      <c r="AL23" s="11" t="s">
        <v>170</v>
      </c>
      <c r="AN23" s="9">
        <v>4500</v>
      </c>
      <c r="AO23" s="9">
        <v>10000</v>
      </c>
      <c r="AP23" s="6">
        <v>1.04</v>
      </c>
      <c r="AR23" s="8">
        <f t="shared" si="7"/>
        <v>14500</v>
      </c>
      <c r="AS23" s="8">
        <f t="shared" si="8"/>
        <v>13942.307692307691</v>
      </c>
      <c r="AT23" s="8">
        <f t="shared" si="2"/>
        <v>8657.6923076923049</v>
      </c>
    </row>
    <row r="24" spans="1:46" x14ac:dyDescent="0.2">
      <c r="A24" s="15">
        <v>23</v>
      </c>
      <c r="B24" s="10" t="s">
        <v>115</v>
      </c>
      <c r="C24" s="10" t="s">
        <v>176</v>
      </c>
      <c r="D24" s="10" t="s">
        <v>138</v>
      </c>
      <c r="E24" s="4">
        <v>44949</v>
      </c>
      <c r="F24" s="4">
        <v>44949</v>
      </c>
      <c r="G24" s="4"/>
      <c r="H24" s="17" t="s">
        <v>223</v>
      </c>
      <c r="I24" s="10" t="s">
        <v>167</v>
      </c>
      <c r="J24" s="10" t="s">
        <v>172</v>
      </c>
      <c r="K24" s="10" t="s">
        <v>138</v>
      </c>
      <c r="L24" s="10"/>
      <c r="M24" s="13" t="str">
        <f t="shared" si="3"/>
        <v>20,000</v>
      </c>
      <c r="N24" s="13">
        <f t="shared" si="4"/>
        <v>6000</v>
      </c>
      <c r="O24" s="13">
        <f t="shared" si="5"/>
        <v>14000</v>
      </c>
      <c r="P24" s="13">
        <f t="shared" si="0"/>
        <v>24400</v>
      </c>
      <c r="Q24" s="2">
        <v>0.22</v>
      </c>
      <c r="R24" s="2">
        <f t="shared" si="6"/>
        <v>0.34528322080194296</v>
      </c>
      <c r="S24" s="6">
        <f t="shared" si="1"/>
        <v>0.43160402600242864</v>
      </c>
      <c r="T24" s="10" t="s">
        <v>23</v>
      </c>
      <c r="U24" s="10" t="s">
        <v>24</v>
      </c>
      <c r="V24" s="10" t="s">
        <v>1</v>
      </c>
      <c r="W24" s="10" t="s">
        <v>28</v>
      </c>
      <c r="X24" s="15">
        <v>11</v>
      </c>
      <c r="Y24" s="14" t="s">
        <v>39</v>
      </c>
      <c r="Z24" s="10" t="s">
        <v>2</v>
      </c>
      <c r="AA24" s="15">
        <v>4</v>
      </c>
      <c r="AB24" s="15">
        <v>4</v>
      </c>
      <c r="AC24" s="15">
        <v>5</v>
      </c>
      <c r="AD24" s="15">
        <v>2</v>
      </c>
      <c r="AE24" s="15">
        <v>4</v>
      </c>
      <c r="AF24" s="15">
        <v>4</v>
      </c>
      <c r="AG24" s="15">
        <v>4</v>
      </c>
      <c r="AH24" s="15">
        <v>4</v>
      </c>
      <c r="AI24" s="15">
        <v>1</v>
      </c>
      <c r="AJ24" s="15">
        <v>4</v>
      </c>
      <c r="AK24" s="15">
        <v>4</v>
      </c>
      <c r="AL24" s="11" t="s">
        <v>171</v>
      </c>
      <c r="AN24" s="9">
        <v>4551.5151515151501</v>
      </c>
      <c r="AO24" s="9">
        <v>10254.5454545455</v>
      </c>
      <c r="AP24" s="6">
        <v>1.0675757575757601</v>
      </c>
      <c r="AR24" s="8">
        <f t="shared" si="7"/>
        <v>14806.06060606065</v>
      </c>
      <c r="AS24" s="8">
        <f t="shared" si="8"/>
        <v>13868.861765540742</v>
      </c>
      <c r="AT24" s="8">
        <f t="shared" si="2"/>
        <v>10531.138234459258</v>
      </c>
    </row>
    <row r="25" spans="1:46" x14ac:dyDescent="0.2">
      <c r="A25" s="15">
        <v>24</v>
      </c>
      <c r="B25" s="10" t="s">
        <v>115</v>
      </c>
      <c r="C25" s="10" t="s">
        <v>176</v>
      </c>
      <c r="D25" s="10" t="s">
        <v>139</v>
      </c>
      <c r="E25" s="4">
        <v>44950</v>
      </c>
      <c r="F25" s="4">
        <v>44950</v>
      </c>
      <c r="G25" s="4"/>
      <c r="H25" s="17" t="s">
        <v>224</v>
      </c>
      <c r="I25" s="10" t="s">
        <v>168</v>
      </c>
      <c r="J25" s="10" t="s">
        <v>173</v>
      </c>
      <c r="K25" s="10" t="s">
        <v>139</v>
      </c>
      <c r="L25" s="10"/>
      <c r="M25" s="13" t="str">
        <f t="shared" si="3"/>
        <v>10,000</v>
      </c>
      <c r="N25" s="13">
        <f t="shared" si="4"/>
        <v>3000</v>
      </c>
      <c r="O25" s="13">
        <f t="shared" si="5"/>
        <v>7000</v>
      </c>
      <c r="P25" s="13">
        <f t="shared" si="0"/>
        <v>11800</v>
      </c>
      <c r="Q25" s="2">
        <v>0.18</v>
      </c>
      <c r="R25" s="2">
        <f t="shared" si="6"/>
        <v>-0.13553319013629098</v>
      </c>
      <c r="S25" s="6">
        <f t="shared" si="1"/>
        <v>-0.16941648767036371</v>
      </c>
      <c r="T25" s="10" t="s">
        <v>32</v>
      </c>
      <c r="U25" s="10" t="s">
        <v>2</v>
      </c>
      <c r="V25" s="10" t="s">
        <v>27</v>
      </c>
      <c r="W25" s="10" t="s">
        <v>3</v>
      </c>
      <c r="X25" s="15">
        <v>8</v>
      </c>
      <c r="Y25" s="14" t="s">
        <v>43</v>
      </c>
      <c r="Z25" s="10" t="s">
        <v>27</v>
      </c>
      <c r="AA25" s="15">
        <v>3</v>
      </c>
      <c r="AB25" s="15">
        <v>3</v>
      </c>
      <c r="AC25" s="15">
        <v>4</v>
      </c>
      <c r="AD25" s="15">
        <v>3</v>
      </c>
      <c r="AE25" s="15">
        <v>3</v>
      </c>
      <c r="AF25" s="15">
        <v>4</v>
      </c>
      <c r="AG25" s="15">
        <v>3</v>
      </c>
      <c r="AH25" s="15">
        <v>3</v>
      </c>
      <c r="AI25" s="15">
        <v>2</v>
      </c>
      <c r="AJ25" s="15">
        <v>3</v>
      </c>
      <c r="AK25" s="15">
        <v>3</v>
      </c>
      <c r="AL25" s="11" t="s">
        <v>194</v>
      </c>
      <c r="AN25" s="9">
        <v>4603.0303030303003</v>
      </c>
      <c r="AO25" s="9">
        <v>10509.090909090901</v>
      </c>
      <c r="AP25" s="6">
        <v>1.0951515151515101</v>
      </c>
      <c r="AR25" s="8">
        <f t="shared" si="7"/>
        <v>15112.121212121201</v>
      </c>
      <c r="AS25" s="8">
        <f t="shared" si="8"/>
        <v>13799.114554510292</v>
      </c>
      <c r="AT25" s="8">
        <f t="shared" si="2"/>
        <v>-1999.1145545102918</v>
      </c>
    </row>
    <row r="26" spans="1:46" x14ac:dyDescent="0.2">
      <c r="A26" s="15">
        <v>25</v>
      </c>
      <c r="B26" s="10" t="s">
        <v>115</v>
      </c>
      <c r="C26" s="10" t="s">
        <v>176</v>
      </c>
      <c r="D26" s="10" t="s">
        <v>140</v>
      </c>
      <c r="E26" s="4">
        <v>44951</v>
      </c>
      <c r="F26" s="4">
        <v>44951</v>
      </c>
      <c r="G26" s="4"/>
      <c r="H26" s="17" t="s">
        <v>225</v>
      </c>
      <c r="I26" s="10" t="s">
        <v>169</v>
      </c>
      <c r="J26" s="10" t="s">
        <v>174</v>
      </c>
      <c r="K26" s="10" t="s">
        <v>140</v>
      </c>
      <c r="L26" s="10"/>
      <c r="M26" s="13" t="str">
        <f t="shared" si="3"/>
        <v>30,000</v>
      </c>
      <c r="N26" s="13">
        <f t="shared" si="4"/>
        <v>9000</v>
      </c>
      <c r="O26" s="13">
        <f t="shared" si="5"/>
        <v>21000</v>
      </c>
      <c r="P26" s="13">
        <f t="shared" si="0"/>
        <v>37200</v>
      </c>
      <c r="Q26" s="2">
        <v>0.24</v>
      </c>
      <c r="R26" s="2">
        <f t="shared" si="6"/>
        <v>0.50467110704801554</v>
      </c>
      <c r="S26" s="6">
        <f t="shared" si="1"/>
        <v>0.6308388838100194</v>
      </c>
      <c r="T26" s="10" t="s">
        <v>26</v>
      </c>
      <c r="U26" s="10" t="s">
        <v>4</v>
      </c>
      <c r="V26" s="10" t="s">
        <v>1</v>
      </c>
      <c r="W26" s="10" t="s">
        <v>28</v>
      </c>
      <c r="X26" s="15">
        <v>13</v>
      </c>
      <c r="Y26" s="14" t="s">
        <v>44</v>
      </c>
      <c r="Z26" s="10" t="s">
        <v>2</v>
      </c>
      <c r="AA26" s="15">
        <v>5</v>
      </c>
      <c r="AB26" s="15">
        <v>5</v>
      </c>
      <c r="AC26" s="15">
        <v>5</v>
      </c>
      <c r="AD26" s="15">
        <v>1</v>
      </c>
      <c r="AE26" s="15">
        <v>5</v>
      </c>
      <c r="AF26" s="15">
        <v>5</v>
      </c>
      <c r="AG26" s="15">
        <v>5</v>
      </c>
      <c r="AH26" s="15">
        <v>5</v>
      </c>
      <c r="AI26" s="15">
        <v>1</v>
      </c>
      <c r="AJ26" s="15">
        <v>5</v>
      </c>
      <c r="AK26" s="15">
        <v>5</v>
      </c>
      <c r="AL26" s="11" t="s">
        <v>195</v>
      </c>
      <c r="AN26" s="9">
        <v>4654.5454545454604</v>
      </c>
      <c r="AO26" s="9">
        <v>10763.6363636364</v>
      </c>
      <c r="AP26" s="6">
        <v>1.1227272727272699</v>
      </c>
      <c r="AR26" s="8">
        <f t="shared" si="7"/>
        <v>15418.18181818186</v>
      </c>
      <c r="AS26" s="8">
        <f t="shared" si="8"/>
        <v>13732.793522267279</v>
      </c>
      <c r="AT26" s="8">
        <f t="shared" si="2"/>
        <v>23467.206477732721</v>
      </c>
    </row>
    <row r="27" spans="1:46" x14ac:dyDescent="0.2">
      <c r="A27" s="15">
        <v>26</v>
      </c>
      <c r="B27" s="10" t="s">
        <v>115</v>
      </c>
      <c r="C27" s="10" t="s">
        <v>176</v>
      </c>
      <c r="D27" s="10" t="s">
        <v>141</v>
      </c>
      <c r="E27" s="4">
        <v>44952</v>
      </c>
      <c r="F27" s="4">
        <v>44952</v>
      </c>
      <c r="G27" s="4"/>
      <c r="H27" s="17" t="s">
        <v>226</v>
      </c>
      <c r="I27" s="10" t="s">
        <v>166</v>
      </c>
      <c r="J27" s="10" t="s">
        <v>170</v>
      </c>
      <c r="K27" s="10" t="s">
        <v>141</v>
      </c>
      <c r="L27" s="10"/>
      <c r="M27" s="13" t="str">
        <f t="shared" si="3"/>
        <v>30,000</v>
      </c>
      <c r="N27" s="13">
        <f t="shared" si="4"/>
        <v>9000</v>
      </c>
      <c r="O27" s="13">
        <f t="shared" si="5"/>
        <v>21000</v>
      </c>
      <c r="P27" s="13">
        <f t="shared" si="0"/>
        <v>34200.000000000007</v>
      </c>
      <c r="Q27" s="2">
        <v>0.14000000000000001</v>
      </c>
      <c r="R27" s="2">
        <f t="shared" si="6"/>
        <v>0.48024205226800787</v>
      </c>
      <c r="S27" s="6">
        <f t="shared" si="1"/>
        <v>0.60030256533500981</v>
      </c>
      <c r="T27" s="10" t="s">
        <v>23</v>
      </c>
      <c r="U27" s="10" t="s">
        <v>4</v>
      </c>
      <c r="V27" s="10" t="s">
        <v>27</v>
      </c>
      <c r="W27" s="10" t="s">
        <v>28</v>
      </c>
      <c r="X27" s="15">
        <v>15</v>
      </c>
      <c r="Y27" s="14" t="s">
        <v>34</v>
      </c>
      <c r="Z27" s="10" t="s">
        <v>4</v>
      </c>
      <c r="AA27" s="15">
        <v>3</v>
      </c>
      <c r="AB27" s="15">
        <v>3</v>
      </c>
      <c r="AC27" s="15">
        <v>2</v>
      </c>
      <c r="AD27" s="15">
        <v>4</v>
      </c>
      <c r="AE27" s="15">
        <v>1</v>
      </c>
      <c r="AF27" s="15">
        <v>2</v>
      </c>
      <c r="AG27" s="15">
        <v>2</v>
      </c>
      <c r="AH27" s="15">
        <v>1</v>
      </c>
      <c r="AI27" s="15">
        <v>4</v>
      </c>
      <c r="AJ27" s="15">
        <v>2</v>
      </c>
      <c r="AK27" s="15">
        <v>2</v>
      </c>
      <c r="AL27" s="11" t="s">
        <v>173</v>
      </c>
      <c r="AN27" s="9">
        <v>4706.0606060606096</v>
      </c>
      <c r="AO27" s="9">
        <v>11018.1818181818</v>
      </c>
      <c r="AP27" s="6">
        <v>1.1503030303030299</v>
      </c>
      <c r="AR27" s="8">
        <f t="shared" si="7"/>
        <v>15724.242424242409</v>
      </c>
      <c r="AS27" s="8">
        <f t="shared" si="8"/>
        <v>13669.652265542669</v>
      </c>
      <c r="AT27" s="8">
        <f t="shared" si="2"/>
        <v>20530.34773445734</v>
      </c>
    </row>
    <row r="28" spans="1:46" x14ac:dyDescent="0.2">
      <c r="A28" s="15">
        <v>27</v>
      </c>
      <c r="B28" s="10" t="s">
        <v>115</v>
      </c>
      <c r="C28" s="10" t="s">
        <v>176</v>
      </c>
      <c r="D28" s="10" t="s">
        <v>142</v>
      </c>
      <c r="E28" s="4">
        <v>44953</v>
      </c>
      <c r="F28" s="4">
        <v>44953</v>
      </c>
      <c r="G28" s="4"/>
      <c r="H28" s="17" t="s">
        <v>227</v>
      </c>
      <c r="I28" s="10" t="s">
        <v>166</v>
      </c>
      <c r="J28" s="10" t="s">
        <v>171</v>
      </c>
      <c r="K28" s="10" t="s">
        <v>142</v>
      </c>
      <c r="L28" s="10"/>
      <c r="M28" s="13" t="str">
        <f t="shared" si="3"/>
        <v>10,000</v>
      </c>
      <c r="N28" s="13">
        <f t="shared" si="4"/>
        <v>3000</v>
      </c>
      <c r="O28" s="13">
        <f t="shared" si="5"/>
        <v>7000</v>
      </c>
      <c r="P28" s="13">
        <f t="shared" si="0"/>
        <v>12400</v>
      </c>
      <c r="Q28" s="2">
        <v>0.24</v>
      </c>
      <c r="R28" s="2">
        <f t="shared" si="6"/>
        <v>-7.8030158427180737E-2</v>
      </c>
      <c r="S28" s="6">
        <f t="shared" si="1"/>
        <v>-9.7537698033975911E-2</v>
      </c>
      <c r="T28" s="10" t="s">
        <v>26</v>
      </c>
      <c r="U28" s="10" t="s">
        <v>2</v>
      </c>
      <c r="V28" s="10" t="s">
        <v>1</v>
      </c>
      <c r="W28" s="10" t="s">
        <v>3</v>
      </c>
      <c r="X28" s="15">
        <v>7</v>
      </c>
      <c r="Y28" s="14" t="s">
        <v>33</v>
      </c>
      <c r="Z28" s="10" t="s">
        <v>2</v>
      </c>
      <c r="AA28" s="15">
        <v>5</v>
      </c>
      <c r="AB28" s="15">
        <v>5</v>
      </c>
      <c r="AC28" s="15">
        <v>5</v>
      </c>
      <c r="AD28" s="15">
        <v>1</v>
      </c>
      <c r="AE28" s="15">
        <v>5</v>
      </c>
      <c r="AF28" s="15">
        <v>5</v>
      </c>
      <c r="AG28" s="15">
        <v>5</v>
      </c>
      <c r="AH28" s="15">
        <v>4</v>
      </c>
      <c r="AI28" s="15">
        <v>1</v>
      </c>
      <c r="AJ28" s="15">
        <v>5</v>
      </c>
      <c r="AK28" s="15">
        <v>5</v>
      </c>
      <c r="AL28" s="11" t="s">
        <v>168</v>
      </c>
      <c r="AN28" s="9">
        <v>4757.5757575757598</v>
      </c>
      <c r="AO28" s="9">
        <v>11272.727272727299</v>
      </c>
      <c r="AP28" s="6">
        <v>1.17787878787879</v>
      </c>
      <c r="AR28" s="8">
        <f t="shared" si="7"/>
        <v>16030.303030303059</v>
      </c>
      <c r="AS28" s="8">
        <f t="shared" si="8"/>
        <v>13609.467455621301</v>
      </c>
      <c r="AT28" s="8">
        <f t="shared" si="2"/>
        <v>-1209.4674556213013</v>
      </c>
    </row>
    <row r="29" spans="1:46" x14ac:dyDescent="0.2">
      <c r="A29" s="15">
        <v>28</v>
      </c>
      <c r="B29" s="10" t="s">
        <v>115</v>
      </c>
      <c r="C29" s="10" t="s">
        <v>176</v>
      </c>
      <c r="D29" s="10" t="s">
        <v>143</v>
      </c>
      <c r="E29" s="4">
        <v>44954</v>
      </c>
      <c r="F29" s="4">
        <v>44954</v>
      </c>
      <c r="G29" s="4"/>
      <c r="H29" s="17" t="s">
        <v>228</v>
      </c>
      <c r="I29" s="10" t="s">
        <v>167</v>
      </c>
      <c r="J29" s="10" t="s">
        <v>172</v>
      </c>
      <c r="K29" s="10" t="s">
        <v>143</v>
      </c>
      <c r="L29" s="10"/>
      <c r="M29" s="13" t="str">
        <f t="shared" si="3"/>
        <v>20,000</v>
      </c>
      <c r="N29" s="13">
        <f t="shared" si="4"/>
        <v>6000</v>
      </c>
      <c r="O29" s="13">
        <f t="shared" si="5"/>
        <v>14000</v>
      </c>
      <c r="P29" s="13">
        <f t="shared" si="0"/>
        <v>23800</v>
      </c>
      <c r="Q29" s="2">
        <v>0.19</v>
      </c>
      <c r="R29" s="2">
        <f t="shared" si="6"/>
        <v>0.34446937145899331</v>
      </c>
      <c r="S29" s="6">
        <f t="shared" si="1"/>
        <v>0.43058671432374163</v>
      </c>
      <c r="T29" s="10" t="s">
        <v>32</v>
      </c>
      <c r="U29" s="10" t="s">
        <v>24</v>
      </c>
      <c r="V29" s="10" t="s">
        <v>30</v>
      </c>
      <c r="W29" s="10" t="s">
        <v>28</v>
      </c>
      <c r="X29" s="15">
        <v>9</v>
      </c>
      <c r="Y29" s="14" t="s">
        <v>25</v>
      </c>
      <c r="Z29" s="10" t="s">
        <v>27</v>
      </c>
      <c r="AA29" s="15">
        <v>4</v>
      </c>
      <c r="AB29" s="15">
        <v>3</v>
      </c>
      <c r="AC29" s="15">
        <v>3</v>
      </c>
      <c r="AD29" s="15">
        <v>3</v>
      </c>
      <c r="AE29" s="15">
        <v>3</v>
      </c>
      <c r="AF29" s="15">
        <v>3</v>
      </c>
      <c r="AG29" s="15">
        <v>4</v>
      </c>
      <c r="AH29" s="15">
        <v>3</v>
      </c>
      <c r="AI29" s="15">
        <v>3</v>
      </c>
      <c r="AJ29" s="15">
        <v>4</v>
      </c>
      <c r="AK29" s="15">
        <v>3</v>
      </c>
      <c r="AL29" s="11" t="s">
        <v>196</v>
      </c>
      <c r="AN29" s="9">
        <v>4809.0909090909099</v>
      </c>
      <c r="AO29" s="9">
        <v>11527.272727272701</v>
      </c>
      <c r="AP29" s="6">
        <v>1.20545454545455</v>
      </c>
      <c r="AR29" s="8">
        <f t="shared" si="7"/>
        <v>16336.363636363611</v>
      </c>
      <c r="AS29" s="8">
        <f t="shared" si="8"/>
        <v>13552.03619909495</v>
      </c>
      <c r="AT29" s="8">
        <f t="shared" si="2"/>
        <v>10247.96380090505</v>
      </c>
    </row>
    <row r="30" spans="1:46" x14ac:dyDescent="0.2">
      <c r="A30" s="15">
        <v>29</v>
      </c>
      <c r="B30" s="10" t="s">
        <v>115</v>
      </c>
      <c r="C30" s="10" t="s">
        <v>176</v>
      </c>
      <c r="D30" s="10" t="s">
        <v>144</v>
      </c>
      <c r="E30" s="4">
        <v>44955</v>
      </c>
      <c r="F30" s="4">
        <v>44955</v>
      </c>
      <c r="G30" s="4"/>
      <c r="H30" s="17" t="s">
        <v>229</v>
      </c>
      <c r="I30" s="10" t="s">
        <v>168</v>
      </c>
      <c r="J30" s="10" t="s">
        <v>173</v>
      </c>
      <c r="K30" s="10" t="s">
        <v>144</v>
      </c>
      <c r="L30" s="10"/>
      <c r="M30" s="13" t="str">
        <f t="shared" si="3"/>
        <v>20,000</v>
      </c>
      <c r="N30" s="13">
        <f t="shared" si="4"/>
        <v>6000</v>
      </c>
      <c r="O30" s="13">
        <f t="shared" si="5"/>
        <v>14000</v>
      </c>
      <c r="P30" s="13">
        <f t="shared" si="0"/>
        <v>23200</v>
      </c>
      <c r="Q30" s="2">
        <v>0.16</v>
      </c>
      <c r="R30" s="2">
        <f t="shared" si="6"/>
        <v>0.33458021542190153</v>
      </c>
      <c r="S30" s="6">
        <f t="shared" si="1"/>
        <v>0.41822526927737685</v>
      </c>
      <c r="T30" s="10" t="s">
        <v>23</v>
      </c>
      <c r="U30" s="10" t="s">
        <v>24</v>
      </c>
      <c r="V30" s="10" t="s">
        <v>27</v>
      </c>
      <c r="W30" s="10" t="s">
        <v>3</v>
      </c>
      <c r="X30" s="15">
        <v>10</v>
      </c>
      <c r="Y30" s="14" t="s">
        <v>39</v>
      </c>
      <c r="Z30" s="10" t="s">
        <v>27</v>
      </c>
      <c r="AA30" s="15">
        <v>2</v>
      </c>
      <c r="AB30" s="15">
        <v>3</v>
      </c>
      <c r="AC30" s="15">
        <v>4</v>
      </c>
      <c r="AD30" s="15">
        <v>5</v>
      </c>
      <c r="AE30" s="15">
        <v>2</v>
      </c>
      <c r="AF30" s="15">
        <v>2</v>
      </c>
      <c r="AG30" s="15">
        <v>3</v>
      </c>
      <c r="AH30" s="15">
        <v>2</v>
      </c>
      <c r="AI30" s="15">
        <v>4</v>
      </c>
      <c r="AJ30" s="15">
        <v>2</v>
      </c>
      <c r="AK30" s="15">
        <v>3</v>
      </c>
      <c r="AL30" s="11" t="s">
        <v>170</v>
      </c>
      <c r="AN30" s="9">
        <v>4860.6060606060601</v>
      </c>
      <c r="AO30" s="9">
        <v>11781.8181818182</v>
      </c>
      <c r="AP30" s="6">
        <v>1.2330303030303</v>
      </c>
      <c r="AR30" s="8">
        <f t="shared" si="7"/>
        <v>16642.424242424262</v>
      </c>
      <c r="AS30" s="8">
        <f t="shared" si="8"/>
        <v>13497.173752764857</v>
      </c>
      <c r="AT30" s="8">
        <f t="shared" si="2"/>
        <v>9702.8262472351435</v>
      </c>
    </row>
    <row r="31" spans="1:46" x14ac:dyDescent="0.2">
      <c r="A31" s="15">
        <v>30</v>
      </c>
      <c r="B31" s="10" t="s">
        <v>115</v>
      </c>
      <c r="C31" s="10" t="s">
        <v>176</v>
      </c>
      <c r="D31" s="10" t="s">
        <v>145</v>
      </c>
      <c r="E31" s="4">
        <v>44956</v>
      </c>
      <c r="F31" s="4">
        <v>44956</v>
      </c>
      <c r="G31" s="4"/>
      <c r="H31" s="17" t="s">
        <v>230</v>
      </c>
      <c r="I31" s="10" t="s">
        <v>169</v>
      </c>
      <c r="J31" s="10" t="s">
        <v>174</v>
      </c>
      <c r="K31" s="10" t="s">
        <v>145</v>
      </c>
      <c r="L31" s="10"/>
      <c r="M31" s="13" t="str">
        <f t="shared" si="3"/>
        <v>30,000</v>
      </c>
      <c r="N31" s="13">
        <f t="shared" si="4"/>
        <v>9000</v>
      </c>
      <c r="O31" s="13">
        <f t="shared" si="5"/>
        <v>21000</v>
      </c>
      <c r="P31" s="13">
        <f t="shared" si="0"/>
        <v>37500</v>
      </c>
      <c r="Q31" s="2">
        <v>0.25</v>
      </c>
      <c r="R31" s="2">
        <f t="shared" si="6"/>
        <v>0.51317948717948769</v>
      </c>
      <c r="S31" s="6">
        <f t="shared" si="1"/>
        <v>0.64147435897435956</v>
      </c>
      <c r="T31" s="10" t="s">
        <v>26</v>
      </c>
      <c r="U31" s="10" t="s">
        <v>4</v>
      </c>
      <c r="V31" s="10" t="s">
        <v>1</v>
      </c>
      <c r="W31" s="10" t="s">
        <v>28</v>
      </c>
      <c r="X31" s="15">
        <v>8</v>
      </c>
      <c r="Y31" s="14" t="s">
        <v>35</v>
      </c>
      <c r="Z31" s="10" t="s">
        <v>2</v>
      </c>
      <c r="AA31" s="15">
        <v>5</v>
      </c>
      <c r="AB31" s="15">
        <v>5</v>
      </c>
      <c r="AC31" s="15">
        <v>5</v>
      </c>
      <c r="AD31" s="15">
        <v>1</v>
      </c>
      <c r="AE31" s="15">
        <v>4</v>
      </c>
      <c r="AF31" s="15">
        <v>5</v>
      </c>
      <c r="AG31" s="15">
        <v>5</v>
      </c>
      <c r="AH31" s="15">
        <v>5</v>
      </c>
      <c r="AI31" s="15">
        <v>1</v>
      </c>
      <c r="AJ31" s="15">
        <v>5</v>
      </c>
      <c r="AK31" s="15">
        <v>5</v>
      </c>
      <c r="AL31" s="11" t="s">
        <v>171</v>
      </c>
      <c r="AN31" s="9">
        <v>4912.1212121212102</v>
      </c>
      <c r="AO31" s="9">
        <v>12036.3636363636</v>
      </c>
      <c r="AP31" s="6">
        <v>1.2606060606060601</v>
      </c>
      <c r="AR31" s="8">
        <f t="shared" si="7"/>
        <v>16948.484848484812</v>
      </c>
      <c r="AS31" s="8">
        <f t="shared" si="8"/>
        <v>13444.711538461515</v>
      </c>
      <c r="AT31" s="8">
        <f t="shared" si="2"/>
        <v>24055.288461538483</v>
      </c>
    </row>
    <row r="32" spans="1:46" x14ac:dyDescent="0.2">
      <c r="A32" s="15">
        <v>31</v>
      </c>
      <c r="B32" s="10" t="s">
        <v>115</v>
      </c>
      <c r="C32" s="10" t="s">
        <v>176</v>
      </c>
      <c r="D32" s="10" t="s">
        <v>146</v>
      </c>
      <c r="E32" s="4">
        <v>44957</v>
      </c>
      <c r="F32" s="4">
        <v>44957</v>
      </c>
      <c r="G32" s="4"/>
      <c r="H32" s="17" t="s">
        <v>231</v>
      </c>
      <c r="I32" s="10" t="s">
        <v>166</v>
      </c>
      <c r="J32" s="10" t="s">
        <v>170</v>
      </c>
      <c r="K32" s="10" t="s">
        <v>146</v>
      </c>
      <c r="L32" s="10"/>
      <c r="M32" s="13" t="str">
        <f t="shared" si="3"/>
        <v>10,000</v>
      </c>
      <c r="N32" s="13">
        <f t="shared" si="4"/>
        <v>3000</v>
      </c>
      <c r="O32" s="13">
        <f t="shared" si="5"/>
        <v>7000</v>
      </c>
      <c r="P32" s="13">
        <f t="shared" si="0"/>
        <v>11500</v>
      </c>
      <c r="Q32" s="2">
        <v>0.15</v>
      </c>
      <c r="R32" s="2">
        <f t="shared" si="6"/>
        <v>-0.13179098524132316</v>
      </c>
      <c r="S32" s="6">
        <f t="shared" si="1"/>
        <v>-0.16473873155165394</v>
      </c>
      <c r="T32" s="10" t="s">
        <v>32</v>
      </c>
      <c r="U32" s="10" t="s">
        <v>2</v>
      </c>
      <c r="V32" s="10" t="s">
        <v>30</v>
      </c>
      <c r="W32" s="10" t="s">
        <v>3</v>
      </c>
      <c r="X32" s="15">
        <v>9</v>
      </c>
      <c r="Y32" s="14" t="s">
        <v>29</v>
      </c>
      <c r="Z32" s="10" t="s">
        <v>4</v>
      </c>
      <c r="AA32" s="15">
        <v>3</v>
      </c>
      <c r="AB32" s="15">
        <v>2</v>
      </c>
      <c r="AC32" s="15">
        <v>3</v>
      </c>
      <c r="AD32" s="15">
        <v>4</v>
      </c>
      <c r="AE32" s="15">
        <v>1</v>
      </c>
      <c r="AF32" s="15">
        <v>2</v>
      </c>
      <c r="AG32" s="15">
        <v>3</v>
      </c>
      <c r="AH32" s="15">
        <v>2</v>
      </c>
      <c r="AI32" s="15">
        <v>4</v>
      </c>
      <c r="AJ32" s="15">
        <v>3</v>
      </c>
      <c r="AK32" s="15">
        <v>2</v>
      </c>
      <c r="AL32" s="11" t="s">
        <v>194</v>
      </c>
      <c r="AN32" s="9">
        <v>4963.6363636363603</v>
      </c>
      <c r="AO32" s="9">
        <v>12290.909090909099</v>
      </c>
      <c r="AP32" s="6">
        <v>1.2881818181818201</v>
      </c>
      <c r="AR32" s="8">
        <f t="shared" si="7"/>
        <v>17254.54545454546</v>
      </c>
      <c r="AS32" s="8">
        <f t="shared" si="8"/>
        <v>13394.49541284402</v>
      </c>
      <c r="AT32" s="8">
        <f t="shared" si="2"/>
        <v>-1894.4954128440204</v>
      </c>
    </row>
    <row r="33" spans="1:46" x14ac:dyDescent="0.2">
      <c r="A33" s="15">
        <v>32</v>
      </c>
      <c r="B33" s="10" t="s">
        <v>115</v>
      </c>
      <c r="C33" s="10" t="s">
        <v>176</v>
      </c>
      <c r="D33" s="10" t="s">
        <v>147</v>
      </c>
      <c r="E33" s="4">
        <v>44958</v>
      </c>
      <c r="F33" s="4">
        <v>44958</v>
      </c>
      <c r="G33" s="4"/>
      <c r="H33" s="17" t="s">
        <v>232</v>
      </c>
      <c r="I33" s="10" t="s">
        <v>166</v>
      </c>
      <c r="J33" s="10" t="s">
        <v>171</v>
      </c>
      <c r="K33" s="10" t="s">
        <v>147</v>
      </c>
      <c r="L33" s="10"/>
      <c r="M33" s="13" t="str">
        <f t="shared" si="3"/>
        <v>20,000</v>
      </c>
      <c r="N33" s="13">
        <f t="shared" si="4"/>
        <v>6000</v>
      </c>
      <c r="O33" s="13">
        <f t="shared" si="5"/>
        <v>14000</v>
      </c>
      <c r="P33" s="13">
        <f t="shared" si="0"/>
        <v>23600</v>
      </c>
      <c r="Q33" s="2">
        <v>0.18</v>
      </c>
      <c r="R33" s="2">
        <f t="shared" si="6"/>
        <v>0.3475801981434809</v>
      </c>
      <c r="S33" s="6">
        <f t="shared" si="1"/>
        <v>0.43447524767935108</v>
      </c>
      <c r="T33" s="10" t="s">
        <v>23</v>
      </c>
      <c r="U33" s="10" t="s">
        <v>24</v>
      </c>
      <c r="V33" s="10" t="s">
        <v>27</v>
      </c>
      <c r="W33" s="10" t="s">
        <v>28</v>
      </c>
      <c r="X33" s="15">
        <v>12</v>
      </c>
      <c r="Y33" s="14" t="s">
        <v>45</v>
      </c>
      <c r="Z33" s="10" t="s">
        <v>27</v>
      </c>
      <c r="AA33" s="15">
        <v>3</v>
      </c>
      <c r="AB33" s="15">
        <v>3</v>
      </c>
      <c r="AC33" s="15">
        <v>4</v>
      </c>
      <c r="AD33" s="15">
        <v>3</v>
      </c>
      <c r="AE33" s="15">
        <v>2</v>
      </c>
      <c r="AF33" s="15">
        <v>3</v>
      </c>
      <c r="AG33" s="15">
        <v>4</v>
      </c>
      <c r="AH33" s="15">
        <v>3</v>
      </c>
      <c r="AI33" s="15">
        <v>3</v>
      </c>
      <c r="AJ33" s="15">
        <v>3</v>
      </c>
      <c r="AK33" s="15">
        <v>3</v>
      </c>
      <c r="AL33" s="11" t="s">
        <v>195</v>
      </c>
      <c r="AN33" s="9">
        <v>5015.1515151515196</v>
      </c>
      <c r="AO33" s="9">
        <v>12545.4545454545</v>
      </c>
      <c r="AP33" s="6">
        <v>1.3157575757575799</v>
      </c>
      <c r="AR33" s="8">
        <f t="shared" si="7"/>
        <v>17560.60606060602</v>
      </c>
      <c r="AS33" s="8">
        <f t="shared" si="8"/>
        <v>13346.384154767315</v>
      </c>
      <c r="AT33" s="8">
        <f t="shared" si="2"/>
        <v>10253.615845232685</v>
      </c>
    </row>
    <row r="34" spans="1:46" x14ac:dyDescent="0.2">
      <c r="A34" s="15">
        <v>33</v>
      </c>
      <c r="B34" s="10" t="s">
        <v>115</v>
      </c>
      <c r="C34" s="10" t="s">
        <v>176</v>
      </c>
      <c r="D34" s="10" t="s">
        <v>148</v>
      </c>
      <c r="E34" s="4">
        <v>44959</v>
      </c>
      <c r="F34" s="4">
        <v>44959</v>
      </c>
      <c r="G34" s="4"/>
      <c r="H34" s="17" t="s">
        <v>233</v>
      </c>
      <c r="I34" s="10" t="s">
        <v>167</v>
      </c>
      <c r="J34" s="10" t="s">
        <v>172</v>
      </c>
      <c r="K34" s="10" t="s">
        <v>148</v>
      </c>
      <c r="L34" s="10"/>
      <c r="M34" s="13" t="str">
        <f t="shared" si="3"/>
        <v>30,000</v>
      </c>
      <c r="N34" s="13">
        <f t="shared" si="4"/>
        <v>9000</v>
      </c>
      <c r="O34" s="13">
        <f t="shared" si="5"/>
        <v>21000</v>
      </c>
      <c r="P34" s="13">
        <f t="shared" ref="P34:P57" si="9">M34*(1+Q34)</f>
        <v>36900</v>
      </c>
      <c r="Q34" s="2">
        <v>0.23</v>
      </c>
      <c r="R34" s="2">
        <f t="shared" si="6"/>
        <v>0.51164773682476195</v>
      </c>
      <c r="S34" s="6">
        <f t="shared" ref="S34:S51" si="10">AT34/P34</f>
        <v>0.63955967103095246</v>
      </c>
      <c r="T34" s="10" t="s">
        <v>26</v>
      </c>
      <c r="U34" s="10" t="s">
        <v>4</v>
      </c>
      <c r="V34" s="10" t="s">
        <v>1</v>
      </c>
      <c r="W34" s="10" t="s">
        <v>3</v>
      </c>
      <c r="X34" s="15">
        <v>10</v>
      </c>
      <c r="Y34" s="14" t="s">
        <v>35</v>
      </c>
      <c r="Z34" s="10" t="s">
        <v>2</v>
      </c>
      <c r="AA34" s="15">
        <v>4</v>
      </c>
      <c r="AB34" s="15">
        <v>5</v>
      </c>
      <c r="AC34" s="15">
        <v>5</v>
      </c>
      <c r="AD34" s="15">
        <v>2</v>
      </c>
      <c r="AE34" s="15">
        <v>4</v>
      </c>
      <c r="AF34" s="15">
        <v>4</v>
      </c>
      <c r="AG34" s="15">
        <v>5</v>
      </c>
      <c r="AH34" s="15">
        <v>5</v>
      </c>
      <c r="AI34" s="15">
        <v>2</v>
      </c>
      <c r="AJ34" s="15">
        <v>4</v>
      </c>
      <c r="AK34" s="15">
        <v>5</v>
      </c>
      <c r="AL34" s="11" t="s">
        <v>173</v>
      </c>
      <c r="AN34" s="9">
        <v>5066.6666666666697</v>
      </c>
      <c r="AO34" s="9">
        <v>12800</v>
      </c>
      <c r="AP34" s="6">
        <v>1.3433333333333299</v>
      </c>
      <c r="AR34" s="8">
        <f t="shared" si="7"/>
        <v>17866.666666666672</v>
      </c>
      <c r="AS34" s="8">
        <f t="shared" si="8"/>
        <v>13300.248138957853</v>
      </c>
      <c r="AT34" s="8">
        <f t="shared" ref="AT34:AT51" si="11">P34-AS34</f>
        <v>23599.751861042147</v>
      </c>
    </row>
    <row r="35" spans="1:46" x14ac:dyDescent="0.2">
      <c r="A35" s="15">
        <v>34</v>
      </c>
      <c r="B35" s="10" t="s">
        <v>115</v>
      </c>
      <c r="C35" s="10" t="s">
        <v>176</v>
      </c>
      <c r="D35" s="10" t="s">
        <v>149</v>
      </c>
      <c r="E35" s="4">
        <v>44960</v>
      </c>
      <c r="F35" s="4">
        <v>44960</v>
      </c>
      <c r="G35" s="4"/>
      <c r="H35" s="17" t="s">
        <v>234</v>
      </c>
      <c r="I35" s="10" t="s">
        <v>168</v>
      </c>
      <c r="J35" s="10" t="s">
        <v>173</v>
      </c>
      <c r="K35" s="10" t="s">
        <v>149</v>
      </c>
      <c r="L35" s="10"/>
      <c r="M35" s="13" t="str">
        <f t="shared" si="3"/>
        <v>10,000</v>
      </c>
      <c r="N35" s="13">
        <f t="shared" si="4"/>
        <v>3000</v>
      </c>
      <c r="O35" s="13">
        <f t="shared" si="5"/>
        <v>7000</v>
      </c>
      <c r="P35" s="13">
        <f t="shared" si="9"/>
        <v>11200.000000000002</v>
      </c>
      <c r="Q35" s="2">
        <v>0.12</v>
      </c>
      <c r="R35" s="2">
        <f t="shared" si="6"/>
        <v>-0.14685486926866528</v>
      </c>
      <c r="S35" s="6">
        <f t="shared" si="10"/>
        <v>-0.18356858658583158</v>
      </c>
      <c r="T35" s="10" t="s">
        <v>32</v>
      </c>
      <c r="U35" s="10" t="s">
        <v>2</v>
      </c>
      <c r="V35" s="10" t="s">
        <v>30</v>
      </c>
      <c r="W35" s="10" t="s">
        <v>28</v>
      </c>
      <c r="X35" s="15">
        <v>8</v>
      </c>
      <c r="Y35" s="14" t="s">
        <v>46</v>
      </c>
      <c r="Z35" s="10" t="s">
        <v>4</v>
      </c>
      <c r="AA35" s="15">
        <v>2</v>
      </c>
      <c r="AB35" s="15">
        <v>2</v>
      </c>
      <c r="AC35" s="15">
        <v>2</v>
      </c>
      <c r="AD35" s="15">
        <v>5</v>
      </c>
      <c r="AE35" s="15">
        <v>1</v>
      </c>
      <c r="AF35" s="15">
        <v>1</v>
      </c>
      <c r="AG35" s="15">
        <v>2</v>
      </c>
      <c r="AH35" s="15">
        <v>1</v>
      </c>
      <c r="AI35" s="15">
        <v>5</v>
      </c>
      <c r="AJ35" s="15">
        <v>1</v>
      </c>
      <c r="AK35" s="15">
        <v>1</v>
      </c>
      <c r="AL35" s="11" t="s">
        <v>168</v>
      </c>
      <c r="AN35" s="9">
        <v>5118.1818181818198</v>
      </c>
      <c r="AO35" s="9">
        <v>13054.5454545455</v>
      </c>
      <c r="AP35" s="6">
        <v>1.37090909090909</v>
      </c>
      <c r="AR35" s="8">
        <f t="shared" si="7"/>
        <v>18172.727272727319</v>
      </c>
      <c r="AS35" s="8">
        <f t="shared" si="8"/>
        <v>13255.968169761316</v>
      </c>
      <c r="AT35" s="8">
        <f t="shared" si="11"/>
        <v>-2055.9681697613141</v>
      </c>
    </row>
    <row r="36" spans="1:46" x14ac:dyDescent="0.2">
      <c r="A36" s="15">
        <v>35</v>
      </c>
      <c r="B36" s="10" t="s">
        <v>115</v>
      </c>
      <c r="C36" s="10" t="s">
        <v>176</v>
      </c>
      <c r="D36" s="10" t="s">
        <v>150</v>
      </c>
      <c r="E36" s="4">
        <v>44961</v>
      </c>
      <c r="F36" s="4">
        <v>44961</v>
      </c>
      <c r="G36" s="4"/>
      <c r="H36" s="17" t="s">
        <v>235</v>
      </c>
      <c r="I36" s="10" t="s">
        <v>169</v>
      </c>
      <c r="J36" s="10" t="s">
        <v>174</v>
      </c>
      <c r="K36" s="10" t="s">
        <v>150</v>
      </c>
      <c r="L36" s="10"/>
      <c r="M36" s="13" t="str">
        <f t="shared" si="3"/>
        <v>20,000</v>
      </c>
      <c r="N36" s="13">
        <f t="shared" si="4"/>
        <v>6000</v>
      </c>
      <c r="O36" s="13">
        <f t="shared" si="5"/>
        <v>14000</v>
      </c>
      <c r="P36" s="13">
        <f t="shared" si="9"/>
        <v>24000</v>
      </c>
      <c r="Q36" s="2">
        <v>0.2</v>
      </c>
      <c r="R36" s="2">
        <f t="shared" si="6"/>
        <v>0.35955218490429824</v>
      </c>
      <c r="S36" s="6">
        <f t="shared" si="10"/>
        <v>0.44944023113037279</v>
      </c>
      <c r="T36" s="10" t="s">
        <v>23</v>
      </c>
      <c r="U36" s="10" t="s">
        <v>24</v>
      </c>
      <c r="V36" s="10" t="s">
        <v>27</v>
      </c>
      <c r="W36" s="10" t="s">
        <v>3</v>
      </c>
      <c r="X36" s="15">
        <v>11</v>
      </c>
      <c r="Y36" s="14" t="s">
        <v>47</v>
      </c>
      <c r="Z36" s="10" t="s">
        <v>27</v>
      </c>
      <c r="AA36" s="15">
        <v>4</v>
      </c>
      <c r="AB36" s="15">
        <v>4</v>
      </c>
      <c r="AC36" s="15">
        <v>4</v>
      </c>
      <c r="AD36" s="15">
        <v>3</v>
      </c>
      <c r="AE36" s="15">
        <v>3</v>
      </c>
      <c r="AF36" s="15">
        <v>4</v>
      </c>
      <c r="AG36" s="15">
        <v>4</v>
      </c>
      <c r="AH36" s="15">
        <v>4</v>
      </c>
      <c r="AI36" s="15">
        <v>3</v>
      </c>
      <c r="AJ36" s="15">
        <v>4</v>
      </c>
      <c r="AK36" s="15">
        <v>4</v>
      </c>
      <c r="AL36" s="11" t="s">
        <v>196</v>
      </c>
      <c r="AN36" s="9">
        <v>5169.69696969697</v>
      </c>
      <c r="AO36" s="9">
        <v>13309.090909090901</v>
      </c>
      <c r="AP36" s="6">
        <v>1.39848484848485</v>
      </c>
      <c r="AR36" s="8">
        <f t="shared" si="7"/>
        <v>18478.787878787873</v>
      </c>
      <c r="AS36" s="8">
        <f t="shared" si="8"/>
        <v>13213.434452871054</v>
      </c>
      <c r="AT36" s="8">
        <f t="shared" si="11"/>
        <v>10786.565547128946</v>
      </c>
    </row>
    <row r="37" spans="1:46" x14ac:dyDescent="0.2">
      <c r="A37" s="15">
        <v>36</v>
      </c>
      <c r="B37" s="10" t="s">
        <v>115</v>
      </c>
      <c r="C37" s="10" t="s">
        <v>176</v>
      </c>
      <c r="D37" s="10" t="s">
        <v>151</v>
      </c>
      <c r="E37" s="4">
        <v>44962</v>
      </c>
      <c r="F37" s="4">
        <v>44962</v>
      </c>
      <c r="G37" s="4"/>
      <c r="H37" s="17" t="s">
        <v>236</v>
      </c>
      <c r="I37" s="10" t="s">
        <v>166</v>
      </c>
      <c r="J37" s="10" t="s">
        <v>170</v>
      </c>
      <c r="K37" s="10" t="s">
        <v>151</v>
      </c>
      <c r="L37" s="10"/>
      <c r="M37" s="13" t="str">
        <f t="shared" si="3"/>
        <v>30,000</v>
      </c>
      <c r="N37" s="13">
        <f t="shared" si="4"/>
        <v>9000</v>
      </c>
      <c r="O37" s="13">
        <f t="shared" si="5"/>
        <v>21000</v>
      </c>
      <c r="P37" s="13">
        <f t="shared" si="9"/>
        <v>37500</v>
      </c>
      <c r="Q37" s="2">
        <v>0.25</v>
      </c>
      <c r="R37" s="2">
        <f t="shared" si="6"/>
        <v>0.5189856920243664</v>
      </c>
      <c r="S37" s="6">
        <f t="shared" si="10"/>
        <v>0.64873211503045791</v>
      </c>
      <c r="T37" s="10" t="s">
        <v>26</v>
      </c>
      <c r="U37" s="10" t="s">
        <v>4</v>
      </c>
      <c r="V37" s="10" t="s">
        <v>1</v>
      </c>
      <c r="W37" s="10" t="s">
        <v>28</v>
      </c>
      <c r="X37" s="15">
        <v>8</v>
      </c>
      <c r="Y37" s="14" t="s">
        <v>25</v>
      </c>
      <c r="Z37" s="10" t="s">
        <v>2</v>
      </c>
      <c r="AA37" s="15">
        <v>5</v>
      </c>
      <c r="AB37" s="15">
        <v>5</v>
      </c>
      <c r="AC37" s="15">
        <v>5</v>
      </c>
      <c r="AD37" s="15">
        <v>1</v>
      </c>
      <c r="AE37" s="15">
        <v>4</v>
      </c>
      <c r="AF37" s="15">
        <v>5</v>
      </c>
      <c r="AG37" s="15">
        <v>5</v>
      </c>
      <c r="AH37" s="15">
        <v>4</v>
      </c>
      <c r="AI37" s="15">
        <v>1</v>
      </c>
      <c r="AJ37" s="15">
        <v>5</v>
      </c>
      <c r="AK37" s="15">
        <v>5</v>
      </c>
      <c r="AL37" s="11" t="s">
        <v>170</v>
      </c>
      <c r="AN37" s="9">
        <v>5221.2121212121201</v>
      </c>
      <c r="AO37" s="9">
        <v>13563.6363636364</v>
      </c>
      <c r="AP37" s="6">
        <v>1.42606060606061</v>
      </c>
      <c r="AR37" s="8">
        <f t="shared" si="7"/>
        <v>18784.84848484852</v>
      </c>
      <c r="AS37" s="8">
        <f t="shared" si="8"/>
        <v>13172.545686357829</v>
      </c>
      <c r="AT37" s="8">
        <f t="shared" si="11"/>
        <v>24327.454313642171</v>
      </c>
    </row>
    <row r="38" spans="1:46" x14ac:dyDescent="0.2">
      <c r="A38" s="15">
        <v>37</v>
      </c>
      <c r="B38" s="10" t="s">
        <v>115</v>
      </c>
      <c r="C38" s="10" t="s">
        <v>176</v>
      </c>
      <c r="D38" s="10" t="s">
        <v>152</v>
      </c>
      <c r="E38" s="4">
        <v>44963</v>
      </c>
      <c r="F38" s="4">
        <v>44963</v>
      </c>
      <c r="G38" s="4"/>
      <c r="H38" s="17" t="s">
        <v>237</v>
      </c>
      <c r="I38" s="10" t="s">
        <v>166</v>
      </c>
      <c r="J38" s="10" t="s">
        <v>171</v>
      </c>
      <c r="K38" s="10" t="s">
        <v>152</v>
      </c>
      <c r="L38" s="10"/>
      <c r="M38" s="13" t="str">
        <f t="shared" si="3"/>
        <v>20,000</v>
      </c>
      <c r="N38" s="13">
        <f t="shared" si="4"/>
        <v>6000</v>
      </c>
      <c r="O38" s="13">
        <f t="shared" si="5"/>
        <v>14000</v>
      </c>
      <c r="P38" s="13">
        <f t="shared" si="9"/>
        <v>23400</v>
      </c>
      <c r="Q38" s="2">
        <v>0.17</v>
      </c>
      <c r="R38" s="2">
        <f t="shared" si="6"/>
        <v>0.35100142717403449</v>
      </c>
      <c r="S38" s="6">
        <f t="shared" si="10"/>
        <v>0.43875178396754305</v>
      </c>
      <c r="T38" s="10" t="s">
        <v>32</v>
      </c>
      <c r="U38" s="10" t="s">
        <v>24</v>
      </c>
      <c r="V38" s="10" t="s">
        <v>30</v>
      </c>
      <c r="W38" s="10" t="s">
        <v>3</v>
      </c>
      <c r="X38" s="15">
        <v>9</v>
      </c>
      <c r="Y38" s="14" t="s">
        <v>34</v>
      </c>
      <c r="Z38" s="10" t="s">
        <v>27</v>
      </c>
      <c r="AA38" s="15">
        <v>3</v>
      </c>
      <c r="AB38" s="15">
        <v>3</v>
      </c>
      <c r="AC38" s="15">
        <v>3</v>
      </c>
      <c r="AD38" s="15">
        <v>4</v>
      </c>
      <c r="AE38" s="15">
        <v>2</v>
      </c>
      <c r="AF38" s="15">
        <v>3</v>
      </c>
      <c r="AG38" s="15">
        <v>3</v>
      </c>
      <c r="AH38" s="15">
        <v>3</v>
      </c>
      <c r="AI38" s="15">
        <v>4</v>
      </c>
      <c r="AJ38" s="15">
        <v>2</v>
      </c>
      <c r="AK38" s="15">
        <v>2</v>
      </c>
      <c r="AL38" s="11" t="s">
        <v>171</v>
      </c>
      <c r="AN38" s="9">
        <v>5272.7272727272702</v>
      </c>
      <c r="AO38" s="9">
        <v>13818.1818181818</v>
      </c>
      <c r="AP38" s="6">
        <v>1.4536363636363601</v>
      </c>
      <c r="AR38" s="8">
        <f t="shared" si="7"/>
        <v>19090.90909090907</v>
      </c>
      <c r="AS38" s="8">
        <f t="shared" si="8"/>
        <v>13133.208255159492</v>
      </c>
      <c r="AT38" s="8">
        <f t="shared" si="11"/>
        <v>10266.791744840508</v>
      </c>
    </row>
    <row r="39" spans="1:46" x14ac:dyDescent="0.2">
      <c r="A39" s="15">
        <v>38</v>
      </c>
      <c r="B39" s="10" t="s">
        <v>115</v>
      </c>
      <c r="C39" s="10" t="s">
        <v>176</v>
      </c>
      <c r="D39" s="10" t="s">
        <v>153</v>
      </c>
      <c r="E39" s="4">
        <v>44964</v>
      </c>
      <c r="F39" s="4">
        <v>44964</v>
      </c>
      <c r="G39" s="4"/>
      <c r="H39" s="17" t="s">
        <v>238</v>
      </c>
      <c r="I39" s="10" t="s">
        <v>167</v>
      </c>
      <c r="J39" s="10" t="s">
        <v>172</v>
      </c>
      <c r="K39" s="10" t="s">
        <v>153</v>
      </c>
      <c r="L39" s="10"/>
      <c r="M39" s="13" t="str">
        <f t="shared" si="3"/>
        <v>30,000</v>
      </c>
      <c r="N39" s="13">
        <f t="shared" si="4"/>
        <v>9000</v>
      </c>
      <c r="O39" s="13">
        <f t="shared" si="5"/>
        <v>21000</v>
      </c>
      <c r="P39" s="13">
        <f t="shared" si="9"/>
        <v>35400</v>
      </c>
      <c r="Q39" s="2">
        <v>0.18</v>
      </c>
      <c r="R39" s="2">
        <f t="shared" si="6"/>
        <v>0.50406021433789139</v>
      </c>
      <c r="S39" s="6">
        <f t="shared" si="10"/>
        <v>0.63007526792236423</v>
      </c>
      <c r="T39" s="10" t="s">
        <v>23</v>
      </c>
      <c r="U39" s="10" t="s">
        <v>4</v>
      </c>
      <c r="V39" s="10" t="s">
        <v>27</v>
      </c>
      <c r="W39" s="10" t="s">
        <v>28</v>
      </c>
      <c r="X39" s="15">
        <v>12</v>
      </c>
      <c r="Y39" s="14" t="s">
        <v>48</v>
      </c>
      <c r="Z39" s="10" t="s">
        <v>27</v>
      </c>
      <c r="AA39" s="15">
        <v>4</v>
      </c>
      <c r="AB39" s="15">
        <v>4</v>
      </c>
      <c r="AC39" s="15">
        <v>3</v>
      </c>
      <c r="AD39" s="15">
        <v>3</v>
      </c>
      <c r="AE39" s="15">
        <v>3</v>
      </c>
      <c r="AF39" s="15">
        <v>4</v>
      </c>
      <c r="AG39" s="15">
        <v>3</v>
      </c>
      <c r="AH39" s="15">
        <v>4</v>
      </c>
      <c r="AI39" s="15">
        <v>3</v>
      </c>
      <c r="AJ39" s="15">
        <v>3</v>
      </c>
      <c r="AK39" s="15">
        <v>3</v>
      </c>
      <c r="AL39" s="11" t="s">
        <v>194</v>
      </c>
      <c r="AN39" s="9">
        <v>5324.2424242424204</v>
      </c>
      <c r="AO39" s="9">
        <v>14072.727272727299</v>
      </c>
      <c r="AP39" s="6">
        <v>1.4812121212121201</v>
      </c>
      <c r="AR39" s="8">
        <f t="shared" si="7"/>
        <v>19396.969696969718</v>
      </c>
      <c r="AS39" s="8">
        <f t="shared" si="8"/>
        <v>13095.335515548306</v>
      </c>
      <c r="AT39" s="8">
        <f t="shared" si="11"/>
        <v>22304.664484451692</v>
      </c>
    </row>
    <row r="40" spans="1:46" x14ac:dyDescent="0.2">
      <c r="A40" s="15">
        <v>39</v>
      </c>
      <c r="B40" s="10" t="s">
        <v>115</v>
      </c>
      <c r="C40" s="10" t="s">
        <v>176</v>
      </c>
      <c r="D40" s="10" t="s">
        <v>154</v>
      </c>
      <c r="E40" s="4">
        <v>44965</v>
      </c>
      <c r="F40" s="4">
        <v>44965</v>
      </c>
      <c r="G40" s="4"/>
      <c r="H40" s="17" t="s">
        <v>239</v>
      </c>
      <c r="I40" s="10" t="s">
        <v>168</v>
      </c>
      <c r="J40" s="10" t="s">
        <v>173</v>
      </c>
      <c r="K40" s="10" t="s">
        <v>154</v>
      </c>
      <c r="L40" s="10"/>
      <c r="M40" s="13" t="str">
        <f t="shared" si="3"/>
        <v>10,000</v>
      </c>
      <c r="N40" s="13">
        <f t="shared" si="4"/>
        <v>3000</v>
      </c>
      <c r="O40" s="13">
        <f t="shared" si="5"/>
        <v>7000</v>
      </c>
      <c r="P40" s="13">
        <f t="shared" si="9"/>
        <v>12400</v>
      </c>
      <c r="Q40" s="2">
        <v>0.24</v>
      </c>
      <c r="R40" s="2">
        <f t="shared" si="6"/>
        <v>-4.2506268262183566E-2</v>
      </c>
      <c r="S40" s="6">
        <f t="shared" si="10"/>
        <v>-5.3132835327729451E-2</v>
      </c>
      <c r="T40" s="10" t="s">
        <v>26</v>
      </c>
      <c r="U40" s="10" t="s">
        <v>2</v>
      </c>
      <c r="V40" s="10" t="s">
        <v>1</v>
      </c>
      <c r="W40" s="10" t="s">
        <v>3</v>
      </c>
      <c r="X40" s="15">
        <v>7</v>
      </c>
      <c r="Y40" s="14" t="s">
        <v>40</v>
      </c>
      <c r="Z40" s="10" t="s">
        <v>2</v>
      </c>
      <c r="AA40" s="15">
        <v>5</v>
      </c>
      <c r="AB40" s="15">
        <v>5</v>
      </c>
      <c r="AC40" s="15">
        <v>5</v>
      </c>
      <c r="AD40" s="15">
        <v>1</v>
      </c>
      <c r="AE40" s="15">
        <v>4</v>
      </c>
      <c r="AF40" s="15">
        <v>5</v>
      </c>
      <c r="AG40" s="15">
        <v>5</v>
      </c>
      <c r="AH40" s="15">
        <v>5</v>
      </c>
      <c r="AI40" s="15">
        <v>1</v>
      </c>
      <c r="AJ40" s="15">
        <v>5</v>
      </c>
      <c r="AK40" s="15">
        <v>5</v>
      </c>
      <c r="AL40" s="11" t="s">
        <v>195</v>
      </c>
      <c r="AN40" s="9">
        <v>5375.7575757575796</v>
      </c>
      <c r="AO40" s="9">
        <v>14327.272727272701</v>
      </c>
      <c r="AP40" s="6">
        <v>1.5087878787878799</v>
      </c>
      <c r="AR40" s="8">
        <f t="shared" si="7"/>
        <v>19703.030303030282</v>
      </c>
      <c r="AS40" s="8">
        <f t="shared" si="8"/>
        <v>13058.847158063845</v>
      </c>
      <c r="AT40" s="8">
        <f t="shared" si="11"/>
        <v>-658.8471580638452</v>
      </c>
    </row>
    <row r="41" spans="1:46" x14ac:dyDescent="0.2">
      <c r="A41" s="15">
        <v>40</v>
      </c>
      <c r="B41" s="10" t="s">
        <v>115</v>
      </c>
      <c r="C41" s="10" t="s">
        <v>176</v>
      </c>
      <c r="D41" s="10" t="s">
        <v>155</v>
      </c>
      <c r="E41" s="4">
        <v>44966</v>
      </c>
      <c r="F41" s="4">
        <v>44966</v>
      </c>
      <c r="G41" s="4"/>
      <c r="H41" s="17" t="s">
        <v>240</v>
      </c>
      <c r="I41" s="10" t="s">
        <v>169</v>
      </c>
      <c r="J41" s="10" t="s">
        <v>174</v>
      </c>
      <c r="K41" s="10" t="s">
        <v>155</v>
      </c>
      <c r="L41" s="10"/>
      <c r="M41" s="13" t="str">
        <f t="shared" si="3"/>
        <v>20,000</v>
      </c>
      <c r="N41" s="13">
        <f t="shared" si="4"/>
        <v>6000</v>
      </c>
      <c r="O41" s="13">
        <f t="shared" si="5"/>
        <v>14000</v>
      </c>
      <c r="P41" s="13">
        <f t="shared" si="9"/>
        <v>22599.999999999996</v>
      </c>
      <c r="Q41" s="2">
        <v>0.13</v>
      </c>
      <c r="R41" s="2">
        <f t="shared" si="6"/>
        <v>0.33898518091846941</v>
      </c>
      <c r="S41" s="6">
        <f t="shared" si="10"/>
        <v>0.42373147614808676</v>
      </c>
      <c r="T41" s="10" t="s">
        <v>32</v>
      </c>
      <c r="U41" s="10" t="s">
        <v>24</v>
      </c>
      <c r="V41" s="10" t="s">
        <v>30</v>
      </c>
      <c r="W41" s="10" t="s">
        <v>28</v>
      </c>
      <c r="X41" s="15">
        <v>10</v>
      </c>
      <c r="Y41" s="14" t="s">
        <v>49</v>
      </c>
      <c r="Z41" s="10" t="s">
        <v>4</v>
      </c>
      <c r="AA41" s="15">
        <v>2</v>
      </c>
      <c r="AB41" s="15">
        <v>2</v>
      </c>
      <c r="AC41" s="15">
        <v>3</v>
      </c>
      <c r="AD41" s="15">
        <v>5</v>
      </c>
      <c r="AE41" s="15">
        <v>1</v>
      </c>
      <c r="AF41" s="15">
        <v>1</v>
      </c>
      <c r="AG41" s="15">
        <v>2</v>
      </c>
      <c r="AH41" s="15">
        <v>1</v>
      </c>
      <c r="AI41" s="15">
        <v>5</v>
      </c>
      <c r="AJ41" s="15">
        <v>1</v>
      </c>
      <c r="AK41" s="15">
        <v>2</v>
      </c>
      <c r="AL41" s="11" t="s">
        <v>173</v>
      </c>
      <c r="AN41" s="9">
        <v>5427.2727272727298</v>
      </c>
      <c r="AO41" s="9">
        <v>14581.8181818182</v>
      </c>
      <c r="AP41" s="6">
        <v>1.5363636363636399</v>
      </c>
      <c r="AR41" s="8">
        <f t="shared" si="7"/>
        <v>20009.09090909093</v>
      </c>
      <c r="AS41" s="8">
        <f t="shared" si="8"/>
        <v>13023.668639053238</v>
      </c>
      <c r="AT41" s="8">
        <f t="shared" si="11"/>
        <v>9576.3313609467587</v>
      </c>
    </row>
    <row r="42" spans="1:46" x14ac:dyDescent="0.2">
      <c r="A42" s="15">
        <v>41</v>
      </c>
      <c r="B42" s="10" t="s">
        <v>115</v>
      </c>
      <c r="C42" s="10" t="s">
        <v>176</v>
      </c>
      <c r="D42" s="10" t="s">
        <v>156</v>
      </c>
      <c r="E42" s="4">
        <v>44967</v>
      </c>
      <c r="F42" s="4">
        <v>44967</v>
      </c>
      <c r="G42" s="4"/>
      <c r="H42" s="17" t="s">
        <v>241</v>
      </c>
      <c r="I42" s="10" t="s">
        <v>166</v>
      </c>
      <c r="J42" s="10" t="s">
        <v>170</v>
      </c>
      <c r="K42" s="10" t="s">
        <v>156</v>
      </c>
      <c r="L42" s="10"/>
      <c r="M42" s="13" t="str">
        <f t="shared" si="3"/>
        <v>10,000</v>
      </c>
      <c r="N42" s="13">
        <f t="shared" si="4"/>
        <v>3000</v>
      </c>
      <c r="O42" s="13">
        <f t="shared" si="5"/>
        <v>7000</v>
      </c>
      <c r="P42" s="13">
        <f t="shared" si="9"/>
        <v>12100</v>
      </c>
      <c r="Q42" s="2">
        <v>0.21</v>
      </c>
      <c r="R42" s="2">
        <f t="shared" si="6"/>
        <v>-5.882516841986072E-2</v>
      </c>
      <c r="S42" s="6">
        <f t="shared" si="10"/>
        <v>-7.3531460524825898E-2</v>
      </c>
      <c r="T42" s="10" t="s">
        <v>23</v>
      </c>
      <c r="U42" s="10" t="s">
        <v>2</v>
      </c>
      <c r="V42" s="10" t="s">
        <v>27</v>
      </c>
      <c r="W42" s="10" t="s">
        <v>3</v>
      </c>
      <c r="X42" s="15">
        <v>9</v>
      </c>
      <c r="Y42" s="14" t="s">
        <v>50</v>
      </c>
      <c r="Z42" s="10" t="s">
        <v>27</v>
      </c>
      <c r="AA42" s="15">
        <v>4</v>
      </c>
      <c r="AB42" s="15">
        <v>4</v>
      </c>
      <c r="AC42" s="15">
        <v>4</v>
      </c>
      <c r="AD42" s="15">
        <v>2</v>
      </c>
      <c r="AE42" s="15">
        <v>3</v>
      </c>
      <c r="AF42" s="15">
        <v>4</v>
      </c>
      <c r="AG42" s="15">
        <v>4</v>
      </c>
      <c r="AH42" s="15">
        <v>4</v>
      </c>
      <c r="AI42" s="15">
        <v>2</v>
      </c>
      <c r="AJ42" s="15">
        <v>3</v>
      </c>
      <c r="AK42" s="15">
        <v>4</v>
      </c>
      <c r="AL42" s="11" t="s">
        <v>168</v>
      </c>
      <c r="AN42" s="9">
        <v>5478.7878787878799</v>
      </c>
      <c r="AO42" s="9">
        <v>14836.3636363637</v>
      </c>
      <c r="AP42" s="6">
        <v>1.56393939393939</v>
      </c>
      <c r="AR42" s="8">
        <f t="shared" si="7"/>
        <v>20315.151515151578</v>
      </c>
      <c r="AS42" s="8">
        <f t="shared" si="8"/>
        <v>12989.730672350393</v>
      </c>
      <c r="AT42" s="8">
        <f t="shared" si="11"/>
        <v>-889.73067235039343</v>
      </c>
    </row>
    <row r="43" spans="1:46" x14ac:dyDescent="0.2">
      <c r="A43" s="15">
        <v>42</v>
      </c>
      <c r="B43" s="10" t="s">
        <v>115</v>
      </c>
      <c r="C43" s="10" t="s">
        <v>176</v>
      </c>
      <c r="D43" s="10" t="s">
        <v>157</v>
      </c>
      <c r="E43" s="4">
        <v>44968</v>
      </c>
      <c r="F43" s="4">
        <v>44968</v>
      </c>
      <c r="G43" s="4"/>
      <c r="H43" s="17" t="s">
        <v>242</v>
      </c>
      <c r="I43" s="10" t="s">
        <v>166</v>
      </c>
      <c r="J43" s="10" t="s">
        <v>171</v>
      </c>
      <c r="K43" s="10" t="s">
        <v>157</v>
      </c>
      <c r="L43" s="10"/>
      <c r="M43" s="13" t="str">
        <f t="shared" si="3"/>
        <v>20,000</v>
      </c>
      <c r="N43" s="13">
        <f t="shared" si="4"/>
        <v>6000</v>
      </c>
      <c r="O43" s="13">
        <f t="shared" si="5"/>
        <v>14000</v>
      </c>
      <c r="P43" s="13">
        <f t="shared" si="9"/>
        <v>25000</v>
      </c>
      <c r="Q43" s="2">
        <v>0.25</v>
      </c>
      <c r="R43" s="2">
        <f t="shared" si="6"/>
        <v>0.38537699923838487</v>
      </c>
      <c r="S43" s="6">
        <f t="shared" si="10"/>
        <v>0.48172124904798103</v>
      </c>
      <c r="T43" s="10" t="s">
        <v>26</v>
      </c>
      <c r="U43" s="10" t="s">
        <v>24</v>
      </c>
      <c r="V43" s="10" t="s">
        <v>1</v>
      </c>
      <c r="W43" s="10" t="s">
        <v>28</v>
      </c>
      <c r="X43" s="15">
        <v>8</v>
      </c>
      <c r="Y43" s="14" t="s">
        <v>51</v>
      </c>
      <c r="Z43" s="10" t="s">
        <v>2</v>
      </c>
      <c r="AA43" s="15">
        <v>5</v>
      </c>
      <c r="AB43" s="15">
        <v>5</v>
      </c>
      <c r="AC43" s="15">
        <v>5</v>
      </c>
      <c r="AD43" s="15">
        <v>1</v>
      </c>
      <c r="AE43" s="15">
        <v>4</v>
      </c>
      <c r="AF43" s="15">
        <v>5</v>
      </c>
      <c r="AG43" s="15">
        <v>5</v>
      </c>
      <c r="AH43" s="15">
        <v>5</v>
      </c>
      <c r="AI43" s="15">
        <v>1</v>
      </c>
      <c r="AJ43" s="15">
        <v>5</v>
      </c>
      <c r="AK43" s="15">
        <v>5</v>
      </c>
      <c r="AL43" s="11" t="s">
        <v>196</v>
      </c>
      <c r="AN43" s="9">
        <v>5530.30303030303</v>
      </c>
      <c r="AO43" s="9">
        <v>15090.909090909099</v>
      </c>
      <c r="AP43" s="6">
        <v>1.59151515151515</v>
      </c>
      <c r="AR43" s="8">
        <f t="shared" si="7"/>
        <v>20621.212121212127</v>
      </c>
      <c r="AS43" s="8">
        <f t="shared" si="8"/>
        <v>12956.968773800474</v>
      </c>
      <c r="AT43" s="8">
        <f t="shared" si="11"/>
        <v>12043.031226199526</v>
      </c>
    </row>
    <row r="44" spans="1:46" x14ac:dyDescent="0.2">
      <c r="A44" s="15">
        <v>43</v>
      </c>
      <c r="B44" s="10" t="s">
        <v>115</v>
      </c>
      <c r="C44" s="10" t="s">
        <v>176</v>
      </c>
      <c r="D44" s="10" t="s">
        <v>158</v>
      </c>
      <c r="E44" s="4">
        <v>44969</v>
      </c>
      <c r="F44" s="4">
        <v>44969</v>
      </c>
      <c r="G44" s="4"/>
      <c r="H44" s="17" t="s">
        <v>243</v>
      </c>
      <c r="I44" s="10" t="s">
        <v>167</v>
      </c>
      <c r="J44" s="10" t="s">
        <v>172</v>
      </c>
      <c r="K44" s="10" t="s">
        <v>158</v>
      </c>
      <c r="L44" s="10"/>
      <c r="M44" s="13" t="str">
        <f t="shared" si="3"/>
        <v>10,000</v>
      </c>
      <c r="N44" s="13">
        <f t="shared" si="4"/>
        <v>3000</v>
      </c>
      <c r="O44" s="13">
        <f t="shared" si="5"/>
        <v>7000</v>
      </c>
      <c r="P44" s="13">
        <f t="shared" si="9"/>
        <v>11200.000000000002</v>
      </c>
      <c r="Q44" s="2">
        <v>0.12</v>
      </c>
      <c r="R44" s="2">
        <f t="shared" si="6"/>
        <v>-0.1232373465950125</v>
      </c>
      <c r="S44" s="6">
        <f t="shared" si="10"/>
        <v>-0.15404668324376561</v>
      </c>
      <c r="T44" s="10" t="s">
        <v>32</v>
      </c>
      <c r="U44" s="10" t="s">
        <v>2</v>
      </c>
      <c r="V44" s="10" t="s">
        <v>30</v>
      </c>
      <c r="W44" s="10" t="s">
        <v>3</v>
      </c>
      <c r="X44" s="15">
        <v>7</v>
      </c>
      <c r="Y44" s="14" t="s">
        <v>45</v>
      </c>
      <c r="Z44" s="10" t="s">
        <v>4</v>
      </c>
      <c r="AA44" s="15">
        <v>2</v>
      </c>
      <c r="AB44" s="15">
        <v>2</v>
      </c>
      <c r="AC44" s="15">
        <v>2</v>
      </c>
      <c r="AD44" s="15">
        <v>5</v>
      </c>
      <c r="AE44" s="15">
        <v>1</v>
      </c>
      <c r="AF44" s="15">
        <v>1</v>
      </c>
      <c r="AG44" s="15">
        <v>2</v>
      </c>
      <c r="AH44" s="15">
        <v>1</v>
      </c>
      <c r="AI44" s="15">
        <v>5</v>
      </c>
      <c r="AJ44" s="15">
        <v>1</v>
      </c>
      <c r="AK44" s="15">
        <v>1</v>
      </c>
      <c r="AL44" s="11" t="s">
        <v>170</v>
      </c>
      <c r="AN44" s="9">
        <v>5581.8181818181802</v>
      </c>
      <c r="AO44" s="9">
        <v>15345.454545454601</v>
      </c>
      <c r="AP44" s="6">
        <v>1.61909090909091</v>
      </c>
      <c r="AR44" s="8">
        <f t="shared" si="7"/>
        <v>20927.272727272779</v>
      </c>
      <c r="AS44" s="8">
        <f t="shared" si="8"/>
        <v>12925.322852330177</v>
      </c>
      <c r="AT44" s="8">
        <f t="shared" si="11"/>
        <v>-1725.322852330175</v>
      </c>
    </row>
    <row r="45" spans="1:46" x14ac:dyDescent="0.2">
      <c r="A45" s="15">
        <v>44</v>
      </c>
      <c r="B45" s="10" t="s">
        <v>115</v>
      </c>
      <c r="C45" s="10" t="s">
        <v>176</v>
      </c>
      <c r="D45" s="10" t="s">
        <v>159</v>
      </c>
      <c r="E45" s="4">
        <v>44970</v>
      </c>
      <c r="F45" s="4">
        <v>44970</v>
      </c>
      <c r="G45" s="4"/>
      <c r="H45" s="17" t="s">
        <v>244</v>
      </c>
      <c r="I45" s="10" t="s">
        <v>168</v>
      </c>
      <c r="J45" s="10" t="s">
        <v>173</v>
      </c>
      <c r="K45" s="10" t="s">
        <v>159</v>
      </c>
      <c r="L45" s="10"/>
      <c r="M45" s="13" t="str">
        <f t="shared" si="3"/>
        <v>20,000</v>
      </c>
      <c r="N45" s="13">
        <f t="shared" si="4"/>
        <v>6000</v>
      </c>
      <c r="O45" s="13">
        <f t="shared" si="5"/>
        <v>14000</v>
      </c>
      <c r="P45" s="13">
        <f t="shared" si="9"/>
        <v>23800</v>
      </c>
      <c r="Q45" s="2">
        <v>0.19</v>
      </c>
      <c r="R45" s="2">
        <f t="shared" si="6"/>
        <v>0.3665634674922611</v>
      </c>
      <c r="S45" s="6">
        <f t="shared" si="10"/>
        <v>0.45820433436532632</v>
      </c>
      <c r="T45" s="10" t="s">
        <v>23</v>
      </c>
      <c r="U45" s="10" t="s">
        <v>24</v>
      </c>
      <c r="V45" s="10" t="s">
        <v>27</v>
      </c>
      <c r="W45" s="10" t="s">
        <v>28</v>
      </c>
      <c r="X45" s="15">
        <v>12</v>
      </c>
      <c r="Y45" s="14" t="s">
        <v>29</v>
      </c>
      <c r="Z45" s="10" t="s">
        <v>27</v>
      </c>
      <c r="AA45" s="15">
        <v>3</v>
      </c>
      <c r="AB45" s="15">
        <v>3</v>
      </c>
      <c r="AC45" s="15">
        <v>4</v>
      </c>
      <c r="AD45" s="15">
        <v>3</v>
      </c>
      <c r="AE45" s="15">
        <v>3</v>
      </c>
      <c r="AF45" s="15">
        <v>3</v>
      </c>
      <c r="AG45" s="15">
        <v>4</v>
      </c>
      <c r="AH45" s="15">
        <v>3</v>
      </c>
      <c r="AI45" s="15">
        <v>3</v>
      </c>
      <c r="AJ45" s="15">
        <v>3</v>
      </c>
      <c r="AK45" s="15">
        <v>3</v>
      </c>
      <c r="AL45" s="11" t="s">
        <v>171</v>
      </c>
      <c r="AN45" s="9">
        <v>5633.3333333333303</v>
      </c>
      <c r="AO45" s="9">
        <v>15600</v>
      </c>
      <c r="AP45" s="6">
        <v>1.6466666666666701</v>
      </c>
      <c r="AR45" s="8">
        <f t="shared" si="7"/>
        <v>21233.333333333328</v>
      </c>
      <c r="AS45" s="8">
        <f t="shared" si="8"/>
        <v>12894.736842105234</v>
      </c>
      <c r="AT45" s="8">
        <f t="shared" si="11"/>
        <v>10905.263157894766</v>
      </c>
    </row>
    <row r="46" spans="1:46" x14ac:dyDescent="0.2">
      <c r="A46" s="15">
        <v>45</v>
      </c>
      <c r="B46" s="10" t="s">
        <v>115</v>
      </c>
      <c r="C46" s="10" t="s">
        <v>176</v>
      </c>
      <c r="D46" s="10" t="s">
        <v>160</v>
      </c>
      <c r="E46" s="4">
        <v>44971</v>
      </c>
      <c r="F46" s="4">
        <v>44971</v>
      </c>
      <c r="G46" s="4"/>
      <c r="H46" s="17" t="s">
        <v>245</v>
      </c>
      <c r="I46" s="10" t="s">
        <v>169</v>
      </c>
      <c r="J46" s="10" t="s">
        <v>174</v>
      </c>
      <c r="K46" s="10" t="s">
        <v>160</v>
      </c>
      <c r="L46" s="10"/>
      <c r="M46" s="13" t="str">
        <f t="shared" si="3"/>
        <v>30,000</v>
      </c>
      <c r="N46" s="13">
        <f t="shared" si="4"/>
        <v>9000</v>
      </c>
      <c r="O46" s="13">
        <f t="shared" si="5"/>
        <v>21000</v>
      </c>
      <c r="P46" s="13">
        <f t="shared" si="9"/>
        <v>36900</v>
      </c>
      <c r="Q46" s="2">
        <v>0.23</v>
      </c>
      <c r="R46" s="2">
        <f t="shared" si="6"/>
        <v>0.52108057732160906</v>
      </c>
      <c r="S46" s="6">
        <f t="shared" si="10"/>
        <v>0.65135072165201124</v>
      </c>
      <c r="T46" s="10" t="s">
        <v>26</v>
      </c>
      <c r="U46" s="10" t="s">
        <v>4</v>
      </c>
      <c r="V46" s="10" t="s">
        <v>1</v>
      </c>
      <c r="W46" s="10" t="s">
        <v>3</v>
      </c>
      <c r="X46" s="15">
        <v>11</v>
      </c>
      <c r="Y46" s="14" t="s">
        <v>50</v>
      </c>
      <c r="Z46" s="10" t="s">
        <v>2</v>
      </c>
      <c r="AA46" s="15">
        <v>5</v>
      </c>
      <c r="AB46" s="15">
        <v>5</v>
      </c>
      <c r="AC46" s="15">
        <v>5</v>
      </c>
      <c r="AD46" s="15">
        <v>2</v>
      </c>
      <c r="AE46" s="15">
        <v>4</v>
      </c>
      <c r="AF46" s="15">
        <v>4</v>
      </c>
      <c r="AG46" s="15">
        <v>5</v>
      </c>
      <c r="AH46" s="15">
        <v>5</v>
      </c>
      <c r="AI46" s="15">
        <v>1</v>
      </c>
      <c r="AJ46" s="15">
        <v>4</v>
      </c>
      <c r="AK46" s="15">
        <v>5</v>
      </c>
      <c r="AL46" s="11" t="s">
        <v>194</v>
      </c>
      <c r="AN46" s="9">
        <v>5684.8484848484904</v>
      </c>
      <c r="AO46" s="9">
        <v>15854.5454545455</v>
      </c>
      <c r="AP46" s="6">
        <v>1.6742424242424201</v>
      </c>
      <c r="AR46" s="8">
        <f t="shared" si="7"/>
        <v>21539.393939393991</v>
      </c>
      <c r="AS46" s="8">
        <f t="shared" si="8"/>
        <v>12865.158371040787</v>
      </c>
      <c r="AT46" s="8">
        <f t="shared" si="11"/>
        <v>24034.841628959213</v>
      </c>
    </row>
    <row r="47" spans="1:46" x14ac:dyDescent="0.2">
      <c r="A47" s="15">
        <v>46</v>
      </c>
      <c r="B47" s="10" t="s">
        <v>115</v>
      </c>
      <c r="C47" s="10" t="s">
        <v>176</v>
      </c>
      <c r="D47" s="10" t="s">
        <v>161</v>
      </c>
      <c r="E47" s="4">
        <v>44972</v>
      </c>
      <c r="F47" s="4">
        <v>44972</v>
      </c>
      <c r="G47" s="4"/>
      <c r="H47" s="17" t="s">
        <v>246</v>
      </c>
      <c r="I47" s="10" t="s">
        <v>166</v>
      </c>
      <c r="J47" s="10" t="s">
        <v>170</v>
      </c>
      <c r="K47" s="10" t="s">
        <v>161</v>
      </c>
      <c r="L47" s="10"/>
      <c r="M47" s="13" t="str">
        <f t="shared" si="3"/>
        <v>10,000</v>
      </c>
      <c r="N47" s="13">
        <f t="shared" si="4"/>
        <v>3000</v>
      </c>
      <c r="O47" s="13">
        <f t="shared" si="5"/>
        <v>7000</v>
      </c>
      <c r="P47" s="13">
        <f t="shared" si="9"/>
        <v>11100.000000000002</v>
      </c>
      <c r="Q47" s="2">
        <v>0.11</v>
      </c>
      <c r="R47" s="2">
        <f t="shared" si="6"/>
        <v>-0.12515592515592996</v>
      </c>
      <c r="S47" s="6">
        <f t="shared" si="10"/>
        <v>-0.15644490644491243</v>
      </c>
      <c r="T47" s="10" t="s">
        <v>32</v>
      </c>
      <c r="U47" s="10" t="s">
        <v>2</v>
      </c>
      <c r="V47" s="10" t="s">
        <v>30</v>
      </c>
      <c r="W47" s="10" t="s">
        <v>28</v>
      </c>
      <c r="X47" s="15">
        <v>6</v>
      </c>
      <c r="Y47" s="14" t="s">
        <v>39</v>
      </c>
      <c r="Z47" s="10" t="s">
        <v>4</v>
      </c>
      <c r="AA47" s="15">
        <v>1</v>
      </c>
      <c r="AB47" s="15">
        <v>1</v>
      </c>
      <c r="AC47" s="15">
        <v>1</v>
      </c>
      <c r="AD47" s="15">
        <v>5</v>
      </c>
      <c r="AE47" s="15">
        <v>1</v>
      </c>
      <c r="AF47" s="15">
        <v>1</v>
      </c>
      <c r="AG47" s="15">
        <v>1</v>
      </c>
      <c r="AH47" s="15">
        <v>1</v>
      </c>
      <c r="AI47" s="15">
        <v>5</v>
      </c>
      <c r="AJ47" s="15">
        <v>1</v>
      </c>
      <c r="AK47" s="15">
        <v>1</v>
      </c>
      <c r="AL47" s="11" t="s">
        <v>195</v>
      </c>
      <c r="AN47" s="9">
        <v>5736.3636363636397</v>
      </c>
      <c r="AO47" s="9">
        <v>16109.090909091001</v>
      </c>
      <c r="AP47" s="6">
        <v>1.7018181818181799</v>
      </c>
      <c r="AR47" s="8">
        <f t="shared" si="7"/>
        <v>21845.454545454639</v>
      </c>
      <c r="AS47" s="8">
        <f t="shared" si="8"/>
        <v>12836.53846153853</v>
      </c>
      <c r="AT47" s="8">
        <f t="shared" si="11"/>
        <v>-1736.5384615385283</v>
      </c>
    </row>
    <row r="48" spans="1:46" x14ac:dyDescent="0.2">
      <c r="A48" s="15">
        <v>47</v>
      </c>
      <c r="B48" s="10" t="s">
        <v>115</v>
      </c>
      <c r="C48" s="10" t="s">
        <v>176</v>
      </c>
      <c r="D48" s="10" t="s">
        <v>162</v>
      </c>
      <c r="E48" s="4">
        <v>44973</v>
      </c>
      <c r="F48" s="4">
        <v>44973</v>
      </c>
      <c r="G48" s="4"/>
      <c r="H48" s="17" t="s">
        <v>247</v>
      </c>
      <c r="I48" s="10" t="s">
        <v>166</v>
      </c>
      <c r="J48" s="10" t="s">
        <v>171</v>
      </c>
      <c r="K48" s="10" t="s">
        <v>162</v>
      </c>
      <c r="L48" s="10"/>
      <c r="M48" s="13" t="str">
        <f t="shared" si="3"/>
        <v>20,000</v>
      </c>
      <c r="N48" s="13">
        <f t="shared" si="4"/>
        <v>6000</v>
      </c>
      <c r="O48" s="13">
        <f t="shared" si="5"/>
        <v>14000</v>
      </c>
      <c r="P48" s="13">
        <f t="shared" si="9"/>
        <v>24000</v>
      </c>
      <c r="Q48" s="2">
        <v>0.2</v>
      </c>
      <c r="R48" s="2">
        <f t="shared" si="6"/>
        <v>0.37303895800478892</v>
      </c>
      <c r="S48" s="6">
        <f t="shared" si="10"/>
        <v>0.46629869750598613</v>
      </c>
      <c r="T48" s="10" t="s">
        <v>23</v>
      </c>
      <c r="U48" s="10" t="s">
        <v>24</v>
      </c>
      <c r="V48" s="10" t="s">
        <v>27</v>
      </c>
      <c r="W48" s="10" t="s">
        <v>3</v>
      </c>
      <c r="X48" s="15">
        <v>10</v>
      </c>
      <c r="Y48" s="14" t="s">
        <v>45</v>
      </c>
      <c r="Z48" s="10" t="s">
        <v>27</v>
      </c>
      <c r="AA48" s="15">
        <v>4</v>
      </c>
      <c r="AB48" s="15">
        <v>4</v>
      </c>
      <c r="AC48" s="15">
        <v>4</v>
      </c>
      <c r="AD48" s="15">
        <v>3</v>
      </c>
      <c r="AE48" s="15">
        <v>3</v>
      </c>
      <c r="AF48" s="15">
        <v>4</v>
      </c>
      <c r="AG48" s="15">
        <v>4</v>
      </c>
      <c r="AH48" s="15">
        <v>4</v>
      </c>
      <c r="AI48" s="15">
        <v>2</v>
      </c>
      <c r="AJ48" s="15">
        <v>3</v>
      </c>
      <c r="AK48" s="15">
        <v>4</v>
      </c>
      <c r="AL48" s="11" t="s">
        <v>173</v>
      </c>
      <c r="AN48" s="9">
        <v>5787.8787878787898</v>
      </c>
      <c r="AO48" s="9">
        <v>16363.6363636364</v>
      </c>
      <c r="AP48" s="6">
        <v>1.7293939393939399</v>
      </c>
      <c r="AR48" s="8">
        <f t="shared" si="7"/>
        <v>22151.515151515188</v>
      </c>
      <c r="AS48" s="8">
        <f t="shared" si="8"/>
        <v>12808.831259856333</v>
      </c>
      <c r="AT48" s="8">
        <f t="shared" si="11"/>
        <v>11191.168740143667</v>
      </c>
    </row>
    <row r="49" spans="1:46" x14ac:dyDescent="0.2">
      <c r="A49" s="15">
        <v>48</v>
      </c>
      <c r="B49" s="10" t="s">
        <v>115</v>
      </c>
      <c r="C49" s="10" t="s">
        <v>176</v>
      </c>
      <c r="D49" s="10" t="s">
        <v>163</v>
      </c>
      <c r="E49" s="4">
        <v>44974</v>
      </c>
      <c r="F49" s="4">
        <v>44974</v>
      </c>
      <c r="G49" s="4"/>
      <c r="H49" s="17" t="s">
        <v>248</v>
      </c>
      <c r="I49" s="10" t="s">
        <v>167</v>
      </c>
      <c r="J49" s="10" t="s">
        <v>172</v>
      </c>
      <c r="K49" s="10" t="s">
        <v>163</v>
      </c>
      <c r="L49" s="10"/>
      <c r="M49" s="13" t="str">
        <f t="shared" si="3"/>
        <v>20,000</v>
      </c>
      <c r="N49" s="13">
        <f t="shared" si="4"/>
        <v>6000</v>
      </c>
      <c r="O49" s="13">
        <f t="shared" si="5"/>
        <v>14000</v>
      </c>
      <c r="P49" s="13">
        <f t="shared" si="9"/>
        <v>24800</v>
      </c>
      <c r="Q49" s="2">
        <v>0.24</v>
      </c>
      <c r="R49" s="2">
        <f t="shared" si="6"/>
        <v>0.38767761964637337</v>
      </c>
      <c r="S49" s="6">
        <f t="shared" si="10"/>
        <v>0.48459702455796672</v>
      </c>
      <c r="T49" s="10" t="s">
        <v>26</v>
      </c>
      <c r="U49" s="10" t="s">
        <v>24</v>
      </c>
      <c r="V49" s="10" t="s">
        <v>1</v>
      </c>
      <c r="W49" s="10" t="s">
        <v>28</v>
      </c>
      <c r="X49" s="15">
        <v>9</v>
      </c>
      <c r="Y49" s="14" t="s">
        <v>25</v>
      </c>
      <c r="Z49" s="10" t="s">
        <v>2</v>
      </c>
      <c r="AA49" s="15">
        <v>5</v>
      </c>
      <c r="AB49" s="15">
        <v>5</v>
      </c>
      <c r="AC49" s="15">
        <v>5</v>
      </c>
      <c r="AD49" s="15">
        <v>1</v>
      </c>
      <c r="AE49" s="15">
        <v>4</v>
      </c>
      <c r="AF49" s="15">
        <v>5</v>
      </c>
      <c r="AG49" s="15">
        <v>5</v>
      </c>
      <c r="AH49" s="15">
        <v>5</v>
      </c>
      <c r="AI49" s="15">
        <v>1</v>
      </c>
      <c r="AJ49" s="15">
        <v>5</v>
      </c>
      <c r="AK49" s="15">
        <v>5</v>
      </c>
      <c r="AL49" s="11" t="s">
        <v>168</v>
      </c>
      <c r="AN49" s="9">
        <v>5839.3939393939399</v>
      </c>
      <c r="AO49" s="9">
        <v>16618.1818181819</v>
      </c>
      <c r="AP49" s="6">
        <v>1.7569696969697</v>
      </c>
      <c r="AR49" s="8">
        <f t="shared" si="7"/>
        <v>22457.57575757584</v>
      </c>
      <c r="AS49" s="8">
        <f t="shared" si="8"/>
        <v>12781.993790962426</v>
      </c>
      <c r="AT49" s="8">
        <f t="shared" si="11"/>
        <v>12018.006209037574</v>
      </c>
    </row>
    <row r="50" spans="1:46" x14ac:dyDescent="0.2">
      <c r="A50" s="15">
        <v>49</v>
      </c>
      <c r="B50" s="10" t="s">
        <v>115</v>
      </c>
      <c r="C50" s="10" t="s">
        <v>176</v>
      </c>
      <c r="D50" s="10" t="s">
        <v>164</v>
      </c>
      <c r="E50" s="4">
        <v>44975</v>
      </c>
      <c r="F50" s="4">
        <v>44975</v>
      </c>
      <c r="G50" s="4"/>
      <c r="H50" s="17" t="s">
        <v>249</v>
      </c>
      <c r="I50" s="10" t="s">
        <v>168</v>
      </c>
      <c r="J50" s="10" t="s">
        <v>173</v>
      </c>
      <c r="K50" s="10" t="s">
        <v>164</v>
      </c>
      <c r="L50" s="10"/>
      <c r="M50" s="13" t="str">
        <f t="shared" si="3"/>
        <v>10,000</v>
      </c>
      <c r="N50" s="13">
        <f t="shared" si="4"/>
        <v>3000</v>
      </c>
      <c r="O50" s="13">
        <f t="shared" si="5"/>
        <v>7000</v>
      </c>
      <c r="P50" s="13">
        <f t="shared" si="9"/>
        <v>11200.000000000002</v>
      </c>
      <c r="Q50" s="2">
        <v>0.12</v>
      </c>
      <c r="R50" s="2">
        <f t="shared" si="6"/>
        <v>-0.11114183829415936</v>
      </c>
      <c r="S50" s="6">
        <f t="shared" si="10"/>
        <v>-0.1389272978676992</v>
      </c>
      <c r="T50" s="10" t="s">
        <v>32</v>
      </c>
      <c r="U50" s="10" t="s">
        <v>2</v>
      </c>
      <c r="V50" s="10" t="s">
        <v>30</v>
      </c>
      <c r="W50" s="10" t="s">
        <v>3</v>
      </c>
      <c r="X50" s="15">
        <v>7</v>
      </c>
      <c r="Y50" s="14" t="s">
        <v>47</v>
      </c>
      <c r="Z50" s="10" t="s">
        <v>4</v>
      </c>
      <c r="AA50" s="15">
        <v>2</v>
      </c>
      <c r="AB50" s="15">
        <v>2</v>
      </c>
      <c r="AC50" s="15">
        <v>2</v>
      </c>
      <c r="AD50" s="15">
        <v>5</v>
      </c>
      <c r="AE50" s="15">
        <v>1</v>
      </c>
      <c r="AF50" s="15">
        <v>1</v>
      </c>
      <c r="AG50" s="15">
        <v>2</v>
      </c>
      <c r="AH50" s="15">
        <v>1</v>
      </c>
      <c r="AI50" s="15">
        <v>5</v>
      </c>
      <c r="AJ50" s="15">
        <v>1</v>
      </c>
      <c r="AK50" s="15">
        <v>1</v>
      </c>
      <c r="AL50" s="11" t="s">
        <v>196</v>
      </c>
      <c r="AN50" s="9">
        <v>5890.9090909090901</v>
      </c>
      <c r="AO50" s="9">
        <v>16872.727272727301</v>
      </c>
      <c r="AP50" s="6">
        <v>1.78454545454545</v>
      </c>
      <c r="AR50" s="8">
        <f t="shared" si="7"/>
        <v>22763.636363636389</v>
      </c>
      <c r="AS50" s="8">
        <f t="shared" si="8"/>
        <v>12755.985736118233</v>
      </c>
      <c r="AT50" s="8">
        <f t="shared" si="11"/>
        <v>-1555.9857361182312</v>
      </c>
    </row>
    <row r="51" spans="1:46" x14ac:dyDescent="0.2">
      <c r="A51" s="15">
        <v>50</v>
      </c>
      <c r="B51" s="10" t="s">
        <v>115</v>
      </c>
      <c r="C51" s="10" t="s">
        <v>176</v>
      </c>
      <c r="D51" s="10" t="s">
        <v>165</v>
      </c>
      <c r="E51" s="4">
        <v>44976</v>
      </c>
      <c r="F51" s="4">
        <v>44976</v>
      </c>
      <c r="G51" s="4"/>
      <c r="H51" s="17" t="s">
        <v>250</v>
      </c>
      <c r="I51" s="10" t="s">
        <v>169</v>
      </c>
      <c r="J51" s="10" t="s">
        <v>174</v>
      </c>
      <c r="K51" s="10" t="s">
        <v>165</v>
      </c>
      <c r="L51" s="10"/>
      <c r="M51" s="13" t="str">
        <f t="shared" si="3"/>
        <v>20,000</v>
      </c>
      <c r="N51" s="13">
        <f t="shared" si="4"/>
        <v>6000</v>
      </c>
      <c r="O51" s="13">
        <f t="shared" si="5"/>
        <v>14000</v>
      </c>
      <c r="P51" s="13">
        <f t="shared" si="9"/>
        <v>23800</v>
      </c>
      <c r="Q51" s="2">
        <v>0.19</v>
      </c>
      <c r="R51" s="2">
        <f t="shared" si="6"/>
        <v>0.37207498383968796</v>
      </c>
      <c r="S51" s="6">
        <f t="shared" si="10"/>
        <v>0.46509372979960989</v>
      </c>
      <c r="T51" s="10" t="s">
        <v>23</v>
      </c>
      <c r="U51" s="10" t="s">
        <v>24</v>
      </c>
      <c r="V51" s="10" t="s">
        <v>27</v>
      </c>
      <c r="W51" s="10" t="s">
        <v>28</v>
      </c>
      <c r="X51" s="15">
        <v>13</v>
      </c>
      <c r="Y51" s="14" t="s">
        <v>48</v>
      </c>
      <c r="Z51" s="10" t="s">
        <v>27</v>
      </c>
      <c r="AA51" s="15">
        <v>3</v>
      </c>
      <c r="AB51" s="15">
        <v>3</v>
      </c>
      <c r="AC51" s="15">
        <v>4</v>
      </c>
      <c r="AD51" s="15">
        <v>3</v>
      </c>
      <c r="AE51" s="15">
        <v>3</v>
      </c>
      <c r="AF51" s="15">
        <v>4</v>
      </c>
      <c r="AG51" s="15">
        <v>4</v>
      </c>
      <c r="AH51" s="15">
        <v>3</v>
      </c>
      <c r="AI51" s="15">
        <v>3</v>
      </c>
      <c r="AJ51" s="15">
        <v>3</v>
      </c>
      <c r="AK51" s="15">
        <v>3</v>
      </c>
      <c r="AL51" s="11" t="s">
        <v>170</v>
      </c>
      <c r="AN51" s="9">
        <v>5942.4242424242402</v>
      </c>
      <c r="AO51" s="9">
        <v>17127.272727272801</v>
      </c>
      <c r="AP51" s="6">
        <v>1.81212121212121</v>
      </c>
      <c r="AR51" s="8">
        <f t="shared" si="7"/>
        <v>23069.696969697041</v>
      </c>
      <c r="AS51" s="8">
        <f t="shared" si="8"/>
        <v>12730.769230769285</v>
      </c>
      <c r="AT51" s="8">
        <f t="shared" si="11"/>
        <v>11069.230769230715</v>
      </c>
    </row>
    <row r="52" spans="1:46" x14ac:dyDescent="0.2">
      <c r="A52" s="15">
        <v>51</v>
      </c>
      <c r="B52" s="10" t="s">
        <v>183</v>
      </c>
      <c r="C52" s="10"/>
      <c r="D52" s="10" t="s">
        <v>177</v>
      </c>
      <c r="E52" s="4">
        <v>44976</v>
      </c>
      <c r="F52" s="4">
        <v>44976</v>
      </c>
      <c r="G52" s="4"/>
      <c r="H52" s="17" t="s">
        <v>251</v>
      </c>
      <c r="I52" s="10" t="s">
        <v>169</v>
      </c>
      <c r="J52" s="10" t="s">
        <v>174</v>
      </c>
      <c r="K52" s="10" t="s">
        <v>177</v>
      </c>
      <c r="L52" s="10"/>
      <c r="M52" s="13"/>
      <c r="N52" s="13"/>
      <c r="O52" s="13"/>
      <c r="P52" s="13">
        <f t="shared" si="9"/>
        <v>0</v>
      </c>
      <c r="Q52" s="2">
        <v>0.19</v>
      </c>
      <c r="R52" s="2"/>
      <c r="T52" s="10" t="s">
        <v>23</v>
      </c>
      <c r="U52" s="10" t="s">
        <v>24</v>
      </c>
      <c r="V52" s="10" t="s">
        <v>1</v>
      </c>
      <c r="W52" s="10" t="s">
        <v>3</v>
      </c>
      <c r="X52" s="15">
        <v>12</v>
      </c>
      <c r="Y52" s="14" t="s">
        <v>25</v>
      </c>
      <c r="Z52" s="10" t="s">
        <v>2</v>
      </c>
      <c r="AA52" s="15">
        <v>4</v>
      </c>
      <c r="AB52" s="15">
        <v>3</v>
      </c>
      <c r="AC52" s="15">
        <v>5</v>
      </c>
      <c r="AD52" s="15">
        <v>3</v>
      </c>
      <c r="AE52" s="15">
        <v>4</v>
      </c>
      <c r="AF52" s="15">
        <v>2</v>
      </c>
      <c r="AG52" s="15">
        <v>4</v>
      </c>
      <c r="AH52" s="15">
        <v>5</v>
      </c>
      <c r="AI52" s="15">
        <v>3</v>
      </c>
      <c r="AJ52" s="15">
        <v>4</v>
      </c>
      <c r="AK52" s="15">
        <v>5</v>
      </c>
      <c r="AL52" s="11" t="s">
        <v>171</v>
      </c>
    </row>
    <row r="53" spans="1:46" x14ac:dyDescent="0.2">
      <c r="A53" s="15">
        <v>52</v>
      </c>
      <c r="B53" s="10" t="s">
        <v>183</v>
      </c>
      <c r="C53" s="10"/>
      <c r="D53" s="10" t="s">
        <v>178</v>
      </c>
      <c r="E53" s="4">
        <v>44976</v>
      </c>
      <c r="F53" s="4">
        <v>44976</v>
      </c>
      <c r="G53" s="4"/>
      <c r="H53" s="17" t="s">
        <v>252</v>
      </c>
      <c r="I53" s="10" t="s">
        <v>169</v>
      </c>
      <c r="J53" s="10" t="s">
        <v>174</v>
      </c>
      <c r="K53" s="10" t="s">
        <v>178</v>
      </c>
      <c r="L53" s="10"/>
      <c r="M53" s="13"/>
      <c r="N53" s="13"/>
      <c r="O53" s="13"/>
      <c r="P53" s="13">
        <f t="shared" si="9"/>
        <v>0</v>
      </c>
      <c r="Q53" s="2">
        <v>0.19</v>
      </c>
      <c r="R53" s="2"/>
      <c r="T53" s="10" t="s">
        <v>23</v>
      </c>
      <c r="U53" s="10" t="s">
        <v>24</v>
      </c>
      <c r="V53" s="10" t="s">
        <v>27</v>
      </c>
      <c r="W53" s="10" t="s">
        <v>28</v>
      </c>
      <c r="X53" s="15">
        <v>15</v>
      </c>
      <c r="Y53" s="14" t="s">
        <v>48</v>
      </c>
      <c r="Z53" s="10" t="s">
        <v>27</v>
      </c>
      <c r="AA53" s="15">
        <v>3</v>
      </c>
      <c r="AB53" s="15">
        <v>3</v>
      </c>
      <c r="AC53" s="15">
        <v>4</v>
      </c>
      <c r="AD53" s="15">
        <v>3</v>
      </c>
      <c r="AE53" s="15">
        <v>3</v>
      </c>
      <c r="AF53" s="15">
        <v>4</v>
      </c>
      <c r="AG53" s="15">
        <v>4</v>
      </c>
      <c r="AH53" s="15">
        <v>3</v>
      </c>
      <c r="AI53" s="15">
        <v>3</v>
      </c>
      <c r="AJ53" s="15">
        <v>3</v>
      </c>
      <c r="AK53" s="15">
        <v>3</v>
      </c>
      <c r="AL53" s="11" t="s">
        <v>194</v>
      </c>
    </row>
    <row r="54" spans="1:46" x14ac:dyDescent="0.2">
      <c r="A54" s="15">
        <v>53</v>
      </c>
      <c r="B54" s="10" t="s">
        <v>183</v>
      </c>
      <c r="C54" s="10"/>
      <c r="D54" s="10" t="s">
        <v>179</v>
      </c>
      <c r="E54" s="4">
        <v>44976</v>
      </c>
      <c r="F54" s="4">
        <v>44976</v>
      </c>
      <c r="G54" s="4"/>
      <c r="H54" s="17" t="s">
        <v>253</v>
      </c>
      <c r="I54" s="10" t="s">
        <v>169</v>
      </c>
      <c r="J54" s="10" t="s">
        <v>174</v>
      </c>
      <c r="K54" s="10" t="s">
        <v>179</v>
      </c>
      <c r="L54" s="10"/>
      <c r="M54" s="13"/>
      <c r="N54" s="13"/>
      <c r="O54" s="13"/>
      <c r="P54" s="13">
        <f t="shared" si="9"/>
        <v>0</v>
      </c>
      <c r="Q54" s="2">
        <v>0.19</v>
      </c>
      <c r="R54" s="2"/>
      <c r="T54" s="10" t="s">
        <v>23</v>
      </c>
      <c r="U54" s="10" t="s">
        <v>24</v>
      </c>
      <c r="V54" s="10" t="s">
        <v>27</v>
      </c>
      <c r="W54" s="10" t="s">
        <v>28</v>
      </c>
      <c r="X54" s="15">
        <v>16</v>
      </c>
      <c r="Y54" s="14" t="s">
        <v>48</v>
      </c>
      <c r="Z54" s="10" t="s">
        <v>27</v>
      </c>
      <c r="AA54" s="15">
        <v>3</v>
      </c>
      <c r="AB54" s="15">
        <v>3</v>
      </c>
      <c r="AC54" s="15">
        <v>4</v>
      </c>
      <c r="AD54" s="15">
        <v>3</v>
      </c>
      <c r="AE54" s="15">
        <v>3</v>
      </c>
      <c r="AF54" s="15">
        <v>4</v>
      </c>
      <c r="AG54" s="15">
        <v>4</v>
      </c>
      <c r="AH54" s="15">
        <v>3</v>
      </c>
      <c r="AI54" s="15">
        <v>3</v>
      </c>
      <c r="AJ54" s="15">
        <v>3</v>
      </c>
      <c r="AK54" s="15">
        <v>3</v>
      </c>
      <c r="AL54" s="11" t="s">
        <v>195</v>
      </c>
    </row>
    <row r="55" spans="1:46" x14ac:dyDescent="0.2">
      <c r="A55" s="15">
        <v>54</v>
      </c>
      <c r="B55" s="10" t="s">
        <v>183</v>
      </c>
      <c r="C55" s="10"/>
      <c r="D55" s="10" t="s">
        <v>180</v>
      </c>
      <c r="E55" s="4">
        <v>44976</v>
      </c>
      <c r="F55" s="4">
        <v>44976</v>
      </c>
      <c r="G55" s="4"/>
      <c r="H55" s="17" t="s">
        <v>254</v>
      </c>
      <c r="I55" s="10" t="s">
        <v>169</v>
      </c>
      <c r="J55" s="10" t="s">
        <v>174</v>
      </c>
      <c r="K55" s="10" t="s">
        <v>180</v>
      </c>
      <c r="L55" s="10"/>
      <c r="M55" s="13"/>
      <c r="N55" s="13"/>
      <c r="O55" s="13"/>
      <c r="P55" s="13">
        <f t="shared" si="9"/>
        <v>0</v>
      </c>
      <c r="Q55" s="2">
        <v>0.19</v>
      </c>
      <c r="R55" s="2"/>
      <c r="T55" s="10" t="s">
        <v>23</v>
      </c>
      <c r="U55" s="10" t="s">
        <v>24</v>
      </c>
      <c r="V55" s="10" t="s">
        <v>27</v>
      </c>
      <c r="W55" s="10" t="s">
        <v>28</v>
      </c>
      <c r="X55" s="15">
        <v>17</v>
      </c>
      <c r="Y55" s="14" t="s">
        <v>48</v>
      </c>
      <c r="Z55" s="10" t="s">
        <v>27</v>
      </c>
      <c r="AA55" s="15">
        <v>3</v>
      </c>
      <c r="AB55" s="15">
        <v>3</v>
      </c>
      <c r="AC55" s="15">
        <v>4</v>
      </c>
      <c r="AD55" s="15">
        <v>1</v>
      </c>
      <c r="AE55" s="15">
        <v>2</v>
      </c>
      <c r="AF55" s="15">
        <v>1</v>
      </c>
      <c r="AG55" s="15">
        <v>4</v>
      </c>
      <c r="AH55" s="15">
        <v>1</v>
      </c>
      <c r="AI55" s="15">
        <v>3</v>
      </c>
      <c r="AJ55" s="15">
        <v>1</v>
      </c>
      <c r="AK55" s="15">
        <v>1</v>
      </c>
      <c r="AL55" s="11" t="s">
        <v>173</v>
      </c>
    </row>
    <row r="56" spans="1:46" x14ac:dyDescent="0.2">
      <c r="A56" s="15">
        <v>55</v>
      </c>
      <c r="B56" s="10" t="s">
        <v>183</v>
      </c>
      <c r="C56" s="10"/>
      <c r="D56" s="10" t="s">
        <v>181</v>
      </c>
      <c r="E56" s="4">
        <v>44976</v>
      </c>
      <c r="F56" s="4">
        <v>44976</v>
      </c>
      <c r="G56" s="4"/>
      <c r="H56" s="17" t="s">
        <v>255</v>
      </c>
      <c r="I56" s="10" t="s">
        <v>169</v>
      </c>
      <c r="J56" s="10" t="s">
        <v>174</v>
      </c>
      <c r="K56" s="10" t="s">
        <v>181</v>
      </c>
      <c r="L56" s="10"/>
      <c r="M56" s="13"/>
      <c r="N56" s="13"/>
      <c r="O56" s="13"/>
      <c r="P56" s="13">
        <f t="shared" si="9"/>
        <v>0</v>
      </c>
      <c r="Q56" s="2">
        <v>0.19</v>
      </c>
      <c r="R56" s="2"/>
      <c r="T56" s="10" t="s">
        <v>23</v>
      </c>
      <c r="U56" s="10" t="s">
        <v>24</v>
      </c>
      <c r="V56" s="10" t="s">
        <v>27</v>
      </c>
      <c r="W56" s="10" t="s">
        <v>28</v>
      </c>
      <c r="X56" s="15">
        <v>18</v>
      </c>
      <c r="Y56" s="14" t="s">
        <v>48</v>
      </c>
      <c r="Z56" s="10" t="s">
        <v>27</v>
      </c>
      <c r="AA56" s="15">
        <v>1</v>
      </c>
      <c r="AB56" s="15">
        <v>2</v>
      </c>
      <c r="AC56" s="15">
        <v>3</v>
      </c>
      <c r="AD56" s="15">
        <v>3</v>
      </c>
      <c r="AE56" s="15">
        <v>2</v>
      </c>
      <c r="AF56" s="15">
        <v>4</v>
      </c>
      <c r="AG56" s="15">
        <v>4</v>
      </c>
      <c r="AH56" s="15">
        <v>2</v>
      </c>
      <c r="AI56" s="15">
        <v>3</v>
      </c>
      <c r="AJ56" s="15">
        <v>4</v>
      </c>
      <c r="AK56" s="15">
        <v>5</v>
      </c>
      <c r="AL56" s="11" t="s">
        <v>168</v>
      </c>
    </row>
    <row r="57" spans="1:46" x14ac:dyDescent="0.2">
      <c r="A57" s="15">
        <v>56</v>
      </c>
      <c r="B57" s="10" t="s">
        <v>183</v>
      </c>
      <c r="C57" s="10"/>
      <c r="D57" s="10" t="s">
        <v>182</v>
      </c>
      <c r="E57" s="4">
        <v>44976</v>
      </c>
      <c r="F57" s="4">
        <v>44976</v>
      </c>
      <c r="G57" s="4"/>
      <c r="H57" s="17" t="s">
        <v>256</v>
      </c>
      <c r="I57" s="10" t="s">
        <v>169</v>
      </c>
      <c r="J57" s="10" t="s">
        <v>174</v>
      </c>
      <c r="K57" s="10" t="s">
        <v>182</v>
      </c>
      <c r="L57" s="10"/>
      <c r="M57" s="13"/>
      <c r="N57" s="13"/>
      <c r="O57" s="13"/>
      <c r="P57" s="13">
        <f t="shared" si="9"/>
        <v>0</v>
      </c>
      <c r="Q57" s="2">
        <v>0.19</v>
      </c>
      <c r="R57" s="2"/>
      <c r="T57" s="10" t="s">
        <v>23</v>
      </c>
      <c r="U57" s="10" t="s">
        <v>24</v>
      </c>
      <c r="V57" s="10" t="s">
        <v>27</v>
      </c>
      <c r="W57" s="10" t="s">
        <v>28</v>
      </c>
      <c r="X57" s="15">
        <v>19</v>
      </c>
      <c r="Y57" s="14" t="s">
        <v>48</v>
      </c>
      <c r="Z57" s="10" t="s">
        <v>27</v>
      </c>
      <c r="AA57" s="15">
        <v>1</v>
      </c>
      <c r="AB57" s="15">
        <v>2</v>
      </c>
      <c r="AC57" s="15">
        <v>2</v>
      </c>
      <c r="AD57" s="15">
        <v>1</v>
      </c>
      <c r="AE57" s="15">
        <v>1</v>
      </c>
      <c r="AF57" s="15">
        <v>2</v>
      </c>
      <c r="AG57" s="15">
        <v>4</v>
      </c>
      <c r="AH57" s="15">
        <v>5</v>
      </c>
      <c r="AI57" s="15">
        <v>3</v>
      </c>
      <c r="AJ57" s="15">
        <v>5</v>
      </c>
      <c r="AK57" s="15">
        <v>2</v>
      </c>
      <c r="AL57" s="11" t="s">
        <v>196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</vt:lpstr>
      <vt:lpstr>Bid Data</vt:lpstr>
      <vt:lpstr>Operational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Marcin Suchodolski</cp:lastModifiedBy>
  <dcterms:created xsi:type="dcterms:W3CDTF">2023-09-26T15:28:28Z</dcterms:created>
  <dcterms:modified xsi:type="dcterms:W3CDTF">2023-09-27T18:54:56Z</dcterms:modified>
</cp:coreProperties>
</file>