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dad\Uni-Repo\3. Sistemas de Informacion Gerencial\3. Laboratorios\"/>
    </mc:Choice>
  </mc:AlternateContent>
  <xr:revisionPtr revIDLastSave="0" documentId="13_ncr:1_{06C356D3-F22F-4100-A4AD-EDF53143ADD4}" xr6:coauthVersionLast="47" xr6:coauthVersionMax="47" xr10:uidLastSave="{00000000-0000-0000-0000-000000000000}"/>
  <bookViews>
    <workbookView xWindow="-120" yWindow="-120" windowWidth="29040" windowHeight="15840" xr2:uid="{C54635E6-9E93-46F1-A3B0-524B504037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X4" i="1" a="1"/>
  <c r="X4" i="1" s="1"/>
  <c r="Y4" i="1" s="1"/>
  <c r="Z4" i="1" s="1"/>
  <c r="I6" i="1"/>
  <c r="X6" i="1" a="1"/>
  <c r="X6" i="1" s="1"/>
  <c r="Y6" i="1" s="1"/>
  <c r="Z6" i="1" s="1"/>
  <c r="X2" i="1" a="1"/>
  <c r="X2" i="1" s="1"/>
  <c r="X3" i="1" a="1"/>
  <c r="X3" i="1" s="1"/>
  <c r="X5" i="1" a="1"/>
  <c r="X5" i="1" s="1"/>
  <c r="D26" i="1" l="1"/>
  <c r="D25" i="1"/>
  <c r="D23" i="1"/>
  <c r="D24" i="1"/>
  <c r="D22" i="1"/>
  <c r="D21" i="1"/>
  <c r="Y3" i="1" l="1"/>
  <c r="Z3" i="1" s="1"/>
  <c r="Y5" i="1"/>
  <c r="Z5" i="1" s="1"/>
  <c r="Y2" i="1"/>
  <c r="Z2" i="1" s="1"/>
  <c r="I3" i="1"/>
  <c r="I5" i="1"/>
  <c r="I2" i="1"/>
  <c r="D20" i="1" l="1"/>
  <c r="E20" i="1" s="1"/>
  <c r="D19" i="1"/>
  <c r="E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<sst xmlns="http://schemas.openxmlformats.org/spreadsheetml/2006/main" count="77" uniqueCount="64">
  <si>
    <t>Nombre</t>
  </si>
  <si>
    <t>Apellido</t>
  </si>
  <si>
    <t>Sexo</t>
  </si>
  <si>
    <t>Edad</t>
  </si>
  <si>
    <t>Estatura</t>
  </si>
  <si>
    <t>Tipo de Sangre</t>
  </si>
  <si>
    <t xml:space="preserve">Maxwell </t>
  </si>
  <si>
    <t>Baxter</t>
  </si>
  <si>
    <t>M</t>
  </si>
  <si>
    <t>AB-</t>
  </si>
  <si>
    <t xml:space="preserve">Diego </t>
  </si>
  <si>
    <t>Bonilla</t>
  </si>
  <si>
    <t>O+</t>
  </si>
  <si>
    <t xml:space="preserve">Fernando </t>
  </si>
  <si>
    <t xml:space="preserve">Toribio </t>
  </si>
  <si>
    <t>O-</t>
  </si>
  <si>
    <t>Gabriel</t>
  </si>
  <si>
    <t xml:space="preserve">Araujo </t>
  </si>
  <si>
    <t xml:space="preserve">Ignacio  </t>
  </si>
  <si>
    <t>Correa</t>
  </si>
  <si>
    <t>Taller 1</t>
  </si>
  <si>
    <t>Taller 2</t>
  </si>
  <si>
    <t>Taller 3</t>
  </si>
  <si>
    <t>Lab 1</t>
  </si>
  <si>
    <t>Lab 2</t>
  </si>
  <si>
    <t>Lab 3</t>
  </si>
  <si>
    <t>Parcial 1</t>
  </si>
  <si>
    <t>Parcial 2</t>
  </si>
  <si>
    <t>Parcial 3</t>
  </si>
  <si>
    <t>Proyecto 1</t>
  </si>
  <si>
    <t>Proyecto 2</t>
  </si>
  <si>
    <t>Semestral</t>
  </si>
  <si>
    <t>Nota Final</t>
  </si>
  <si>
    <t>Cédula</t>
  </si>
  <si>
    <t>Promedio Ponderado</t>
  </si>
  <si>
    <t>8-674-65</t>
  </si>
  <si>
    <t>8-1009-674</t>
  </si>
  <si>
    <t>8-3435-1008</t>
  </si>
  <si>
    <t>8-1008-858</t>
  </si>
  <si>
    <t>Numeración</t>
  </si>
  <si>
    <t>Fecha de Nacimiento</t>
  </si>
  <si>
    <t>Calificación (Letra)</t>
  </si>
  <si>
    <t>Controles</t>
  </si>
  <si>
    <t>F</t>
  </si>
  <si>
    <t>A+</t>
  </si>
  <si>
    <t>A-</t>
  </si>
  <si>
    <t>B+</t>
  </si>
  <si>
    <t>B-</t>
  </si>
  <si>
    <t>AB+</t>
  </si>
  <si>
    <t>Talleres</t>
  </si>
  <si>
    <t>Laboratorios</t>
  </si>
  <si>
    <t>Parciales</t>
  </si>
  <si>
    <t>Proyectos</t>
  </si>
  <si>
    <t>% de Sangre O+</t>
  </si>
  <si>
    <t>Cantidad de Mujeres</t>
  </si>
  <si>
    <t>% de Mujeres</t>
  </si>
  <si>
    <t>Cantidad de Hombres</t>
  </si>
  <si>
    <t>% de Hombres</t>
  </si>
  <si>
    <t>Promedio de Estatura</t>
  </si>
  <si>
    <t>Operaciones</t>
  </si>
  <si>
    <t>Estatura (CM)</t>
  </si>
  <si>
    <t>Estudiante de mayor Edad</t>
  </si>
  <si>
    <t>Estudiante de menor Edad</t>
  </si>
  <si>
    <t>8-969-999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</si>
</sst>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dd/mm/yyyy;@"/>
    <numFmt numFmtId="166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Bahnschrift Light"/>
      <family val="2"/>
    </font>
    <font>
      <sz val="12"/>
      <color theme="1"/>
      <name val="Aptos"/>
      <family val="2"/>
    </font>
    <font>
      <u/>
      <sz val="11"/>
      <color theme="1"/>
      <name val="Aptos Narrow"/>
      <family val="2"/>
      <scheme val="minor"/>
    </font>
    <font>
      <b/>
      <sz val="12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 style="thin">
        <color theme="1" tint="0.249977111117893"/>
      </left>
      <right/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 textRotation="90" wrapText="1"/>
    </xf>
    <xf numFmtId="0" fontId="4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" fontId="4" fillId="0" borderId="4" xfId="1" applyNumberFormat="1" applyFont="1" applyBorder="1" applyAlignment="1">
      <alignment horizontal="center" vertical="center"/>
    </xf>
    <xf numFmtId="1" fontId="4" fillId="0" borderId="3" xfId="1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90" wrapText="1"/>
    </xf>
    <xf numFmtId="2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4" fillId="0" borderId="0" xfId="1" applyNumberFormat="1" applyFont="1" applyAlignment="1">
      <alignment horizontal="center" vertical="center"/>
    </xf>
    <xf numFmtId="49" fontId="4" fillId="0" borderId="4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4" fillId="0" borderId="3" xfId="1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textRotation="90"/>
    </xf>
    <xf numFmtId="0" fontId="6" fillId="2" borderId="8" xfId="0" applyFont="1" applyFill="1" applyBorder="1" applyAlignment="1">
      <alignment horizontal="center" vertical="center" textRotation="90" wrapText="1"/>
    </xf>
    <xf numFmtId="0" fontId="6" fillId="2" borderId="10" xfId="0" applyFont="1" applyFill="1" applyBorder="1" applyAlignment="1">
      <alignment horizontal="center" vertical="center" textRotation="90" wrapText="1"/>
    </xf>
    <xf numFmtId="1" fontId="4" fillId="0" borderId="9" xfId="1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66" fontId="4" fillId="0" borderId="4" xfId="1" applyNumberFormat="1" applyFont="1" applyBorder="1" applyAlignment="1">
      <alignment horizontal="center" vertical="center"/>
    </xf>
    <xf numFmtId="166" fontId="4" fillId="0" borderId="0" xfId="1" applyNumberFormat="1" applyFont="1" applyAlignment="1">
      <alignment horizontal="center" vertical="center"/>
    </xf>
    <xf numFmtId="166" fontId="4" fillId="0" borderId="3" xfId="1" applyNumberFormat="1" applyFont="1" applyBorder="1" applyAlignment="1">
      <alignment horizontal="center" vertical="center"/>
    </xf>
    <xf numFmtId="166" fontId="4" fillId="0" borderId="1" xfId="1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4" fillId="4" borderId="0" xfId="0" applyNumberFormat="1" applyFont="1" applyFill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1" fontId="4" fillId="5" borderId="7" xfId="0" applyNumberFormat="1" applyFont="1" applyFill="1" applyBorder="1" applyAlignment="1">
      <alignment horizontal="center" vertical="center"/>
    </xf>
    <xf numFmtId="49" fontId="4" fillId="5" borderId="2" xfId="0" applyNumberFormat="1" applyFont="1" applyFill="1" applyBorder="1" applyAlignment="1">
      <alignment horizontal="center" vertical="center"/>
    </xf>
    <xf numFmtId="49" fontId="4" fillId="5" borderId="8" xfId="1" applyNumberFormat="1" applyFont="1" applyFill="1" applyBorder="1" applyAlignment="1">
      <alignment horizontal="center" vertical="center"/>
    </xf>
    <xf numFmtId="49" fontId="4" fillId="5" borderId="2" xfId="1" applyNumberFormat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/>
    </xf>
    <xf numFmtId="1" fontId="4" fillId="5" borderId="2" xfId="1" applyNumberFormat="1" applyFont="1" applyFill="1" applyBorder="1" applyAlignment="1">
      <alignment horizontal="center" vertical="center"/>
    </xf>
    <xf numFmtId="165" fontId="4" fillId="5" borderId="8" xfId="0" applyNumberFormat="1" applyFont="1" applyFill="1" applyBorder="1" applyAlignment="1">
      <alignment horizontal="center" vertical="center"/>
    </xf>
    <xf numFmtId="1" fontId="4" fillId="5" borderId="9" xfId="1" applyNumberFormat="1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166" fontId="4" fillId="5" borderId="2" xfId="1" applyNumberFormat="1" applyFont="1" applyFill="1" applyBorder="1" applyAlignment="1">
      <alignment horizontal="center" vertical="center"/>
    </xf>
    <xf numFmtId="166" fontId="4" fillId="5" borderId="8" xfId="1" applyNumberFormat="1" applyFont="1" applyFill="1" applyBorder="1" applyAlignment="1">
      <alignment horizontal="center" vertical="center"/>
    </xf>
    <xf numFmtId="2" fontId="4" fillId="5" borderId="9" xfId="0" applyNumberFormat="1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5" borderId="9" xfId="0" applyNumberFormat="1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F865C0AF-B757-4CD7-9208-30830D3BE1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B2CF-B595-4FB2-A564-644DD834AD1D}">
  <dimension ref="B1:AK26"/>
  <sheetViews>
    <sheetView tabSelected="1" workbookViewId="0">
      <selection activeCell="E19" sqref="E19"/>
    </sheetView>
  </sheetViews>
  <sheetFormatPr baseColWidth="10" defaultRowHeight="15" x14ac:dyDescent="0.25"/>
  <cols>
    <col min="1" max="1" width="3.5703125" style="1" customWidth="1"/>
    <col min="2" max="2" width="5.85546875" style="1" bestFit="1" customWidth="1"/>
    <col min="3" max="3" width="24.85546875" style="1" bestFit="1" customWidth="1"/>
    <col min="4" max="4" width="14.5703125" style="1" customWidth="1"/>
    <col min="5" max="5" width="13.28515625" style="1" customWidth="1"/>
    <col min="6" max="6" width="4.140625" style="1" bestFit="1" customWidth="1"/>
    <col min="7" max="7" width="5.140625" style="1" bestFit="1" customWidth="1"/>
    <col min="8" max="8" width="13" style="1" bestFit="1" customWidth="1"/>
    <col min="9" max="9" width="4.140625" style="1" customWidth="1"/>
    <col min="10" max="10" width="4.7109375" style="1" bestFit="1" customWidth="1"/>
    <col min="11" max="12" width="5.85546875" style="1" bestFit="1" customWidth="1"/>
    <col min="13" max="13" width="7.140625" style="1" bestFit="1" customWidth="1"/>
    <col min="14" max="16" width="5.85546875" style="1" bestFit="1" customWidth="1"/>
    <col min="17" max="17" width="7.140625" style="1" bestFit="1" customWidth="1"/>
    <col min="18" max="18" width="8.42578125" style="1" bestFit="1" customWidth="1"/>
    <col min="19" max="19" width="7.140625" style="1" bestFit="1" customWidth="1"/>
    <col min="20" max="22" width="5.85546875" style="1" bestFit="1" customWidth="1"/>
    <col min="23" max="23" width="3.7109375" style="1" customWidth="1"/>
    <col min="24" max="25" width="8.42578125" style="1" bestFit="1" customWidth="1"/>
    <col min="26" max="26" width="7.140625" style="1" bestFit="1" customWidth="1"/>
    <col min="27" max="30" width="11.42578125" style="1"/>
    <col min="31" max="31" width="19.7109375" style="1" bestFit="1" customWidth="1"/>
    <col min="32" max="32" width="13.85546875" style="1" bestFit="1" customWidth="1"/>
    <col min="33" max="34" width="12.28515625" style="1" bestFit="1" customWidth="1"/>
    <col min="35" max="16384" width="11.42578125" style="1"/>
  </cols>
  <sheetData>
    <row r="1" spans="2:37" ht="96.75" customHeight="1" x14ac:dyDescent="0.25">
      <c r="B1" s="21" t="s">
        <v>39</v>
      </c>
      <c r="C1" s="4" t="s">
        <v>33</v>
      </c>
      <c r="D1" s="22" t="s">
        <v>0</v>
      </c>
      <c r="E1" s="4" t="s">
        <v>1</v>
      </c>
      <c r="F1" s="22" t="s">
        <v>2</v>
      </c>
      <c r="G1" s="4" t="s">
        <v>60</v>
      </c>
      <c r="H1" s="22" t="s">
        <v>40</v>
      </c>
      <c r="I1" s="23" t="s">
        <v>3</v>
      </c>
      <c r="J1" s="22" t="s">
        <v>5</v>
      </c>
      <c r="K1" s="4" t="s">
        <v>20</v>
      </c>
      <c r="L1" s="22" t="s">
        <v>21</v>
      </c>
      <c r="M1" s="4" t="s">
        <v>22</v>
      </c>
      <c r="N1" s="22" t="s">
        <v>23</v>
      </c>
      <c r="O1" s="4" t="s">
        <v>24</v>
      </c>
      <c r="P1" s="22" t="s">
        <v>25</v>
      </c>
      <c r="Q1" s="4" t="s">
        <v>26</v>
      </c>
      <c r="R1" s="22" t="s">
        <v>27</v>
      </c>
      <c r="S1" s="4" t="s">
        <v>28</v>
      </c>
      <c r="T1" s="22" t="s">
        <v>29</v>
      </c>
      <c r="U1" s="4" t="s">
        <v>30</v>
      </c>
      <c r="V1" s="4" t="s">
        <v>31</v>
      </c>
      <c r="W1" s="10"/>
      <c r="X1" s="35" t="s">
        <v>32</v>
      </c>
      <c r="Y1" s="23" t="s">
        <v>34</v>
      </c>
      <c r="Z1" s="35" t="s">
        <v>41</v>
      </c>
    </row>
    <row r="2" spans="2:37" ht="15.75" x14ac:dyDescent="0.25">
      <c r="B2" s="19">
        <v>1</v>
      </c>
      <c r="C2" s="17" t="s">
        <v>35</v>
      </c>
      <c r="D2" s="13" t="s">
        <v>6</v>
      </c>
      <c r="E2" s="14" t="s">
        <v>7</v>
      </c>
      <c r="F2" s="5" t="s">
        <v>8</v>
      </c>
      <c r="G2" s="8">
        <v>182</v>
      </c>
      <c r="H2" s="25">
        <v>37630</v>
      </c>
      <c r="I2" s="24">
        <f ca="1" xml:space="preserve"> DATEDIF(H2, TODAY(), "y")</f>
        <v>21</v>
      </c>
      <c r="J2" s="2" t="s">
        <v>9</v>
      </c>
      <c r="K2" s="30">
        <v>10</v>
      </c>
      <c r="L2" s="31">
        <v>6</v>
      </c>
      <c r="M2" s="30">
        <v>8</v>
      </c>
      <c r="N2" s="31">
        <v>90</v>
      </c>
      <c r="O2" s="30">
        <v>70</v>
      </c>
      <c r="P2" s="31">
        <v>70</v>
      </c>
      <c r="Q2" s="30">
        <v>83</v>
      </c>
      <c r="R2" s="31">
        <v>60</v>
      </c>
      <c r="S2" s="30">
        <v>89</v>
      </c>
      <c r="T2" s="31">
        <v>89</v>
      </c>
      <c r="U2" s="30">
        <v>80</v>
      </c>
      <c r="V2" s="30">
        <v>50</v>
      </c>
      <c r="W2" s="69"/>
      <c r="X2" s="70" cm="1">
        <f t="array" ref="X2">(SUM(Q2:S2/3)*0.3)+((SUM(T2:U2)/2)*0.2)+((SUM(N2:P2)*0.1))+((SUM(K2:M2)/3) * 0.1)+ V2*0.3</f>
        <v>78.900000000000006</v>
      </c>
      <c r="Y2" s="34">
        <f xml:space="preserve"> ROUND(X2, 2)</f>
        <v>78.900000000000006</v>
      </c>
      <c r="Z2" s="36" t="str">
        <f>IF(Y2 &gt;= 91, "A", IF(Y2 &gt;= 81, "B", IF(Y2 &gt;= 71, "C", IF(Y2 &gt;= 61, "D","F"))))</f>
        <v>C</v>
      </c>
      <c r="AC2" s="72" t="s">
        <v>42</v>
      </c>
      <c r="AD2" s="73"/>
      <c r="AE2" s="73"/>
      <c r="AF2" s="73"/>
      <c r="AG2" s="73"/>
      <c r="AH2" s="73"/>
      <c r="AI2" s="73"/>
      <c r="AJ2" s="74"/>
      <c r="AK2" s="29"/>
    </row>
    <row r="3" spans="2:37" ht="15.75" x14ac:dyDescent="0.25">
      <c r="B3" s="40">
        <v>2</v>
      </c>
      <c r="C3" s="41" t="s">
        <v>36</v>
      </c>
      <c r="D3" s="42" t="s">
        <v>10</v>
      </c>
      <c r="E3" s="43" t="s">
        <v>11</v>
      </c>
      <c r="F3" s="44" t="s">
        <v>8</v>
      </c>
      <c r="G3" s="45">
        <v>187</v>
      </c>
      <c r="H3" s="46">
        <v>38081</v>
      </c>
      <c r="I3" s="47">
        <f ca="1" xml:space="preserve"> DATEDIF(H3, TODAY(), "y")</f>
        <v>20</v>
      </c>
      <c r="J3" s="48" t="s">
        <v>12</v>
      </c>
      <c r="K3" s="49">
        <v>10</v>
      </c>
      <c r="L3" s="50">
        <v>10</v>
      </c>
      <c r="M3" s="49">
        <v>10</v>
      </c>
      <c r="N3" s="50">
        <v>71</v>
      </c>
      <c r="O3" s="49">
        <v>78</v>
      </c>
      <c r="P3" s="50">
        <v>90</v>
      </c>
      <c r="Q3" s="49">
        <v>90</v>
      </c>
      <c r="R3" s="50">
        <v>64</v>
      </c>
      <c r="S3" s="49">
        <v>91</v>
      </c>
      <c r="T3" s="50">
        <v>72</v>
      </c>
      <c r="U3" s="49">
        <v>70</v>
      </c>
      <c r="V3" s="49">
        <v>48</v>
      </c>
      <c r="W3" s="69"/>
      <c r="X3" s="71" cm="1">
        <f t="array" ref="X3">(SUM(Q3:S3/3)*0.3)+((SUM(T3:U3)/2)*0.2)+((SUM(N3:P3)*0.1))+((SUM(K3:M3)/3) * 0.1)+ V3*0.3</f>
        <v>78</v>
      </c>
      <c r="Y3" s="51">
        <f xml:space="preserve"> ROUND(X3, 2)</f>
        <v>78</v>
      </c>
      <c r="Z3" s="52" t="str">
        <f>IF(Y3 &gt;= 91, "A", IF(Y3 &gt;= 81, "B", IF(Y3 &gt;= 71, "C", IF(Y3 &gt;= 61, "D","F"))))</f>
        <v>C</v>
      </c>
      <c r="AC3" s="53" t="s">
        <v>2</v>
      </c>
      <c r="AD3" s="54" t="s">
        <v>4</v>
      </c>
      <c r="AE3" s="54" t="s">
        <v>5</v>
      </c>
      <c r="AF3" s="54" t="s">
        <v>49</v>
      </c>
      <c r="AG3" s="54" t="s">
        <v>50</v>
      </c>
      <c r="AH3" s="54" t="s">
        <v>51</v>
      </c>
      <c r="AI3" s="54" t="s">
        <v>52</v>
      </c>
      <c r="AJ3" s="55" t="s">
        <v>31</v>
      </c>
    </row>
    <row r="4" spans="2:37" ht="15.75" customHeight="1" x14ac:dyDescent="0.25">
      <c r="B4" s="19">
        <v>3</v>
      </c>
      <c r="C4" s="17" t="s">
        <v>63</v>
      </c>
      <c r="D4" s="13" t="s">
        <v>13</v>
      </c>
      <c r="E4" s="14" t="s">
        <v>14</v>
      </c>
      <c r="F4" s="5" t="s">
        <v>8</v>
      </c>
      <c r="G4" s="8">
        <v>165</v>
      </c>
      <c r="H4" s="26">
        <v>36680</v>
      </c>
      <c r="I4" s="24">
        <f ca="1" xml:space="preserve"> DATEDIF(H4, TODAY(), "y")</f>
        <v>24</v>
      </c>
      <c r="J4" s="2" t="s">
        <v>15</v>
      </c>
      <c r="K4" s="30">
        <v>8</v>
      </c>
      <c r="L4" s="31">
        <v>10</v>
      </c>
      <c r="M4" s="30">
        <v>7</v>
      </c>
      <c r="N4" s="31">
        <v>90</v>
      </c>
      <c r="O4" s="30">
        <v>89</v>
      </c>
      <c r="P4" s="31">
        <v>79</v>
      </c>
      <c r="Q4" s="30">
        <v>100</v>
      </c>
      <c r="R4" s="31">
        <v>70</v>
      </c>
      <c r="S4" s="30">
        <v>82</v>
      </c>
      <c r="T4" s="31">
        <v>90</v>
      </c>
      <c r="U4" s="30">
        <v>72</v>
      </c>
      <c r="V4" s="30">
        <v>39</v>
      </c>
      <c r="W4" s="69"/>
      <c r="X4" s="70" cm="1">
        <f t="array" ref="X4">(SUM(Q4:S4/3)*0.3)+((SUM(T4:U4)/2)*0.2)+((SUM(N4:P4)*0.1))+((SUM(K4:M4)/3) * 0.1)+ V4*0.3</f>
        <v>79.733333333333334</v>
      </c>
      <c r="Y4" s="34">
        <f xml:space="preserve"> ROUND(X4, 2)</f>
        <v>79.73</v>
      </c>
      <c r="Z4" s="36" t="str">
        <f>IF(Y4 &gt;= 91, "A", IF(Y4 &gt;= 81, "B", IF(Y4 &gt;= 71, "C", IF(Y4 &gt;= 61, "D","F"))))</f>
        <v>C</v>
      </c>
      <c r="AC4" s="56" t="s">
        <v>8</v>
      </c>
      <c r="AD4" s="57">
        <v>0</v>
      </c>
      <c r="AE4" s="1" t="s">
        <v>12</v>
      </c>
      <c r="AF4" s="57">
        <v>0</v>
      </c>
      <c r="AG4" s="57">
        <v>70</v>
      </c>
      <c r="AH4" s="57">
        <v>0</v>
      </c>
      <c r="AI4" s="57">
        <v>50</v>
      </c>
      <c r="AJ4" s="58">
        <v>0</v>
      </c>
    </row>
    <row r="5" spans="2:37" ht="15.75" x14ac:dyDescent="0.25">
      <c r="B5" s="40">
        <v>4</v>
      </c>
      <c r="C5" s="41" t="s">
        <v>37</v>
      </c>
      <c r="D5" s="42" t="s">
        <v>16</v>
      </c>
      <c r="E5" s="43" t="s">
        <v>17</v>
      </c>
      <c r="F5" s="44" t="s">
        <v>8</v>
      </c>
      <c r="G5" s="45">
        <v>178</v>
      </c>
      <c r="H5" s="46">
        <v>37966</v>
      </c>
      <c r="I5" s="47">
        <f ca="1" xml:space="preserve"> DATEDIF(H5, TODAY(), "y")</f>
        <v>20</v>
      </c>
      <c r="J5" s="48" t="s">
        <v>12</v>
      </c>
      <c r="K5" s="49">
        <v>7</v>
      </c>
      <c r="L5" s="50">
        <v>10</v>
      </c>
      <c r="M5" s="49">
        <v>7</v>
      </c>
      <c r="N5" s="50">
        <v>78</v>
      </c>
      <c r="O5" s="49">
        <v>70</v>
      </c>
      <c r="P5" s="50">
        <v>97</v>
      </c>
      <c r="Q5" s="49">
        <v>72</v>
      </c>
      <c r="R5" s="50">
        <v>52</v>
      </c>
      <c r="S5" s="49">
        <v>100</v>
      </c>
      <c r="T5" s="50">
        <v>67</v>
      </c>
      <c r="U5" s="49">
        <v>61</v>
      </c>
      <c r="V5" s="49">
        <v>36</v>
      </c>
      <c r="W5" s="69"/>
      <c r="X5" s="71" cm="1">
        <f t="array" ref="X5">(SUM(Q5:S5/3)*0.3)+((SUM(T5:U5)/2)*0.2)+((SUM(N5:P5)*0.1))+((SUM(K5:M5)/3) * 0.1)+ V5*0.3</f>
        <v>71.3</v>
      </c>
      <c r="Y5" s="51">
        <f xml:space="preserve"> ROUND(X5, 2)</f>
        <v>71.3</v>
      </c>
      <c r="Z5" s="52" t="str">
        <f>IF(Y5 &gt;= 91, "A", IF(Y5 &gt;= 81, "B", IF(Y5 &gt;= 71, "C", IF(Y5 &gt;= 61, "D","F"))))</f>
        <v>C</v>
      </c>
      <c r="AC5" s="56" t="s">
        <v>43</v>
      </c>
      <c r="AD5" s="57"/>
      <c r="AE5" s="1" t="s">
        <v>15</v>
      </c>
      <c r="AF5" s="57">
        <v>10</v>
      </c>
      <c r="AG5" s="57">
        <v>100</v>
      </c>
      <c r="AH5" s="57">
        <v>100</v>
      </c>
      <c r="AI5" s="57">
        <v>100</v>
      </c>
      <c r="AJ5" s="58">
        <v>50</v>
      </c>
    </row>
    <row r="6" spans="2:37" ht="15.75" x14ac:dyDescent="0.25">
      <c r="B6" s="20">
        <v>5</v>
      </c>
      <c r="C6" s="18" t="s">
        <v>38</v>
      </c>
      <c r="D6" s="15" t="s">
        <v>18</v>
      </c>
      <c r="E6" s="16" t="s">
        <v>19</v>
      </c>
      <c r="F6" s="7" t="s">
        <v>8</v>
      </c>
      <c r="G6" s="9">
        <v>178</v>
      </c>
      <c r="H6" s="27">
        <v>37112</v>
      </c>
      <c r="I6" s="24">
        <f ca="1" xml:space="preserve"> DATEDIF(H6, TODAY(), "y")</f>
        <v>23</v>
      </c>
      <c r="J6" s="6" t="s">
        <v>15</v>
      </c>
      <c r="K6" s="32">
        <v>8</v>
      </c>
      <c r="L6" s="33">
        <v>7</v>
      </c>
      <c r="M6" s="32">
        <v>10</v>
      </c>
      <c r="N6" s="33">
        <v>75</v>
      </c>
      <c r="O6" s="32">
        <v>90</v>
      </c>
      <c r="P6" s="33">
        <v>89</v>
      </c>
      <c r="Q6" s="32">
        <v>80</v>
      </c>
      <c r="R6" s="33">
        <v>57</v>
      </c>
      <c r="S6" s="32">
        <v>94</v>
      </c>
      <c r="T6" s="33">
        <v>82</v>
      </c>
      <c r="U6" s="32">
        <v>77</v>
      </c>
      <c r="V6" s="32">
        <v>40</v>
      </c>
      <c r="W6" s="69"/>
      <c r="X6" s="70" cm="1">
        <f t="array" ref="X6">(SUM(Q6:S6/3)*0.3)+((SUM(T6:U6)/2)*0.2)+((SUM(N6:P6)*0.1))+((SUM(K6:M6)/3) * 0.1)+ V6*0.3</f>
        <v>77.233333333333334</v>
      </c>
      <c r="Y6" s="34">
        <f xml:space="preserve"> ROUND(X6, 2)</f>
        <v>77.23</v>
      </c>
      <c r="Z6" s="36" t="str">
        <f>IF(Y6 &gt;= 91, "A", IF(Y6 &gt;= 81, "B", IF(Y6 &gt;= 71, "C", IF(Y6 &gt;= 61, "D","F"))))</f>
        <v>C</v>
      </c>
      <c r="AC6" s="56"/>
      <c r="AE6" s="1" t="s">
        <v>44</v>
      </c>
      <c r="AJ6" s="59"/>
    </row>
    <row r="7" spans="2:37" x14ac:dyDescent="0.25">
      <c r="AC7" s="56"/>
      <c r="AE7" s="1" t="s">
        <v>45</v>
      </c>
      <c r="AJ7" s="59"/>
    </row>
    <row r="8" spans="2:37" x14ac:dyDescent="0.25">
      <c r="AC8" s="56"/>
      <c r="AE8" s="1" t="s">
        <v>46</v>
      </c>
      <c r="AJ8" s="59"/>
    </row>
    <row r="9" spans="2:37" ht="15.7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AC9" s="56"/>
      <c r="AE9" s="1" t="s">
        <v>47</v>
      </c>
      <c r="AJ9" s="59"/>
    </row>
    <row r="10" spans="2:37" x14ac:dyDescent="0.25">
      <c r="R10" s="3"/>
      <c r="AC10" s="56"/>
      <c r="AE10" s="1" t="s">
        <v>48</v>
      </c>
      <c r="AJ10" s="59"/>
    </row>
    <row r="11" spans="2:37" x14ac:dyDescent="0.25">
      <c r="AC11" s="60"/>
      <c r="AD11" s="61"/>
      <c r="AE11" s="61" t="s">
        <v>9</v>
      </c>
      <c r="AF11" s="61"/>
      <c r="AG11" s="61"/>
      <c r="AH11" s="61"/>
      <c r="AI11" s="61"/>
      <c r="AJ11" s="62"/>
    </row>
    <row r="12" spans="2:37" x14ac:dyDescent="0.25">
      <c r="S12" s="3"/>
    </row>
    <row r="13" spans="2:37" x14ac:dyDescent="0.25">
      <c r="G13" s="3"/>
    </row>
    <row r="14" spans="2:37" ht="15.75" x14ac:dyDescent="0.25">
      <c r="H14" s="2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2:37" s="37" customFormat="1" ht="15.75" x14ac:dyDescent="0.25">
      <c r="H15" s="38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</row>
    <row r="16" spans="2:37" ht="15.75" customHeight="1" x14ac:dyDescent="0.25">
      <c r="H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3:22" ht="15.75" x14ac:dyDescent="0.25">
      <c r="H17" s="28"/>
      <c r="I17" s="1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3:22" ht="15.75" x14ac:dyDescent="0.25">
      <c r="C18" s="75" t="s">
        <v>59</v>
      </c>
      <c r="D18" s="75"/>
      <c r="E18" s="75"/>
      <c r="H18" s="28"/>
      <c r="I18" s="11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3:22" x14ac:dyDescent="0.25">
      <c r="C19" s="67" t="s">
        <v>61</v>
      </c>
      <c r="D19" s="63" t="str">
        <f ca="1" xml:space="preserve"> INDEX(D2:D6, MATCH(MAX(I2:I6), I2:I6))</f>
        <v xml:space="preserve">Fernando </v>
      </c>
      <c r="E19" s="63" t="str">
        <f ca="1" xml:space="preserve"> LOOKUP(D19, D2:D6, E2:E6)</f>
        <v xml:space="preserve">Toribio </v>
      </c>
      <c r="H19" s="11"/>
      <c r="I19" s="11"/>
    </row>
    <row r="20" spans="3:22" x14ac:dyDescent="0.25">
      <c r="C20" s="68" t="s">
        <v>62</v>
      </c>
      <c r="D20" s="66" t="str">
        <f ca="1" xml:space="preserve"> INDEX(D3:D7, MATCH(MIN(I3:I7), I3:I7))</f>
        <v>Gabriel</v>
      </c>
      <c r="E20" s="66" t="str">
        <f ca="1" xml:space="preserve"> LOOKUP(D20, D3:D7, E3:E7)</f>
        <v xml:space="preserve">Araujo </v>
      </c>
      <c r="H20" s="11"/>
      <c r="I20" s="11"/>
    </row>
    <row r="21" spans="3:22" x14ac:dyDescent="0.25">
      <c r="C21" s="67" t="s">
        <v>53</v>
      </c>
      <c r="D21" s="64">
        <f>COUNTIF(J2:J6, "O+")/ COUNTIF(J2:J6, "*")</f>
        <v>0.4</v>
      </c>
      <c r="H21" s="11"/>
      <c r="I21" s="11"/>
    </row>
    <row r="22" spans="3:22" x14ac:dyDescent="0.25">
      <c r="C22" s="68" t="s">
        <v>54</v>
      </c>
      <c r="D22" s="66">
        <f>COUNTIF(F2:F6,"F")</f>
        <v>0</v>
      </c>
      <c r="H22" s="11"/>
      <c r="I22" s="11"/>
    </row>
    <row r="23" spans="3:22" x14ac:dyDescent="0.25">
      <c r="C23" s="67" t="s">
        <v>55</v>
      </c>
      <c r="D23" s="63">
        <f>COUNTIF(F2:F6, "F")/ COUNTIF(J2:J6, "*")</f>
        <v>0</v>
      </c>
    </row>
    <row r="24" spans="3:22" x14ac:dyDescent="0.25">
      <c r="C24" s="68" t="s">
        <v>56</v>
      </c>
      <c r="D24" s="66">
        <f>COUNTIF(F2:F6,"M")</f>
        <v>5</v>
      </c>
    </row>
    <row r="25" spans="3:22" x14ac:dyDescent="0.25">
      <c r="C25" s="67" t="s">
        <v>57</v>
      </c>
      <c r="D25" s="65">
        <f>COUNTIF(F2:F6, "M")/ COUNTIF(J2:J6, "*")</f>
        <v>1</v>
      </c>
      <c r="F25" s="3"/>
    </row>
    <row r="26" spans="3:22" x14ac:dyDescent="0.25">
      <c r="C26" s="68" t="s">
        <v>58</v>
      </c>
      <c r="D26" s="66" t="str">
        <f xml:space="preserve"> CONCATENATE(ROUND(AVERAGE(G2:G6), 0), " ", "cm")</f>
        <v>178 cm</v>
      </c>
    </row>
  </sheetData>
  <dataConsolidate/>
  <mergeCells count="2">
    <mergeCell ref="AC2:AJ2"/>
    <mergeCell ref="C18:E18"/>
  </mergeCells>
  <dataValidations count="43">
    <dataValidation type="list" allowBlank="1" showInputMessage="1" showErrorMessage="1" sqref="F2:F6" xr:uid="{FD1E37DB-9F17-400F-B8A4-13C473D8548F}">
      <formula1>$AC$4:$AC$5</formula1>
    </dataValidation>
    <dataValidation type="whole" operator="greaterThan" allowBlank="1" showInputMessage="1" showErrorMessage="1" sqref="G2:G6" xr:uid="{17CC9FFA-B022-4C22-866B-4CEA853EF1C3}">
      <formula1>AD4</formula1>
    </dataValidation>
    <dataValidation type="list" allowBlank="1" showInputMessage="1" showErrorMessage="1" sqref="J2:J6" xr:uid="{26C58646-ABB8-4DA4-8876-F79C50BCCAE7}">
      <formula1>$AE$4:$AE$11</formula1>
    </dataValidation>
    <dataValidation type="decimal" allowBlank="1" showInputMessage="1" showErrorMessage="1" sqref="K2" xr:uid="{0639E04F-9658-47CA-A77D-B0FD982D5B91}">
      <formula1>AF4</formula1>
      <formula2>AF5</formula2>
    </dataValidation>
    <dataValidation type="decimal" allowBlank="1" showInputMessage="1" showErrorMessage="1" sqref="K3" xr:uid="{740ACE52-0375-4317-8F97-1C497BD3BA05}">
      <formula1>AF4</formula1>
      <formula2>AF5</formula2>
    </dataValidation>
    <dataValidation type="decimal" allowBlank="1" showInputMessage="1" showErrorMessage="1" sqref="K4" xr:uid="{7C03AA14-9038-4F84-A277-FE702B2ADDAF}">
      <formula1>AF4</formula1>
      <formula2>AF5</formula2>
    </dataValidation>
    <dataValidation type="decimal" allowBlank="1" showInputMessage="1" showErrorMessage="1" sqref="K5" xr:uid="{0BA8C626-1B17-4B8E-9D13-BA2C8B3FF703}">
      <formula1>AF4</formula1>
      <formula2>AF5</formula2>
    </dataValidation>
    <dataValidation type="decimal" allowBlank="1" showInputMessage="1" showErrorMessage="1" sqref="K6" xr:uid="{FC1844AE-6A25-4E88-8194-828AC036B690}">
      <formula1>AF4</formula1>
      <formula2>AF5</formula2>
    </dataValidation>
    <dataValidation type="decimal" allowBlank="1" showInputMessage="1" showErrorMessage="1" sqref="L2" xr:uid="{DB9DD112-1F68-4EF5-9BD7-1C67DEA69B6F}">
      <formula1>AF4</formula1>
      <formula2>AF5</formula2>
    </dataValidation>
    <dataValidation type="decimal" allowBlank="1" showInputMessage="1" showErrorMessage="1" sqref="L3" xr:uid="{1BA0D7DF-3AF9-42BC-B82F-58C3C96E704D}">
      <formula1>AF4</formula1>
      <formula2>AF5</formula2>
    </dataValidation>
    <dataValidation type="decimal" allowBlank="1" showInputMessage="1" showErrorMessage="1" sqref="L4" xr:uid="{CCB08A2C-2764-4913-B669-BFC8063DB686}">
      <formula1>AF4</formula1>
      <formula2>AF5</formula2>
    </dataValidation>
    <dataValidation type="decimal" allowBlank="1" showInputMessage="1" showErrorMessage="1" sqref="L5" xr:uid="{DFFAAFF7-B62A-42E7-A992-7FEC2BD0C48E}">
      <formula1>AF4</formula1>
      <formula2>AF5</formula2>
    </dataValidation>
    <dataValidation type="decimal" allowBlank="1" showInputMessage="1" showErrorMessage="1" sqref="L6" xr:uid="{5803D46F-39D2-4AC8-A98B-C740398BE4D5}">
      <formula1>AF4</formula1>
      <formula2>AF5</formula2>
    </dataValidation>
    <dataValidation type="decimal" allowBlank="1" showInputMessage="1" showErrorMessage="1" sqref="M2:N2" xr:uid="{82F723C8-2626-4D36-B515-654C50F98A2D}">
      <formula1>AF4</formula1>
      <formula2>AF5</formula2>
    </dataValidation>
    <dataValidation type="decimal" allowBlank="1" showInputMessage="1" showErrorMessage="1" sqref="M3:N3" xr:uid="{958F027B-5898-4796-A583-6D63AFBB75CE}">
      <formula1>AF4</formula1>
      <formula2>AF5</formula2>
    </dataValidation>
    <dataValidation type="decimal" allowBlank="1" showInputMessage="1" showErrorMessage="1" sqref="M4:N4" xr:uid="{885C9D98-71B5-4AF0-829D-829C0C10901B}">
      <formula1>AF4</formula1>
      <formula2>AF5</formula2>
    </dataValidation>
    <dataValidation type="decimal" allowBlank="1" showInputMessage="1" showErrorMessage="1" sqref="M5:N5" xr:uid="{E47AB1E8-317B-407E-BADC-487F1C0A0641}">
      <formula1>AF4</formula1>
      <formula2>AF5</formula2>
    </dataValidation>
    <dataValidation type="decimal" allowBlank="1" showInputMessage="1" showErrorMessage="1" sqref="M6:N6" xr:uid="{9C9C09F5-7D13-49AF-8481-E92328EBA4F2}">
      <formula1>AF4</formula1>
      <formula2>AF5</formula2>
    </dataValidation>
    <dataValidation type="decimal" allowBlank="1" showInputMessage="1" showErrorMessage="1" sqref="O2" xr:uid="{ABA35CBF-D1D6-485E-B21A-B7E00809FD76}">
      <formula1>AG4</formula1>
      <formula2>AG5</formula2>
    </dataValidation>
    <dataValidation type="decimal" allowBlank="1" showInputMessage="1" showErrorMessage="1" sqref="O3" xr:uid="{02430703-F31E-4FA2-A3B9-ED2AA36C2216}">
      <formula1>AG4</formula1>
      <formula2>AG5</formula2>
    </dataValidation>
    <dataValidation type="decimal" allowBlank="1" showInputMessage="1" showErrorMessage="1" sqref="O4" xr:uid="{D70011CF-63D3-4374-837D-A28D0ACD228F}">
      <formula1>AG4</formula1>
      <formula2>AG5</formula2>
    </dataValidation>
    <dataValidation type="decimal" allowBlank="1" showInputMessage="1" showErrorMessage="1" sqref="O5" xr:uid="{3E3D204C-4071-462A-9897-B83A99FCDFEB}">
      <formula1>AG4</formula1>
      <formula2>AG5</formula2>
    </dataValidation>
    <dataValidation type="decimal" allowBlank="1" showInputMessage="1" showErrorMessage="1" sqref="O6" xr:uid="{C63732EF-A8A3-4885-904D-B56CB190D550}">
      <formula1>AG4</formula1>
      <formula2>AG5</formula2>
    </dataValidation>
    <dataValidation type="decimal" allowBlank="1" showInputMessage="1" showErrorMessage="1" sqref="P6:Q6" xr:uid="{FCFF56E0-D0BD-4949-9340-5FACE966913A}">
      <formula1>AG4</formula1>
      <formula2>AG5</formula2>
    </dataValidation>
    <dataValidation type="decimal" allowBlank="1" showInputMessage="1" showErrorMessage="1" sqref="P5:Q5" xr:uid="{B6093C2C-3A32-4177-84C0-7263D662AC75}">
      <formula1>AG4</formula1>
      <formula2>AG5</formula2>
    </dataValidation>
    <dataValidation type="decimal" allowBlank="1" showInputMessage="1" showErrorMessage="1" sqref="P4:Q4" xr:uid="{52B84B88-E8D0-46DC-9736-153CC48816F5}">
      <formula1>AG4</formula1>
      <formula2>AG5</formula2>
    </dataValidation>
    <dataValidation type="decimal" allowBlank="1" showInputMessage="1" showErrorMessage="1" sqref="P3:Q3" xr:uid="{4BD967B7-9A53-4AE3-8FB2-E3D4C1234350}">
      <formula1>AG4</formula1>
      <formula2>AG5</formula2>
    </dataValidation>
    <dataValidation type="decimal" allowBlank="1" showInputMessage="1" showErrorMessage="1" sqref="P2:Q2" xr:uid="{2DF86AB4-3D5C-4AAF-986C-1CEFC6D9E213}">
      <formula1>AG4</formula1>
      <formula2>AG5</formula2>
    </dataValidation>
    <dataValidation type="decimal" allowBlank="1" showInputMessage="1" showErrorMessage="1" sqref="R6" xr:uid="{A00362D6-030F-4628-B19B-26D3F15024F8}">
      <formula1>AH4</formula1>
      <formula2>AH5</formula2>
    </dataValidation>
    <dataValidation type="decimal" allowBlank="1" showInputMessage="1" showErrorMessage="1" sqref="R5" xr:uid="{CA505CBF-BE80-47DC-9319-0AF8919F88DA}">
      <formula1>AH4</formula1>
      <formula2>AH5</formula2>
    </dataValidation>
    <dataValidation type="decimal" allowBlank="1" showInputMessage="1" showErrorMessage="1" sqref="R4" xr:uid="{DCECA1B2-BEB8-41FE-BFC8-4CCF9D96E208}">
      <formula1>AH4</formula1>
      <formula2>AH5</formula2>
    </dataValidation>
    <dataValidation type="decimal" allowBlank="1" showInputMessage="1" showErrorMessage="1" sqref="R3" xr:uid="{4421C3CE-27D4-4408-89DE-797F55682F0F}">
      <formula1>AH4</formula1>
      <formula2>AH5</formula2>
    </dataValidation>
    <dataValidation type="decimal" allowBlank="1" showInputMessage="1" showErrorMessage="1" sqref="R2" xr:uid="{78244BEA-B832-45BB-B1A1-2C1CED4AFD48}">
      <formula1>AH4</formula1>
      <formula2>AH5</formula2>
    </dataValidation>
    <dataValidation type="decimal" allowBlank="1" showInputMessage="1" showErrorMessage="1" sqref="S2:T2" xr:uid="{E14F53DC-D132-4565-90FF-BFF76769CE8B}">
      <formula1>AH4</formula1>
      <formula2>AH5</formula2>
    </dataValidation>
    <dataValidation type="decimal" allowBlank="1" showInputMessage="1" showErrorMessage="1" sqref="S3:T3" xr:uid="{003F4E46-FBBD-4F31-BD32-7D9E7D3C442A}">
      <formula1>AH4</formula1>
      <formula2>AH5</formula2>
    </dataValidation>
    <dataValidation type="decimal" allowBlank="1" showInputMessage="1" showErrorMessage="1" sqref="S4:T4" xr:uid="{16DFBBA2-6336-45D0-9A00-6BE8846B98C5}">
      <formula1>AH4</formula1>
      <formula2>AH5</formula2>
    </dataValidation>
    <dataValidation type="decimal" allowBlank="1" showInputMessage="1" showErrorMessage="1" sqref="S5:T5" xr:uid="{CEBDAED5-B66D-4148-A5CD-B37170823CBB}">
      <formula1>AH4</formula1>
      <formula2>AH5</formula2>
    </dataValidation>
    <dataValidation type="decimal" allowBlank="1" showInputMessage="1" showErrorMessage="1" sqref="S6:T6" xr:uid="{77EB1645-25E9-469D-BB30-8E64FC6F0EC5}">
      <formula1>AH4</formula1>
      <formula2>AH5</formula2>
    </dataValidation>
    <dataValidation type="decimal" allowBlank="1" showInputMessage="1" showErrorMessage="1" sqref="U2:V2" xr:uid="{F50FAC55-4C14-497E-B764-EB7856DDD523}">
      <formula1>AI4</formula1>
      <formula2>AI5</formula2>
    </dataValidation>
    <dataValidation type="decimal" allowBlank="1" showInputMessage="1" showErrorMessage="1" sqref="U3:V3" xr:uid="{1A5F0497-D6C6-4489-B270-286752838724}">
      <formula1>AI4</formula1>
      <formula2>AI5</formula2>
    </dataValidation>
    <dataValidation type="decimal" allowBlank="1" showInputMessage="1" showErrorMessage="1" sqref="U4:V4" xr:uid="{562745A9-3251-4075-886A-D9A1428CEABB}">
      <formula1>AI4</formula1>
      <formula2>AI5</formula2>
    </dataValidation>
    <dataValidation type="decimal" allowBlank="1" showInputMessage="1" showErrorMessage="1" sqref="U5:V5" xr:uid="{02EC86A0-428B-489A-B2BA-10BC39E58D00}">
      <formula1>AI4</formula1>
      <formula2>AI5</formula2>
    </dataValidation>
    <dataValidation type="decimal" allowBlank="1" showInputMessage="1" showErrorMessage="1" sqref="U6:V6" xr:uid="{BC89D9BB-007E-47F6-9822-BE2D59E42DD0}">
      <formula1>AI4</formula1>
      <formula2>AI5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 PEDROZA</dc:creator>
  <cp:lastModifiedBy>REYNALDO PEDROZA</cp:lastModifiedBy>
  <dcterms:created xsi:type="dcterms:W3CDTF">2024-08-22T22:29:21Z</dcterms:created>
  <dcterms:modified xsi:type="dcterms:W3CDTF">2024-08-23T02:40:11Z</dcterms:modified>
</cp:coreProperties>
</file>