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mcadow/Downloads/"/>
    </mc:Choice>
  </mc:AlternateContent>
  <xr:revisionPtr revIDLastSave="0" documentId="8_{F656D0FA-0C48-4142-95FC-A19499A7B6CF}" xr6:coauthVersionLast="47" xr6:coauthVersionMax="47" xr10:uidLastSave="{00000000-0000-0000-0000-000000000000}"/>
  <bookViews>
    <workbookView xWindow="0" yWindow="740" windowWidth="30240" windowHeight="18900" xr2:uid="{EA45958E-B4A1-1E4A-9158-5CCFFF61F45C}"/>
  </bookViews>
  <sheets>
    <sheet name="UFC Forecasting Dashboard" sheetId="1" r:id="rId1"/>
    <sheet name="UFC Business Regression" sheetId="2" r:id="rId2"/>
    <sheet name="Buy Reg Summary" sheetId="3" r:id="rId3"/>
    <sheet name="Rev Reg Summary" sheetId="4" r:id="rId4"/>
    <sheet name="Regression Charts" sheetId="5" r:id="rId5"/>
    <sheet name="UFC Business Decomposition" sheetId="6" r:id="rId6"/>
    <sheet name="Decomposition Charts" sheetId="7" r:id="rId7"/>
    <sheet name="UFC Business HES" sheetId="8" r:id="rId8"/>
    <sheet name="HES Charts" sheetId="9" r:id="rId9"/>
  </sheets>
  <externalReferences>
    <externalReference r:id="rId10"/>
  </externalReferences>
  <definedNames>
    <definedName name="solver_adj" localSheetId="7" hidden="1">'UFC Business HES'!$O$2:$P$2</definedName>
    <definedName name="solver_cvg" localSheetId="7" hidden="1">0.0001</definedName>
    <definedName name="solver_drv" localSheetId="7" hidden="1">1</definedName>
    <definedName name="solver_eng" localSheetId="7" hidden="1">1</definedName>
    <definedName name="solver_itr" localSheetId="7" hidden="1">2147483647</definedName>
    <definedName name="solver_lhs1" localSheetId="7" hidden="1">'UFC Business HES'!$O$2</definedName>
    <definedName name="solver_lhs2" localSheetId="7" hidden="1">'UFC Business HES'!$O$2</definedName>
    <definedName name="solver_lhs3" localSheetId="7" hidden="1">'UFC Business HES'!$P$2</definedName>
    <definedName name="solver_lhs4" localSheetId="7" hidden="1">'UFC Business HES'!$P$2</definedName>
    <definedName name="solver_lin" localSheetId="7" hidden="1">2</definedName>
    <definedName name="solver_mip" localSheetId="7" hidden="1">2147483647</definedName>
    <definedName name="solver_mni" localSheetId="7" hidden="1">30</definedName>
    <definedName name="solver_mrt" localSheetId="7" hidden="1">0.075</definedName>
    <definedName name="solver_msl" localSheetId="7" hidden="1">2</definedName>
    <definedName name="solver_neg" localSheetId="7" hidden="1">1</definedName>
    <definedName name="solver_nod" localSheetId="7" hidden="1">2147483647</definedName>
    <definedName name="solver_num" localSheetId="7" hidden="1">4</definedName>
    <definedName name="solver_opt" localSheetId="7" hidden="1">'UFC Business HES'!$V$18</definedName>
    <definedName name="solver_pre" localSheetId="7" hidden="1">0.000001</definedName>
    <definedName name="solver_rbv" localSheetId="7" hidden="1">1</definedName>
    <definedName name="solver_rel1" localSheetId="7" hidden="1">1</definedName>
    <definedName name="solver_rel2" localSheetId="7" hidden="1">3</definedName>
    <definedName name="solver_rel3" localSheetId="7" hidden="1">1</definedName>
    <definedName name="solver_rel4" localSheetId="7" hidden="1">3</definedName>
    <definedName name="solver_rhs1" localSheetId="7" hidden="1">1</definedName>
    <definedName name="solver_rhs2" localSheetId="7" hidden="1">0</definedName>
    <definedName name="solver_rhs3" localSheetId="7" hidden="1">1</definedName>
    <definedName name="solver_rhs4" localSheetId="7" hidden="1">0</definedName>
    <definedName name="solver_rlx" localSheetId="7" hidden="1">2</definedName>
    <definedName name="solver_rsd" localSheetId="7" hidden="1">0</definedName>
    <definedName name="solver_scl" localSheetId="7" hidden="1">1</definedName>
    <definedName name="solver_sho" localSheetId="7" hidden="1">2</definedName>
    <definedName name="solver_ssz" localSheetId="7" hidden="1">100</definedName>
    <definedName name="solver_tim" localSheetId="7" hidden="1">2147483647</definedName>
    <definedName name="solver_tol" localSheetId="7" hidden="1">0.01</definedName>
    <definedName name="solver_typ" localSheetId="7" hidden="1">2</definedName>
    <definedName name="solver_val" localSheetId="7" hidden="1">0</definedName>
    <definedName name="solver_ver" localSheetId="7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19" i="6" l="1"/>
  <c r="L219" i="6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D222" i="8"/>
  <c r="D221" i="8"/>
  <c r="D220" i="8"/>
  <c r="K219" i="8"/>
  <c r="D219" i="8"/>
  <c r="K218" i="8"/>
  <c r="D218" i="8"/>
  <c r="D217" i="8"/>
  <c r="K216" i="8"/>
  <c r="D216" i="8"/>
  <c r="K215" i="8"/>
  <c r="D215" i="8"/>
  <c r="D214" i="8"/>
  <c r="D213" i="8"/>
  <c r="K212" i="8"/>
  <c r="D212" i="8"/>
  <c r="K211" i="8"/>
  <c r="D211" i="8"/>
  <c r="K210" i="8"/>
  <c r="D210" i="8"/>
  <c r="D209" i="8"/>
  <c r="K208" i="8"/>
  <c r="D208" i="8"/>
  <c r="D207" i="8"/>
  <c r="K206" i="8"/>
  <c r="D206" i="8"/>
  <c r="D205" i="8"/>
  <c r="K205" i="8" s="1"/>
  <c r="K204" i="8"/>
  <c r="D204" i="8"/>
  <c r="D203" i="8"/>
  <c r="D202" i="8"/>
  <c r="D201" i="8"/>
  <c r="K200" i="8"/>
  <c r="D200" i="8"/>
  <c r="K199" i="8"/>
  <c r="D199" i="8"/>
  <c r="D198" i="8"/>
  <c r="D197" i="8"/>
  <c r="K196" i="8"/>
  <c r="D196" i="8"/>
  <c r="D195" i="8"/>
  <c r="D194" i="8"/>
  <c r="K194" i="8" s="1"/>
  <c r="D193" i="8"/>
  <c r="K193" i="8" s="1"/>
  <c r="K192" i="8"/>
  <c r="D192" i="8"/>
  <c r="D191" i="8"/>
  <c r="K191" i="8" s="1"/>
  <c r="K190" i="8"/>
  <c r="D190" i="8"/>
  <c r="D189" i="8"/>
  <c r="K189" i="8" s="1"/>
  <c r="K188" i="8"/>
  <c r="D188" i="8"/>
  <c r="K187" i="8"/>
  <c r="D187" i="8"/>
  <c r="D186" i="8"/>
  <c r="D185" i="8"/>
  <c r="K184" i="8"/>
  <c r="D184" i="8"/>
  <c r="D183" i="8"/>
  <c r="K182" i="8"/>
  <c r="D182" i="8"/>
  <c r="D181" i="8"/>
  <c r="K181" i="8" s="1"/>
  <c r="K180" i="8"/>
  <c r="D180" i="8"/>
  <c r="K179" i="8"/>
  <c r="D179" i="8"/>
  <c r="K178" i="8"/>
  <c r="D178" i="8"/>
  <c r="D177" i="8"/>
  <c r="K176" i="8"/>
  <c r="D176" i="8"/>
  <c r="D175" i="8"/>
  <c r="K174" i="8"/>
  <c r="D174" i="8"/>
  <c r="D173" i="8"/>
  <c r="K173" i="8" s="1"/>
  <c r="K172" i="8"/>
  <c r="D172" i="8"/>
  <c r="K171" i="8"/>
  <c r="D171" i="8"/>
  <c r="K170" i="8"/>
  <c r="D170" i="8"/>
  <c r="D169" i="8"/>
  <c r="K169" i="8" s="1"/>
  <c r="K168" i="8"/>
  <c r="D168" i="8"/>
  <c r="D167" i="8"/>
  <c r="K166" i="8"/>
  <c r="D166" i="8"/>
  <c r="D165" i="8"/>
  <c r="K164" i="8"/>
  <c r="D164" i="8"/>
  <c r="D163" i="8"/>
  <c r="K163" i="8" s="1"/>
  <c r="K162" i="8"/>
  <c r="D162" i="8"/>
  <c r="D161" i="8"/>
  <c r="K161" i="8" s="1"/>
  <c r="K160" i="8"/>
  <c r="D160" i="8"/>
  <c r="D159" i="8"/>
  <c r="K159" i="8" s="1"/>
  <c r="K158" i="8"/>
  <c r="D158" i="8"/>
  <c r="D157" i="8"/>
  <c r="K156" i="8"/>
  <c r="D156" i="8"/>
  <c r="D155" i="8"/>
  <c r="D154" i="8"/>
  <c r="K154" i="8" s="1"/>
  <c r="D153" i="8"/>
  <c r="K153" i="8" s="1"/>
  <c r="K152" i="8"/>
  <c r="D152" i="8"/>
  <c r="D151" i="8"/>
  <c r="K151" i="8" s="1"/>
  <c r="K150" i="8"/>
  <c r="D150" i="8"/>
  <c r="D149" i="8"/>
  <c r="K148" i="8"/>
  <c r="D148" i="8"/>
  <c r="D147" i="8"/>
  <c r="D146" i="8"/>
  <c r="D145" i="8"/>
  <c r="K145" i="8" s="1"/>
  <c r="K144" i="8"/>
  <c r="D144" i="8"/>
  <c r="D143" i="8"/>
  <c r="K143" i="8" s="1"/>
  <c r="D142" i="8"/>
  <c r="D141" i="8"/>
  <c r="K141" i="8" s="1"/>
  <c r="K140" i="8"/>
  <c r="D140" i="8"/>
  <c r="D139" i="8"/>
  <c r="K139" i="8" s="1"/>
  <c r="K138" i="8"/>
  <c r="D138" i="8"/>
  <c r="D137" i="8"/>
  <c r="D136" i="8"/>
  <c r="K136" i="8" s="1"/>
  <c r="D135" i="8"/>
  <c r="K135" i="8" s="1"/>
  <c r="K134" i="8"/>
  <c r="D134" i="8"/>
  <c r="D133" i="8"/>
  <c r="D132" i="8"/>
  <c r="D131" i="8"/>
  <c r="K131" i="8" s="1"/>
  <c r="K130" i="8"/>
  <c r="D130" i="8"/>
  <c r="K129" i="8"/>
  <c r="D129" i="8"/>
  <c r="D128" i="8"/>
  <c r="K128" i="8" s="1"/>
  <c r="D127" i="8"/>
  <c r="K127" i="8" s="1"/>
  <c r="K126" i="8"/>
  <c r="D126" i="8"/>
  <c r="K125" i="8"/>
  <c r="D125" i="8"/>
  <c r="D124" i="8"/>
  <c r="D123" i="8"/>
  <c r="K122" i="8"/>
  <c r="D122" i="8"/>
  <c r="D121" i="8"/>
  <c r="K120" i="8"/>
  <c r="D120" i="8"/>
  <c r="D119" i="8"/>
  <c r="K118" i="8"/>
  <c r="D118" i="8"/>
  <c r="D117" i="8"/>
  <c r="K117" i="8" s="1"/>
  <c r="D116" i="8"/>
  <c r="K116" i="8" s="1"/>
  <c r="D115" i="8"/>
  <c r="K115" i="8" s="1"/>
  <c r="K114" i="8"/>
  <c r="D114" i="8"/>
  <c r="K113" i="8"/>
  <c r="D113" i="8"/>
  <c r="K112" i="8"/>
  <c r="D112" i="8"/>
  <c r="D111" i="8"/>
  <c r="K111" i="8" s="1"/>
  <c r="K110" i="8"/>
  <c r="D110" i="8"/>
  <c r="K109" i="8"/>
  <c r="D109" i="8"/>
  <c r="K108" i="8"/>
  <c r="D108" i="8"/>
  <c r="D107" i="8"/>
  <c r="K107" i="8" s="1"/>
  <c r="K106" i="8"/>
  <c r="D106" i="8"/>
  <c r="D105" i="8"/>
  <c r="K105" i="8" s="1"/>
  <c r="K104" i="8"/>
  <c r="D104" i="8"/>
  <c r="D103" i="8"/>
  <c r="K102" i="8"/>
  <c r="D102" i="8"/>
  <c r="K101" i="8"/>
  <c r="D101" i="8"/>
  <c r="D100" i="8"/>
  <c r="K100" i="8" s="1"/>
  <c r="D99" i="8"/>
  <c r="K99" i="8" s="1"/>
  <c r="K98" i="8"/>
  <c r="D98" i="8"/>
  <c r="K97" i="8"/>
  <c r="D97" i="8"/>
  <c r="K96" i="8"/>
  <c r="D96" i="8"/>
  <c r="D95" i="8"/>
  <c r="D94" i="8"/>
  <c r="K94" i="8" s="1"/>
  <c r="K93" i="8"/>
  <c r="D93" i="8"/>
  <c r="K92" i="8"/>
  <c r="D92" i="8"/>
  <c r="K91" i="8"/>
  <c r="D91" i="8"/>
  <c r="D90" i="8"/>
  <c r="K90" i="8" s="1"/>
  <c r="K89" i="8"/>
  <c r="D89" i="8"/>
  <c r="K88" i="8"/>
  <c r="D88" i="8"/>
  <c r="D87" i="8"/>
  <c r="D86" i="8"/>
  <c r="K86" i="8" s="1"/>
  <c r="K85" i="8"/>
  <c r="D85" i="8"/>
  <c r="K84" i="8"/>
  <c r="D84" i="8"/>
  <c r="K83" i="8"/>
  <c r="D83" i="8"/>
  <c r="D82" i="8"/>
  <c r="K82" i="8" s="1"/>
  <c r="K81" i="8"/>
  <c r="D81" i="8"/>
  <c r="K80" i="8"/>
  <c r="D80" i="8"/>
  <c r="D79" i="8"/>
  <c r="D78" i="8"/>
  <c r="K78" i="8" s="1"/>
  <c r="K77" i="8"/>
  <c r="D77" i="8"/>
  <c r="K76" i="8"/>
  <c r="D76" i="8"/>
  <c r="K75" i="8"/>
  <c r="D75" i="8"/>
  <c r="D74" i="8"/>
  <c r="K74" i="8" s="1"/>
  <c r="K73" i="8"/>
  <c r="D73" i="8"/>
  <c r="K72" i="8"/>
  <c r="D72" i="8"/>
  <c r="K71" i="8"/>
  <c r="D71" i="8"/>
  <c r="D70" i="8"/>
  <c r="K70" i="8" s="1"/>
  <c r="K69" i="8"/>
  <c r="D69" i="8"/>
  <c r="K68" i="8"/>
  <c r="D68" i="8"/>
  <c r="D67" i="8"/>
  <c r="K67" i="8" s="1"/>
  <c r="D66" i="8"/>
  <c r="K66" i="8" s="1"/>
  <c r="K65" i="8"/>
  <c r="D65" i="8"/>
  <c r="K64" i="8"/>
  <c r="D64" i="8"/>
  <c r="D63" i="8"/>
  <c r="D62" i="8"/>
  <c r="K61" i="8"/>
  <c r="D61" i="8"/>
  <c r="K60" i="8"/>
  <c r="D60" i="8"/>
  <c r="D59" i="8"/>
  <c r="D58" i="8"/>
  <c r="K57" i="8"/>
  <c r="D57" i="8"/>
  <c r="K56" i="8"/>
  <c r="D56" i="8"/>
  <c r="D55" i="8"/>
  <c r="D54" i="8"/>
  <c r="K53" i="8"/>
  <c r="D53" i="8"/>
  <c r="K52" i="8"/>
  <c r="D52" i="8"/>
  <c r="K51" i="8"/>
  <c r="D51" i="8"/>
  <c r="D50" i="8"/>
  <c r="K50" i="8" s="1"/>
  <c r="K49" i="8"/>
  <c r="D49" i="8"/>
  <c r="K48" i="8"/>
  <c r="D48" i="8"/>
  <c r="K47" i="8"/>
  <c r="D47" i="8"/>
  <c r="D46" i="8"/>
  <c r="K45" i="8"/>
  <c r="D45" i="8"/>
  <c r="D44" i="8"/>
  <c r="D43" i="8"/>
  <c r="D42" i="8"/>
  <c r="K42" i="8" s="1"/>
  <c r="K41" i="8"/>
  <c r="D41" i="8"/>
  <c r="K40" i="8"/>
  <c r="D40" i="8"/>
  <c r="K39" i="8"/>
  <c r="D39" i="8"/>
  <c r="D38" i="8"/>
  <c r="K38" i="8" s="1"/>
  <c r="K37" i="8"/>
  <c r="D37" i="8"/>
  <c r="D36" i="8"/>
  <c r="D35" i="8"/>
  <c r="D34" i="8"/>
  <c r="K34" i="8" s="1"/>
  <c r="K33" i="8"/>
  <c r="D33" i="8"/>
  <c r="K32" i="8"/>
  <c r="D32" i="8"/>
  <c r="K31" i="8"/>
  <c r="D31" i="8"/>
  <c r="D30" i="8"/>
  <c r="K30" i="8" s="1"/>
  <c r="K29" i="8"/>
  <c r="D29" i="8"/>
  <c r="D28" i="8"/>
  <c r="D27" i="8"/>
  <c r="D26" i="8"/>
  <c r="K26" i="8" s="1"/>
  <c r="K25" i="8"/>
  <c r="D25" i="8"/>
  <c r="D24" i="8"/>
  <c r="K23" i="8"/>
  <c r="D23" i="8"/>
  <c r="K22" i="8"/>
  <c r="D22" i="8"/>
  <c r="K21" i="8"/>
  <c r="D21" i="8"/>
  <c r="D20" i="8"/>
  <c r="K20" i="8" s="1"/>
  <c r="K19" i="8"/>
  <c r="D19" i="8"/>
  <c r="D18" i="8"/>
  <c r="D17" i="8"/>
  <c r="K17" i="8" s="1"/>
  <c r="K16" i="8"/>
  <c r="D16" i="8"/>
  <c r="K15" i="8"/>
  <c r="D15" i="8"/>
  <c r="D14" i="8"/>
  <c r="K14" i="8" s="1"/>
  <c r="D13" i="8"/>
  <c r="K13" i="8" s="1"/>
  <c r="K12" i="8"/>
  <c r="D12" i="8"/>
  <c r="K11" i="8"/>
  <c r="D11" i="8"/>
  <c r="K10" i="8"/>
  <c r="D10" i="8"/>
  <c r="D9" i="8"/>
  <c r="K9" i="8" s="1"/>
  <c r="K8" i="8"/>
  <c r="D8" i="8"/>
  <c r="K7" i="8"/>
  <c r="D7" i="8"/>
  <c r="K6" i="8"/>
  <c r="D6" i="8"/>
  <c r="F5" i="8"/>
  <c r="D5" i="8"/>
  <c r="K4" i="8"/>
  <c r="F4" i="8"/>
  <c r="D4" i="8"/>
  <c r="N3" i="8"/>
  <c r="G3" i="8"/>
  <c r="H4" i="8" s="1"/>
  <c r="I4" i="8" s="1"/>
  <c r="J4" i="8" s="1"/>
  <c r="F3" i="8"/>
  <c r="D3" i="8"/>
  <c r="K222" i="6"/>
  <c r="D222" i="6"/>
  <c r="K221" i="6"/>
  <c r="D221" i="6"/>
  <c r="K220" i="6"/>
  <c r="D220" i="6"/>
  <c r="P219" i="6"/>
  <c r="M219" i="6"/>
  <c r="K219" i="6"/>
  <c r="D219" i="6"/>
  <c r="M218" i="6"/>
  <c r="K218" i="6"/>
  <c r="D218" i="6"/>
  <c r="P217" i="6"/>
  <c r="M217" i="6"/>
  <c r="K217" i="6"/>
  <c r="D217" i="6"/>
  <c r="P216" i="6"/>
  <c r="M216" i="6"/>
  <c r="K216" i="6"/>
  <c r="D216" i="6"/>
  <c r="P215" i="6"/>
  <c r="M215" i="6"/>
  <c r="K215" i="6"/>
  <c r="D215" i="6"/>
  <c r="M214" i="6"/>
  <c r="K214" i="6"/>
  <c r="D214" i="6"/>
  <c r="M213" i="6"/>
  <c r="K213" i="6"/>
  <c r="H213" i="6"/>
  <c r="F213" i="6"/>
  <c r="D213" i="6"/>
  <c r="P213" i="6" s="1"/>
  <c r="P212" i="6"/>
  <c r="M212" i="6"/>
  <c r="K212" i="6"/>
  <c r="H212" i="6"/>
  <c r="F212" i="6"/>
  <c r="G213" i="6" s="1"/>
  <c r="D212" i="6"/>
  <c r="M211" i="6"/>
  <c r="K211" i="6"/>
  <c r="F211" i="6"/>
  <c r="G212" i="6" s="1"/>
  <c r="D211" i="6"/>
  <c r="P211" i="6" s="1"/>
  <c r="M210" i="6"/>
  <c r="K210" i="6"/>
  <c r="F210" i="6"/>
  <c r="G210" i="6" s="1"/>
  <c r="H210" i="6" s="1"/>
  <c r="D210" i="6"/>
  <c r="M209" i="6"/>
  <c r="K209" i="6"/>
  <c r="H209" i="6"/>
  <c r="F209" i="6"/>
  <c r="D209" i="6"/>
  <c r="P209" i="6" s="1"/>
  <c r="P208" i="6"/>
  <c r="M208" i="6"/>
  <c r="K208" i="6"/>
  <c r="F208" i="6"/>
  <c r="G209" i="6" s="1"/>
  <c r="D208" i="6"/>
  <c r="M207" i="6"/>
  <c r="K207" i="6"/>
  <c r="G207" i="6"/>
  <c r="H207" i="6" s="1"/>
  <c r="F207" i="6"/>
  <c r="G208" i="6" s="1"/>
  <c r="H208" i="6" s="1"/>
  <c r="D207" i="6"/>
  <c r="P207" i="6" s="1"/>
  <c r="M206" i="6"/>
  <c r="K206" i="6"/>
  <c r="G206" i="6"/>
  <c r="H206" i="6" s="1"/>
  <c r="F206" i="6"/>
  <c r="D206" i="6"/>
  <c r="M205" i="6"/>
  <c r="K205" i="6"/>
  <c r="H205" i="6"/>
  <c r="F205" i="6"/>
  <c r="D205" i="6"/>
  <c r="P205" i="6" s="1"/>
  <c r="P204" i="6"/>
  <c r="M204" i="6"/>
  <c r="K204" i="6"/>
  <c r="H204" i="6"/>
  <c r="G204" i="6"/>
  <c r="F204" i="6"/>
  <c r="G205" i="6" s="1"/>
  <c r="D204" i="6"/>
  <c r="M203" i="6"/>
  <c r="K203" i="6"/>
  <c r="F203" i="6"/>
  <c r="D203" i="6"/>
  <c r="M202" i="6"/>
  <c r="K202" i="6"/>
  <c r="G202" i="6"/>
  <c r="H202" i="6" s="1"/>
  <c r="F202" i="6"/>
  <c r="G203" i="6" s="1"/>
  <c r="H203" i="6" s="1"/>
  <c r="D202" i="6"/>
  <c r="M201" i="6"/>
  <c r="K201" i="6"/>
  <c r="F201" i="6"/>
  <c r="D201" i="6"/>
  <c r="P201" i="6" s="1"/>
  <c r="P200" i="6"/>
  <c r="M200" i="6"/>
  <c r="K200" i="6"/>
  <c r="F200" i="6"/>
  <c r="D200" i="6"/>
  <c r="P199" i="6"/>
  <c r="M199" i="6"/>
  <c r="K199" i="6"/>
  <c r="F199" i="6"/>
  <c r="D199" i="6"/>
  <c r="M198" i="6"/>
  <c r="K198" i="6"/>
  <c r="F198" i="6"/>
  <c r="D198" i="6"/>
  <c r="M197" i="6"/>
  <c r="K197" i="6"/>
  <c r="F197" i="6"/>
  <c r="D197" i="6"/>
  <c r="P197" i="6" s="1"/>
  <c r="P196" i="6"/>
  <c r="M196" i="6"/>
  <c r="K196" i="6"/>
  <c r="F196" i="6"/>
  <c r="D196" i="6"/>
  <c r="M195" i="6"/>
  <c r="K195" i="6"/>
  <c r="F195" i="6"/>
  <c r="D195" i="6"/>
  <c r="P195" i="6" s="1"/>
  <c r="M194" i="6"/>
  <c r="K194" i="6"/>
  <c r="F194" i="6"/>
  <c r="D194" i="6"/>
  <c r="M193" i="6"/>
  <c r="K193" i="6"/>
  <c r="H193" i="6"/>
  <c r="F193" i="6"/>
  <c r="D193" i="6"/>
  <c r="P193" i="6" s="1"/>
  <c r="P192" i="6"/>
  <c r="M192" i="6"/>
  <c r="K192" i="6"/>
  <c r="F192" i="6"/>
  <c r="G193" i="6" s="1"/>
  <c r="D192" i="6"/>
  <c r="P191" i="6"/>
  <c r="M191" i="6"/>
  <c r="K191" i="6"/>
  <c r="F191" i="6"/>
  <c r="G192" i="6" s="1"/>
  <c r="H192" i="6" s="1"/>
  <c r="D191" i="6"/>
  <c r="M190" i="6"/>
  <c r="K190" i="6"/>
  <c r="F190" i="6"/>
  <c r="D190" i="6"/>
  <c r="P189" i="6"/>
  <c r="M189" i="6"/>
  <c r="K189" i="6"/>
  <c r="H189" i="6"/>
  <c r="F189" i="6"/>
  <c r="D189" i="6"/>
  <c r="M188" i="6"/>
  <c r="K188" i="6"/>
  <c r="F188" i="6"/>
  <c r="G189" i="6" s="1"/>
  <c r="D188" i="6"/>
  <c r="M187" i="6"/>
  <c r="K187" i="6"/>
  <c r="F187" i="6"/>
  <c r="G188" i="6" s="1"/>
  <c r="H188" i="6" s="1"/>
  <c r="D187" i="6"/>
  <c r="M186" i="6"/>
  <c r="K186" i="6"/>
  <c r="F186" i="6"/>
  <c r="D186" i="6"/>
  <c r="M185" i="6"/>
  <c r="K185" i="6"/>
  <c r="G185" i="6"/>
  <c r="H185" i="6" s="1"/>
  <c r="F185" i="6"/>
  <c r="D185" i="6"/>
  <c r="P185" i="6" s="1"/>
  <c r="M184" i="6"/>
  <c r="K184" i="6"/>
  <c r="F184" i="6"/>
  <c r="D184" i="6"/>
  <c r="P183" i="6"/>
  <c r="M183" i="6"/>
  <c r="K183" i="6"/>
  <c r="F183" i="6"/>
  <c r="G184" i="6" s="1"/>
  <c r="H184" i="6" s="1"/>
  <c r="D183" i="6"/>
  <c r="P182" i="6"/>
  <c r="M182" i="6"/>
  <c r="K182" i="6"/>
  <c r="F182" i="6"/>
  <c r="D182" i="6"/>
  <c r="P181" i="6"/>
  <c r="M181" i="6"/>
  <c r="K181" i="6"/>
  <c r="F181" i="6"/>
  <c r="D181" i="6"/>
  <c r="P180" i="6"/>
  <c r="M180" i="6"/>
  <c r="K180" i="6"/>
  <c r="F180" i="6"/>
  <c r="G181" i="6" s="1"/>
  <c r="H181" i="6" s="1"/>
  <c r="D180" i="6"/>
  <c r="M179" i="6"/>
  <c r="K179" i="6"/>
  <c r="F179" i="6"/>
  <c r="G179" i="6" s="1"/>
  <c r="H179" i="6" s="1"/>
  <c r="D179" i="6"/>
  <c r="M178" i="6"/>
  <c r="K178" i="6"/>
  <c r="H178" i="6"/>
  <c r="F178" i="6"/>
  <c r="D178" i="6"/>
  <c r="P178" i="6" s="1"/>
  <c r="P177" i="6"/>
  <c r="M177" i="6"/>
  <c r="K177" i="6"/>
  <c r="H177" i="6"/>
  <c r="F177" i="6"/>
  <c r="G178" i="6" s="1"/>
  <c r="D177" i="6"/>
  <c r="M176" i="6"/>
  <c r="K176" i="6"/>
  <c r="F176" i="6"/>
  <c r="G177" i="6" s="1"/>
  <c r="D176" i="6"/>
  <c r="P176" i="6" s="1"/>
  <c r="M175" i="6"/>
  <c r="K175" i="6"/>
  <c r="F175" i="6"/>
  <c r="G175" i="6" s="1"/>
  <c r="H175" i="6" s="1"/>
  <c r="D175" i="6"/>
  <c r="M174" i="6"/>
  <c r="K174" i="6"/>
  <c r="F174" i="6"/>
  <c r="D174" i="6"/>
  <c r="P173" i="6"/>
  <c r="M173" i="6"/>
  <c r="K173" i="6"/>
  <c r="F173" i="6"/>
  <c r="G174" i="6" s="1"/>
  <c r="H174" i="6" s="1"/>
  <c r="D173" i="6"/>
  <c r="P172" i="6"/>
  <c r="M172" i="6"/>
  <c r="K172" i="6"/>
  <c r="F172" i="6"/>
  <c r="G173" i="6" s="1"/>
  <c r="H173" i="6" s="1"/>
  <c r="D172" i="6"/>
  <c r="P171" i="6"/>
  <c r="M171" i="6"/>
  <c r="K171" i="6"/>
  <c r="F171" i="6"/>
  <c r="G172" i="6" s="1"/>
  <c r="H172" i="6" s="1"/>
  <c r="D171" i="6"/>
  <c r="M170" i="6"/>
  <c r="K170" i="6"/>
  <c r="H170" i="6"/>
  <c r="F170" i="6"/>
  <c r="D170" i="6"/>
  <c r="P170" i="6" s="1"/>
  <c r="P169" i="6"/>
  <c r="M169" i="6"/>
  <c r="K169" i="6"/>
  <c r="F169" i="6"/>
  <c r="G170" i="6" s="1"/>
  <c r="D169" i="6"/>
  <c r="P168" i="6"/>
  <c r="M168" i="6"/>
  <c r="K168" i="6"/>
  <c r="F168" i="6"/>
  <c r="D168" i="6"/>
  <c r="M167" i="6"/>
  <c r="K167" i="6"/>
  <c r="F167" i="6"/>
  <c r="D167" i="6"/>
  <c r="M166" i="6"/>
  <c r="K166" i="6"/>
  <c r="F166" i="6"/>
  <c r="D166" i="6"/>
  <c r="P166" i="6" s="1"/>
  <c r="P165" i="6"/>
  <c r="M165" i="6"/>
  <c r="K165" i="6"/>
  <c r="F165" i="6"/>
  <c r="G166" i="6" s="1"/>
  <c r="H166" i="6" s="1"/>
  <c r="D165" i="6"/>
  <c r="P164" i="6"/>
  <c r="M164" i="6"/>
  <c r="K164" i="6"/>
  <c r="F164" i="6"/>
  <c r="D164" i="6"/>
  <c r="P163" i="6"/>
  <c r="M163" i="6"/>
  <c r="K163" i="6"/>
  <c r="F163" i="6"/>
  <c r="G164" i="6" s="1"/>
  <c r="H164" i="6" s="1"/>
  <c r="D163" i="6"/>
  <c r="M162" i="6"/>
  <c r="K162" i="6"/>
  <c r="F162" i="6"/>
  <c r="G163" i="6" s="1"/>
  <c r="H163" i="6" s="1"/>
  <c r="D162" i="6"/>
  <c r="P162" i="6" s="1"/>
  <c r="P161" i="6"/>
  <c r="M161" i="6"/>
  <c r="K161" i="6"/>
  <c r="G161" i="6"/>
  <c r="H161" i="6" s="1"/>
  <c r="F161" i="6"/>
  <c r="D161" i="6"/>
  <c r="P160" i="6"/>
  <c r="M160" i="6"/>
  <c r="K160" i="6"/>
  <c r="F160" i="6"/>
  <c r="D160" i="6"/>
  <c r="M159" i="6"/>
  <c r="K159" i="6"/>
  <c r="F159" i="6"/>
  <c r="D159" i="6"/>
  <c r="P159" i="6" s="1"/>
  <c r="M158" i="6"/>
  <c r="K158" i="6"/>
  <c r="F158" i="6"/>
  <c r="G159" i="6" s="1"/>
  <c r="H159" i="6" s="1"/>
  <c r="D158" i="6"/>
  <c r="P158" i="6" s="1"/>
  <c r="P157" i="6"/>
  <c r="M157" i="6"/>
  <c r="K157" i="6"/>
  <c r="F157" i="6"/>
  <c r="G158" i="6" s="1"/>
  <c r="H158" i="6" s="1"/>
  <c r="D157" i="6"/>
  <c r="P156" i="6"/>
  <c r="M156" i="6"/>
  <c r="K156" i="6"/>
  <c r="F156" i="6"/>
  <c r="G157" i="6" s="1"/>
  <c r="H157" i="6" s="1"/>
  <c r="D156" i="6"/>
  <c r="P155" i="6"/>
  <c r="M155" i="6"/>
  <c r="K155" i="6"/>
  <c r="F155" i="6"/>
  <c r="D155" i="6"/>
  <c r="M154" i="6"/>
  <c r="K154" i="6"/>
  <c r="F154" i="6"/>
  <c r="D154" i="6"/>
  <c r="P154" i="6" s="1"/>
  <c r="P153" i="6"/>
  <c r="M153" i="6"/>
  <c r="K153" i="6"/>
  <c r="H153" i="6"/>
  <c r="F153" i="6"/>
  <c r="D153" i="6"/>
  <c r="P152" i="6"/>
  <c r="M152" i="6"/>
  <c r="K152" i="6"/>
  <c r="F152" i="6"/>
  <c r="G153" i="6" s="1"/>
  <c r="D152" i="6"/>
  <c r="P151" i="6"/>
  <c r="M151" i="6"/>
  <c r="K151" i="6"/>
  <c r="F151" i="6"/>
  <c r="G152" i="6" s="1"/>
  <c r="H152" i="6" s="1"/>
  <c r="D151" i="6"/>
  <c r="M150" i="6"/>
  <c r="K150" i="6"/>
  <c r="F150" i="6"/>
  <c r="G151" i="6" s="1"/>
  <c r="H151" i="6" s="1"/>
  <c r="D150" i="6"/>
  <c r="P150" i="6" s="1"/>
  <c r="P149" i="6"/>
  <c r="M149" i="6"/>
  <c r="K149" i="6"/>
  <c r="G149" i="6"/>
  <c r="H149" i="6" s="1"/>
  <c r="F149" i="6"/>
  <c r="D149" i="6"/>
  <c r="P148" i="6"/>
  <c r="M148" i="6"/>
  <c r="K148" i="6"/>
  <c r="H148" i="6"/>
  <c r="G148" i="6"/>
  <c r="F148" i="6"/>
  <c r="D148" i="6"/>
  <c r="M147" i="6"/>
  <c r="K147" i="6"/>
  <c r="F147" i="6"/>
  <c r="D147" i="6"/>
  <c r="M146" i="6"/>
  <c r="K146" i="6"/>
  <c r="F146" i="6"/>
  <c r="D146" i="6"/>
  <c r="P146" i="6" s="1"/>
  <c r="P145" i="6"/>
  <c r="M145" i="6"/>
  <c r="K145" i="6"/>
  <c r="F145" i="6"/>
  <c r="D145" i="6"/>
  <c r="P144" i="6"/>
  <c r="M144" i="6"/>
  <c r="K144" i="6"/>
  <c r="F144" i="6"/>
  <c r="G145" i="6" s="1"/>
  <c r="H145" i="6" s="1"/>
  <c r="D144" i="6"/>
  <c r="M143" i="6"/>
  <c r="K143" i="6"/>
  <c r="H143" i="6"/>
  <c r="G143" i="6"/>
  <c r="F143" i="6"/>
  <c r="D143" i="6"/>
  <c r="M142" i="6"/>
  <c r="K142" i="6"/>
  <c r="F142" i="6"/>
  <c r="D142" i="6"/>
  <c r="P142" i="6" s="1"/>
  <c r="P141" i="6"/>
  <c r="M141" i="6"/>
  <c r="K141" i="6"/>
  <c r="F141" i="6"/>
  <c r="G142" i="6" s="1"/>
  <c r="H142" i="6" s="1"/>
  <c r="D141" i="6"/>
  <c r="P140" i="6"/>
  <c r="M140" i="6"/>
  <c r="K140" i="6"/>
  <c r="F140" i="6"/>
  <c r="G141" i="6" s="1"/>
  <c r="H141" i="6" s="1"/>
  <c r="D140" i="6"/>
  <c r="P139" i="6"/>
  <c r="M139" i="6"/>
  <c r="K139" i="6"/>
  <c r="F139" i="6"/>
  <c r="D139" i="6"/>
  <c r="M138" i="6"/>
  <c r="K138" i="6"/>
  <c r="F138" i="6"/>
  <c r="G139" i="6" s="1"/>
  <c r="H139" i="6" s="1"/>
  <c r="D138" i="6"/>
  <c r="P138" i="6" s="1"/>
  <c r="P137" i="6"/>
  <c r="M137" i="6"/>
  <c r="K137" i="6"/>
  <c r="G137" i="6"/>
  <c r="H137" i="6" s="1"/>
  <c r="F137" i="6"/>
  <c r="D137" i="6"/>
  <c r="M136" i="6"/>
  <c r="K136" i="6"/>
  <c r="F136" i="6"/>
  <c r="G136" i="6" s="1"/>
  <c r="H136" i="6" s="1"/>
  <c r="D136" i="6"/>
  <c r="P136" i="6" s="1"/>
  <c r="P135" i="6"/>
  <c r="M135" i="6"/>
  <c r="K135" i="6"/>
  <c r="F135" i="6"/>
  <c r="D135" i="6"/>
  <c r="M134" i="6"/>
  <c r="K134" i="6"/>
  <c r="F134" i="6"/>
  <c r="G135" i="6" s="1"/>
  <c r="H135" i="6" s="1"/>
  <c r="D134" i="6"/>
  <c r="P134" i="6" s="1"/>
  <c r="P133" i="6"/>
  <c r="M133" i="6"/>
  <c r="K133" i="6"/>
  <c r="H133" i="6"/>
  <c r="F133" i="6"/>
  <c r="D133" i="6"/>
  <c r="P132" i="6"/>
  <c r="M132" i="6"/>
  <c r="K132" i="6"/>
  <c r="H132" i="6"/>
  <c r="F132" i="6"/>
  <c r="G133" i="6" s="1"/>
  <c r="D132" i="6"/>
  <c r="P131" i="6"/>
  <c r="M131" i="6"/>
  <c r="K131" i="6"/>
  <c r="F131" i="6"/>
  <c r="G132" i="6" s="1"/>
  <c r="D131" i="6"/>
  <c r="M130" i="6"/>
  <c r="K130" i="6"/>
  <c r="F130" i="6"/>
  <c r="G131" i="6" s="1"/>
  <c r="H131" i="6" s="1"/>
  <c r="D130" i="6"/>
  <c r="P130" i="6" s="1"/>
  <c r="P129" i="6"/>
  <c r="M129" i="6"/>
  <c r="K129" i="6"/>
  <c r="F129" i="6"/>
  <c r="G130" i="6" s="1"/>
  <c r="H130" i="6" s="1"/>
  <c r="D129" i="6"/>
  <c r="P128" i="6"/>
  <c r="M128" i="6"/>
  <c r="K128" i="6"/>
  <c r="H128" i="6"/>
  <c r="G128" i="6"/>
  <c r="F128" i="6"/>
  <c r="D128" i="6"/>
  <c r="P127" i="6"/>
  <c r="M127" i="6"/>
  <c r="K127" i="6"/>
  <c r="F127" i="6"/>
  <c r="D127" i="6"/>
  <c r="M126" i="6"/>
  <c r="K126" i="6"/>
  <c r="F126" i="6"/>
  <c r="G127" i="6" s="1"/>
  <c r="H127" i="6" s="1"/>
  <c r="D126" i="6"/>
  <c r="P126" i="6" s="1"/>
  <c r="P125" i="6"/>
  <c r="M125" i="6"/>
  <c r="K125" i="6"/>
  <c r="F125" i="6"/>
  <c r="G126" i="6" s="1"/>
  <c r="H126" i="6" s="1"/>
  <c r="D125" i="6"/>
  <c r="M124" i="6"/>
  <c r="K124" i="6"/>
  <c r="F124" i="6"/>
  <c r="D124" i="6"/>
  <c r="P123" i="6"/>
  <c r="M123" i="6"/>
  <c r="K123" i="6"/>
  <c r="H123" i="6"/>
  <c r="F123" i="6"/>
  <c r="D123" i="6"/>
  <c r="M122" i="6"/>
  <c r="K122" i="6"/>
  <c r="F122" i="6"/>
  <c r="G123" i="6" s="1"/>
  <c r="D122" i="6"/>
  <c r="P122" i="6" s="1"/>
  <c r="P121" i="6"/>
  <c r="M121" i="6"/>
  <c r="K121" i="6"/>
  <c r="H121" i="6"/>
  <c r="G121" i="6"/>
  <c r="F121" i="6"/>
  <c r="D121" i="6"/>
  <c r="M120" i="6"/>
  <c r="K120" i="6"/>
  <c r="G120" i="6"/>
  <c r="H120" i="6" s="1"/>
  <c r="F120" i="6"/>
  <c r="D120" i="6"/>
  <c r="P119" i="6"/>
  <c r="M119" i="6"/>
  <c r="K119" i="6"/>
  <c r="H119" i="6"/>
  <c r="G119" i="6"/>
  <c r="F119" i="6"/>
  <c r="D119" i="6"/>
  <c r="M118" i="6"/>
  <c r="K118" i="6"/>
  <c r="F118" i="6"/>
  <c r="D118" i="6"/>
  <c r="P118" i="6" s="1"/>
  <c r="P117" i="6"/>
  <c r="M117" i="6"/>
  <c r="K117" i="6"/>
  <c r="F117" i="6"/>
  <c r="D117" i="6"/>
  <c r="M116" i="6"/>
  <c r="K116" i="6"/>
  <c r="H116" i="6"/>
  <c r="F116" i="6"/>
  <c r="G117" i="6" s="1"/>
  <c r="H117" i="6" s="1"/>
  <c r="D116" i="6"/>
  <c r="P115" i="6"/>
  <c r="M115" i="6"/>
  <c r="K115" i="6"/>
  <c r="F115" i="6"/>
  <c r="G116" i="6" s="1"/>
  <c r="D115" i="6"/>
  <c r="M114" i="6"/>
  <c r="K114" i="6"/>
  <c r="H114" i="6"/>
  <c r="F114" i="6"/>
  <c r="D114" i="6"/>
  <c r="P114" i="6" s="1"/>
  <c r="P113" i="6"/>
  <c r="M113" i="6"/>
  <c r="K113" i="6"/>
  <c r="G113" i="6"/>
  <c r="H113" i="6" s="1"/>
  <c r="F113" i="6"/>
  <c r="G114" i="6" s="1"/>
  <c r="D113" i="6"/>
  <c r="P112" i="6"/>
  <c r="M112" i="6"/>
  <c r="K112" i="6"/>
  <c r="G112" i="6"/>
  <c r="H112" i="6" s="1"/>
  <c r="F112" i="6"/>
  <c r="D112" i="6"/>
  <c r="P111" i="6"/>
  <c r="M111" i="6"/>
  <c r="K111" i="6"/>
  <c r="F111" i="6"/>
  <c r="D111" i="6"/>
  <c r="M110" i="6"/>
  <c r="K110" i="6"/>
  <c r="F110" i="6"/>
  <c r="D110" i="6"/>
  <c r="M109" i="6"/>
  <c r="K109" i="6"/>
  <c r="F109" i="6"/>
  <c r="G109" i="6" s="1"/>
  <c r="H109" i="6" s="1"/>
  <c r="D109" i="6"/>
  <c r="M108" i="6"/>
  <c r="K108" i="6"/>
  <c r="F108" i="6"/>
  <c r="D108" i="6"/>
  <c r="M107" i="6"/>
  <c r="K107" i="6"/>
  <c r="F107" i="6"/>
  <c r="G108" i="6" s="1"/>
  <c r="H108" i="6" s="1"/>
  <c r="D107" i="6"/>
  <c r="P107" i="6" s="1"/>
  <c r="P106" i="6"/>
  <c r="M106" i="6"/>
  <c r="K106" i="6"/>
  <c r="G106" i="6"/>
  <c r="H106" i="6" s="1"/>
  <c r="F106" i="6"/>
  <c r="G107" i="6" s="1"/>
  <c r="H107" i="6" s="1"/>
  <c r="D106" i="6"/>
  <c r="M105" i="6"/>
  <c r="K105" i="6"/>
  <c r="F105" i="6"/>
  <c r="G105" i="6" s="1"/>
  <c r="H105" i="6" s="1"/>
  <c r="D105" i="6"/>
  <c r="P104" i="6"/>
  <c r="M104" i="6"/>
  <c r="K104" i="6"/>
  <c r="G104" i="6"/>
  <c r="H104" i="6" s="1"/>
  <c r="F104" i="6"/>
  <c r="D104" i="6"/>
  <c r="P103" i="6"/>
  <c r="M103" i="6"/>
  <c r="K103" i="6"/>
  <c r="F103" i="6"/>
  <c r="D103" i="6"/>
  <c r="P102" i="6"/>
  <c r="M102" i="6"/>
  <c r="K102" i="6"/>
  <c r="G102" i="6"/>
  <c r="H102" i="6" s="1"/>
  <c r="F102" i="6"/>
  <c r="G103" i="6" s="1"/>
  <c r="H103" i="6" s="1"/>
  <c r="D102" i="6"/>
  <c r="M101" i="6"/>
  <c r="K101" i="6"/>
  <c r="F101" i="6"/>
  <c r="G101" i="6" s="1"/>
  <c r="H101" i="6" s="1"/>
  <c r="D101" i="6"/>
  <c r="P100" i="6"/>
  <c r="M100" i="6"/>
  <c r="K100" i="6"/>
  <c r="G100" i="6"/>
  <c r="H100" i="6" s="1"/>
  <c r="F100" i="6"/>
  <c r="D100" i="6"/>
  <c r="P99" i="6"/>
  <c r="M99" i="6"/>
  <c r="K99" i="6"/>
  <c r="F99" i="6"/>
  <c r="D99" i="6"/>
  <c r="P98" i="6"/>
  <c r="M98" i="6"/>
  <c r="K98" i="6"/>
  <c r="F98" i="6"/>
  <c r="G99" i="6" s="1"/>
  <c r="H99" i="6" s="1"/>
  <c r="D98" i="6"/>
  <c r="M97" i="6"/>
  <c r="K97" i="6"/>
  <c r="F97" i="6"/>
  <c r="G97" i="6" s="1"/>
  <c r="H97" i="6" s="1"/>
  <c r="D97" i="6"/>
  <c r="P96" i="6"/>
  <c r="M96" i="6"/>
  <c r="K96" i="6"/>
  <c r="G96" i="6"/>
  <c r="H96" i="6" s="1"/>
  <c r="F96" i="6"/>
  <c r="D96" i="6"/>
  <c r="P95" i="6"/>
  <c r="M95" i="6"/>
  <c r="K95" i="6"/>
  <c r="H95" i="6"/>
  <c r="F95" i="6"/>
  <c r="D95" i="6"/>
  <c r="P94" i="6"/>
  <c r="M94" i="6"/>
  <c r="K94" i="6"/>
  <c r="G94" i="6"/>
  <c r="H94" i="6" s="1"/>
  <c r="F94" i="6"/>
  <c r="G95" i="6" s="1"/>
  <c r="D94" i="6"/>
  <c r="M93" i="6"/>
  <c r="K93" i="6"/>
  <c r="F93" i="6"/>
  <c r="G93" i="6" s="1"/>
  <c r="H93" i="6" s="1"/>
  <c r="D93" i="6"/>
  <c r="P92" i="6"/>
  <c r="M92" i="6"/>
  <c r="K92" i="6"/>
  <c r="G92" i="6"/>
  <c r="H92" i="6" s="1"/>
  <c r="F92" i="6"/>
  <c r="D92" i="6"/>
  <c r="P91" i="6"/>
  <c r="M91" i="6"/>
  <c r="K91" i="6"/>
  <c r="H91" i="6"/>
  <c r="F91" i="6"/>
  <c r="D91" i="6"/>
  <c r="P90" i="6"/>
  <c r="M90" i="6"/>
  <c r="K90" i="6"/>
  <c r="F90" i="6"/>
  <c r="G91" i="6" s="1"/>
  <c r="D90" i="6"/>
  <c r="M89" i="6"/>
  <c r="K89" i="6"/>
  <c r="F89" i="6"/>
  <c r="G89" i="6" s="1"/>
  <c r="H89" i="6" s="1"/>
  <c r="D89" i="6"/>
  <c r="P88" i="6"/>
  <c r="M88" i="6"/>
  <c r="K88" i="6"/>
  <c r="G88" i="6"/>
  <c r="H88" i="6" s="1"/>
  <c r="F88" i="6"/>
  <c r="D88" i="6"/>
  <c r="P87" i="6"/>
  <c r="M87" i="6"/>
  <c r="K87" i="6"/>
  <c r="H87" i="6"/>
  <c r="G87" i="6"/>
  <c r="F87" i="6"/>
  <c r="D87" i="6"/>
  <c r="M86" i="6"/>
  <c r="K86" i="6"/>
  <c r="F86" i="6"/>
  <c r="D86" i="6"/>
  <c r="M85" i="6"/>
  <c r="K85" i="6"/>
  <c r="F85" i="6"/>
  <c r="G85" i="6" s="1"/>
  <c r="H85" i="6" s="1"/>
  <c r="D85" i="6"/>
  <c r="P84" i="6"/>
  <c r="M84" i="6"/>
  <c r="K84" i="6"/>
  <c r="G84" i="6"/>
  <c r="H84" i="6" s="1"/>
  <c r="F84" i="6"/>
  <c r="D84" i="6"/>
  <c r="P83" i="6"/>
  <c r="M83" i="6"/>
  <c r="K83" i="6"/>
  <c r="G83" i="6"/>
  <c r="H83" i="6" s="1"/>
  <c r="F83" i="6"/>
  <c r="D83" i="6"/>
  <c r="M82" i="6"/>
  <c r="K82" i="6"/>
  <c r="F82" i="6"/>
  <c r="D82" i="6"/>
  <c r="P82" i="6" s="1"/>
  <c r="M81" i="6"/>
  <c r="K81" i="6"/>
  <c r="F81" i="6"/>
  <c r="G81" i="6" s="1"/>
  <c r="H81" i="6" s="1"/>
  <c r="D81" i="6"/>
  <c r="P80" i="6"/>
  <c r="M80" i="6"/>
  <c r="K80" i="6"/>
  <c r="G80" i="6"/>
  <c r="H80" i="6" s="1"/>
  <c r="F80" i="6"/>
  <c r="D80" i="6"/>
  <c r="P79" i="6"/>
  <c r="M79" i="6"/>
  <c r="K79" i="6"/>
  <c r="F79" i="6"/>
  <c r="D79" i="6"/>
  <c r="M78" i="6"/>
  <c r="K78" i="6"/>
  <c r="F78" i="6"/>
  <c r="G79" i="6" s="1"/>
  <c r="H79" i="6" s="1"/>
  <c r="D78" i="6"/>
  <c r="M77" i="6"/>
  <c r="K77" i="6"/>
  <c r="F77" i="6"/>
  <c r="G77" i="6" s="1"/>
  <c r="H77" i="6" s="1"/>
  <c r="D77" i="6"/>
  <c r="P76" i="6"/>
  <c r="M76" i="6"/>
  <c r="K76" i="6"/>
  <c r="G76" i="6"/>
  <c r="H76" i="6" s="1"/>
  <c r="F76" i="6"/>
  <c r="D76" i="6"/>
  <c r="M75" i="6"/>
  <c r="K75" i="6"/>
  <c r="F75" i="6"/>
  <c r="D75" i="6"/>
  <c r="P75" i="6" s="1"/>
  <c r="M74" i="6"/>
  <c r="K74" i="6"/>
  <c r="F74" i="6"/>
  <c r="G75" i="6" s="1"/>
  <c r="H75" i="6" s="1"/>
  <c r="D74" i="6"/>
  <c r="M73" i="6"/>
  <c r="K73" i="6"/>
  <c r="F73" i="6"/>
  <c r="G73" i="6" s="1"/>
  <c r="H73" i="6" s="1"/>
  <c r="D73" i="6"/>
  <c r="P72" i="6"/>
  <c r="M72" i="6"/>
  <c r="K72" i="6"/>
  <c r="G72" i="6"/>
  <c r="H72" i="6" s="1"/>
  <c r="F72" i="6"/>
  <c r="D72" i="6"/>
  <c r="M71" i="6"/>
  <c r="K71" i="6"/>
  <c r="F71" i="6"/>
  <c r="D71" i="6"/>
  <c r="P70" i="6"/>
  <c r="M70" i="6"/>
  <c r="K70" i="6"/>
  <c r="H70" i="6"/>
  <c r="G70" i="6"/>
  <c r="F70" i="6"/>
  <c r="G71" i="6" s="1"/>
  <c r="H71" i="6" s="1"/>
  <c r="D70" i="6"/>
  <c r="M69" i="6"/>
  <c r="K69" i="6"/>
  <c r="F69" i="6"/>
  <c r="G69" i="6" s="1"/>
  <c r="H69" i="6" s="1"/>
  <c r="D69" i="6"/>
  <c r="P68" i="6"/>
  <c r="M68" i="6"/>
  <c r="K68" i="6"/>
  <c r="G68" i="6"/>
  <c r="H68" i="6" s="1"/>
  <c r="F68" i="6"/>
  <c r="D68" i="6"/>
  <c r="M67" i="6"/>
  <c r="K67" i="6"/>
  <c r="G67" i="6"/>
  <c r="H67" i="6" s="1"/>
  <c r="F67" i="6"/>
  <c r="D67" i="6"/>
  <c r="P67" i="6" s="1"/>
  <c r="M66" i="6"/>
  <c r="K66" i="6"/>
  <c r="F66" i="6"/>
  <c r="D66" i="6"/>
  <c r="M65" i="6"/>
  <c r="K65" i="6"/>
  <c r="F65" i="6"/>
  <c r="G65" i="6" s="1"/>
  <c r="H65" i="6" s="1"/>
  <c r="D65" i="6"/>
  <c r="P64" i="6"/>
  <c r="M64" i="6"/>
  <c r="K64" i="6"/>
  <c r="G64" i="6"/>
  <c r="H64" i="6" s="1"/>
  <c r="F64" i="6"/>
  <c r="D64" i="6"/>
  <c r="M63" i="6"/>
  <c r="K63" i="6"/>
  <c r="H63" i="6"/>
  <c r="G63" i="6"/>
  <c r="F63" i="6"/>
  <c r="D63" i="6"/>
  <c r="M62" i="6"/>
  <c r="K62" i="6"/>
  <c r="F62" i="6"/>
  <c r="D62" i="6"/>
  <c r="M61" i="6"/>
  <c r="K61" i="6"/>
  <c r="F61" i="6"/>
  <c r="G61" i="6" s="1"/>
  <c r="H61" i="6" s="1"/>
  <c r="D61" i="6"/>
  <c r="P60" i="6"/>
  <c r="M60" i="6"/>
  <c r="K60" i="6"/>
  <c r="G60" i="6"/>
  <c r="H60" i="6" s="1"/>
  <c r="F60" i="6"/>
  <c r="D60" i="6"/>
  <c r="M59" i="6"/>
  <c r="K59" i="6"/>
  <c r="F59" i="6"/>
  <c r="D59" i="6"/>
  <c r="P59" i="6" s="1"/>
  <c r="M58" i="6"/>
  <c r="K58" i="6"/>
  <c r="F58" i="6"/>
  <c r="G59" i="6" s="1"/>
  <c r="H59" i="6" s="1"/>
  <c r="D58" i="6"/>
  <c r="M57" i="6"/>
  <c r="K57" i="6"/>
  <c r="F57" i="6"/>
  <c r="G57" i="6" s="1"/>
  <c r="H57" i="6" s="1"/>
  <c r="D57" i="6"/>
  <c r="P56" i="6"/>
  <c r="M56" i="6"/>
  <c r="K56" i="6"/>
  <c r="G56" i="6"/>
  <c r="H56" i="6" s="1"/>
  <c r="F56" i="6"/>
  <c r="D56" i="6"/>
  <c r="M55" i="6"/>
  <c r="K55" i="6"/>
  <c r="F55" i="6"/>
  <c r="D55" i="6"/>
  <c r="P55" i="6" s="1"/>
  <c r="P54" i="6"/>
  <c r="M54" i="6"/>
  <c r="K54" i="6"/>
  <c r="G54" i="6"/>
  <c r="H54" i="6" s="1"/>
  <c r="F54" i="6"/>
  <c r="G55" i="6" s="1"/>
  <c r="H55" i="6" s="1"/>
  <c r="D54" i="6"/>
  <c r="M53" i="6"/>
  <c r="K53" i="6"/>
  <c r="F53" i="6"/>
  <c r="G53" i="6" s="1"/>
  <c r="H53" i="6" s="1"/>
  <c r="D53" i="6"/>
  <c r="P52" i="6"/>
  <c r="M52" i="6"/>
  <c r="K52" i="6"/>
  <c r="G52" i="6"/>
  <c r="H52" i="6" s="1"/>
  <c r="F52" i="6"/>
  <c r="D52" i="6"/>
  <c r="P51" i="6"/>
  <c r="M51" i="6"/>
  <c r="K51" i="6"/>
  <c r="G51" i="6"/>
  <c r="H51" i="6" s="1"/>
  <c r="F51" i="6"/>
  <c r="D51" i="6"/>
  <c r="M50" i="6"/>
  <c r="K50" i="6"/>
  <c r="F50" i="6"/>
  <c r="D50" i="6"/>
  <c r="P49" i="6"/>
  <c r="M49" i="6"/>
  <c r="K49" i="6"/>
  <c r="G49" i="6"/>
  <c r="H49" i="6" s="1"/>
  <c r="F49" i="6"/>
  <c r="G50" i="6" s="1"/>
  <c r="H50" i="6" s="1"/>
  <c r="D49" i="6"/>
  <c r="M48" i="6"/>
  <c r="K48" i="6"/>
  <c r="G48" i="6"/>
  <c r="H48" i="6" s="1"/>
  <c r="F48" i="6"/>
  <c r="D48" i="6"/>
  <c r="P47" i="6"/>
  <c r="M47" i="6"/>
  <c r="K47" i="6"/>
  <c r="G47" i="6"/>
  <c r="H47" i="6" s="1"/>
  <c r="F47" i="6"/>
  <c r="D47" i="6"/>
  <c r="M46" i="6"/>
  <c r="K46" i="6"/>
  <c r="F46" i="6"/>
  <c r="D46" i="6"/>
  <c r="P45" i="6"/>
  <c r="M45" i="6"/>
  <c r="K45" i="6"/>
  <c r="G45" i="6"/>
  <c r="H45" i="6" s="1"/>
  <c r="F45" i="6"/>
  <c r="G46" i="6" s="1"/>
  <c r="H46" i="6" s="1"/>
  <c r="D45" i="6"/>
  <c r="M44" i="6"/>
  <c r="K44" i="6"/>
  <c r="G44" i="6"/>
  <c r="H44" i="6" s="1"/>
  <c r="F44" i="6"/>
  <c r="D44" i="6"/>
  <c r="P43" i="6"/>
  <c r="M43" i="6"/>
  <c r="K43" i="6"/>
  <c r="G43" i="6"/>
  <c r="H43" i="6" s="1"/>
  <c r="F43" i="6"/>
  <c r="D43" i="6"/>
  <c r="M42" i="6"/>
  <c r="K42" i="6"/>
  <c r="F42" i="6"/>
  <c r="D42" i="6"/>
  <c r="P41" i="6"/>
  <c r="M41" i="6"/>
  <c r="K41" i="6"/>
  <c r="G41" i="6"/>
  <c r="H41" i="6" s="1"/>
  <c r="F41" i="6"/>
  <c r="G42" i="6" s="1"/>
  <c r="H42" i="6" s="1"/>
  <c r="D41" i="6"/>
  <c r="M40" i="6"/>
  <c r="K40" i="6"/>
  <c r="G40" i="6"/>
  <c r="H40" i="6" s="1"/>
  <c r="F40" i="6"/>
  <c r="D40" i="6"/>
  <c r="P39" i="6"/>
  <c r="M39" i="6"/>
  <c r="K39" i="6"/>
  <c r="G39" i="6"/>
  <c r="H39" i="6" s="1"/>
  <c r="F39" i="6"/>
  <c r="D39" i="6"/>
  <c r="M38" i="6"/>
  <c r="K38" i="6"/>
  <c r="F38" i="6"/>
  <c r="D38" i="6"/>
  <c r="P37" i="6"/>
  <c r="M37" i="6"/>
  <c r="K37" i="6"/>
  <c r="G37" i="6"/>
  <c r="H37" i="6" s="1"/>
  <c r="F37" i="6"/>
  <c r="G38" i="6" s="1"/>
  <c r="H38" i="6" s="1"/>
  <c r="D37" i="6"/>
  <c r="M36" i="6"/>
  <c r="K36" i="6"/>
  <c r="G36" i="6"/>
  <c r="H36" i="6" s="1"/>
  <c r="F36" i="6"/>
  <c r="D36" i="6"/>
  <c r="P35" i="6"/>
  <c r="M35" i="6"/>
  <c r="K35" i="6"/>
  <c r="G35" i="6"/>
  <c r="H35" i="6" s="1"/>
  <c r="F35" i="6"/>
  <c r="D35" i="6"/>
  <c r="M34" i="6"/>
  <c r="K34" i="6"/>
  <c r="F34" i="6"/>
  <c r="D34" i="6"/>
  <c r="P33" i="6"/>
  <c r="M33" i="6"/>
  <c r="K33" i="6"/>
  <c r="G33" i="6"/>
  <c r="H33" i="6" s="1"/>
  <c r="F33" i="6"/>
  <c r="G34" i="6" s="1"/>
  <c r="H34" i="6" s="1"/>
  <c r="D33" i="6"/>
  <c r="M32" i="6"/>
  <c r="K32" i="6"/>
  <c r="G32" i="6"/>
  <c r="H32" i="6" s="1"/>
  <c r="F32" i="6"/>
  <c r="D32" i="6"/>
  <c r="P31" i="6"/>
  <c r="M31" i="6"/>
  <c r="K31" i="6"/>
  <c r="G31" i="6"/>
  <c r="H31" i="6" s="1"/>
  <c r="F31" i="6"/>
  <c r="D31" i="6"/>
  <c r="M30" i="6"/>
  <c r="K30" i="6"/>
  <c r="F30" i="6"/>
  <c r="D30" i="6"/>
  <c r="P29" i="6"/>
  <c r="M29" i="6"/>
  <c r="K29" i="6"/>
  <c r="G29" i="6"/>
  <c r="H29" i="6" s="1"/>
  <c r="F29" i="6"/>
  <c r="G30" i="6" s="1"/>
  <c r="H30" i="6" s="1"/>
  <c r="D29" i="6"/>
  <c r="M28" i="6"/>
  <c r="K28" i="6"/>
  <c r="G28" i="6"/>
  <c r="H28" i="6" s="1"/>
  <c r="F28" i="6"/>
  <c r="D28" i="6"/>
  <c r="P27" i="6"/>
  <c r="M27" i="6"/>
  <c r="K27" i="6"/>
  <c r="G27" i="6"/>
  <c r="H27" i="6" s="1"/>
  <c r="F27" i="6"/>
  <c r="D27" i="6"/>
  <c r="M26" i="6"/>
  <c r="K26" i="6"/>
  <c r="F26" i="6"/>
  <c r="D26" i="6"/>
  <c r="P25" i="6"/>
  <c r="M25" i="6"/>
  <c r="K25" i="6"/>
  <c r="G25" i="6"/>
  <c r="H25" i="6" s="1"/>
  <c r="F25" i="6"/>
  <c r="G26" i="6" s="1"/>
  <c r="H26" i="6" s="1"/>
  <c r="D25" i="6"/>
  <c r="M24" i="6"/>
  <c r="K24" i="6"/>
  <c r="G24" i="6"/>
  <c r="H24" i="6" s="1"/>
  <c r="F24" i="6"/>
  <c r="D24" i="6"/>
  <c r="M23" i="6"/>
  <c r="K23" i="6"/>
  <c r="G23" i="6"/>
  <c r="H23" i="6" s="1"/>
  <c r="F23" i="6"/>
  <c r="D23" i="6"/>
  <c r="M22" i="6"/>
  <c r="K22" i="6"/>
  <c r="F22" i="6"/>
  <c r="D22" i="6"/>
  <c r="M21" i="6"/>
  <c r="K21" i="6"/>
  <c r="F21" i="6"/>
  <c r="G22" i="6" s="1"/>
  <c r="H22" i="6" s="1"/>
  <c r="D21" i="6"/>
  <c r="P21" i="6" s="1"/>
  <c r="P20" i="6"/>
  <c r="M20" i="6"/>
  <c r="K20" i="6"/>
  <c r="F20" i="6"/>
  <c r="G21" i="6" s="1"/>
  <c r="H21" i="6" s="1"/>
  <c r="D20" i="6"/>
  <c r="M19" i="6"/>
  <c r="K19" i="6"/>
  <c r="G19" i="6"/>
  <c r="H19" i="6" s="1"/>
  <c r="F19" i="6"/>
  <c r="D19" i="6"/>
  <c r="P19" i="6" s="1"/>
  <c r="M18" i="6"/>
  <c r="K18" i="6"/>
  <c r="G18" i="6"/>
  <c r="H18" i="6" s="1"/>
  <c r="F18" i="6"/>
  <c r="D18" i="6"/>
  <c r="P17" i="6"/>
  <c r="M17" i="6"/>
  <c r="K17" i="6"/>
  <c r="F17" i="6"/>
  <c r="D17" i="6"/>
  <c r="M16" i="6"/>
  <c r="K16" i="6"/>
  <c r="F16" i="6"/>
  <c r="G16" i="6" s="1"/>
  <c r="H16" i="6" s="1"/>
  <c r="D16" i="6"/>
  <c r="M15" i="6"/>
  <c r="K15" i="6"/>
  <c r="F15" i="6"/>
  <c r="D15" i="6"/>
  <c r="P15" i="6" s="1"/>
  <c r="P14" i="6"/>
  <c r="M14" i="6"/>
  <c r="K14" i="6"/>
  <c r="H14" i="6"/>
  <c r="F14" i="6"/>
  <c r="G15" i="6" s="1"/>
  <c r="H15" i="6" s="1"/>
  <c r="D14" i="6"/>
  <c r="M13" i="6"/>
  <c r="K13" i="6"/>
  <c r="F13" i="6"/>
  <c r="G14" i="6" s="1"/>
  <c r="D13" i="6"/>
  <c r="P12" i="6"/>
  <c r="M12" i="6"/>
  <c r="K12" i="6"/>
  <c r="F12" i="6"/>
  <c r="G13" i="6" s="1"/>
  <c r="H13" i="6" s="1"/>
  <c r="D12" i="6"/>
  <c r="P11" i="6"/>
  <c r="M11" i="6"/>
  <c r="K11" i="6"/>
  <c r="F11" i="6"/>
  <c r="G11" i="6" s="1"/>
  <c r="H11" i="6" s="1"/>
  <c r="D11" i="6"/>
  <c r="P10" i="6"/>
  <c r="M10" i="6"/>
  <c r="K10" i="6"/>
  <c r="F10" i="6"/>
  <c r="D10" i="6"/>
  <c r="M9" i="6"/>
  <c r="K9" i="6"/>
  <c r="F9" i="6"/>
  <c r="G9" i="6" s="1"/>
  <c r="H9" i="6" s="1"/>
  <c r="D9" i="6"/>
  <c r="M8" i="6"/>
  <c r="K8" i="6"/>
  <c r="F8" i="6"/>
  <c r="D8" i="6"/>
  <c r="P7" i="6"/>
  <c r="M7" i="6"/>
  <c r="K7" i="6"/>
  <c r="D7" i="6"/>
  <c r="M6" i="6"/>
  <c r="K6" i="6"/>
  <c r="D6" i="6"/>
  <c r="P6" i="6" s="1"/>
  <c r="P5" i="6"/>
  <c r="M5" i="6"/>
  <c r="K5" i="6"/>
  <c r="D5" i="6"/>
  <c r="P4" i="6"/>
  <c r="M4" i="6"/>
  <c r="K4" i="6"/>
  <c r="D4" i="6"/>
  <c r="P3" i="6"/>
  <c r="M3" i="6"/>
  <c r="K3" i="6"/>
  <c r="D3" i="6"/>
  <c r="K222" i="2"/>
  <c r="G222" i="2"/>
  <c r="E222" i="2"/>
  <c r="K221" i="2"/>
  <c r="G221" i="2"/>
  <c r="E221" i="2"/>
  <c r="K220" i="2"/>
  <c r="G220" i="2"/>
  <c r="E220" i="2"/>
  <c r="N219" i="2"/>
  <c r="J219" i="2"/>
  <c r="E219" i="2"/>
  <c r="F219" i="2" s="1"/>
  <c r="N218" i="2"/>
  <c r="J218" i="2"/>
  <c r="E218" i="2"/>
  <c r="F218" i="2" s="1"/>
  <c r="N217" i="2"/>
  <c r="J217" i="2"/>
  <c r="E217" i="2"/>
  <c r="F217" i="2" s="1"/>
  <c r="N216" i="2"/>
  <c r="J216" i="2"/>
  <c r="E216" i="2"/>
  <c r="F216" i="2" s="1"/>
  <c r="N215" i="2"/>
  <c r="J215" i="2"/>
  <c r="F215" i="2"/>
  <c r="E215" i="2"/>
  <c r="N214" i="2"/>
  <c r="J214" i="2"/>
  <c r="F214" i="2"/>
  <c r="E214" i="2"/>
  <c r="N213" i="2"/>
  <c r="J213" i="2"/>
  <c r="E213" i="2"/>
  <c r="F213" i="2" s="1"/>
  <c r="N212" i="2"/>
  <c r="J212" i="2"/>
  <c r="F212" i="2"/>
  <c r="E212" i="2"/>
  <c r="N211" i="2"/>
  <c r="J211" i="2"/>
  <c r="F211" i="2"/>
  <c r="E211" i="2"/>
  <c r="N210" i="2"/>
  <c r="J210" i="2"/>
  <c r="F210" i="2"/>
  <c r="E210" i="2"/>
  <c r="N209" i="2"/>
  <c r="J209" i="2"/>
  <c r="E209" i="2"/>
  <c r="F209" i="2" s="1"/>
  <c r="N208" i="2"/>
  <c r="J208" i="2"/>
  <c r="F208" i="2"/>
  <c r="E208" i="2"/>
  <c r="N207" i="2"/>
  <c r="J207" i="2"/>
  <c r="F207" i="2"/>
  <c r="E207" i="2"/>
  <c r="N206" i="2"/>
  <c r="J206" i="2"/>
  <c r="F206" i="2"/>
  <c r="E206" i="2"/>
  <c r="N205" i="2"/>
  <c r="J205" i="2"/>
  <c r="E205" i="2"/>
  <c r="F205" i="2" s="1"/>
  <c r="N204" i="2"/>
  <c r="J204" i="2"/>
  <c r="F204" i="2"/>
  <c r="E204" i="2"/>
  <c r="N203" i="2"/>
  <c r="J203" i="2"/>
  <c r="F203" i="2"/>
  <c r="E203" i="2"/>
  <c r="N202" i="2"/>
  <c r="J202" i="2"/>
  <c r="F202" i="2"/>
  <c r="E202" i="2"/>
  <c r="N201" i="2"/>
  <c r="J201" i="2"/>
  <c r="E201" i="2"/>
  <c r="F201" i="2" s="1"/>
  <c r="N200" i="2"/>
  <c r="J200" i="2"/>
  <c r="F200" i="2"/>
  <c r="E200" i="2"/>
  <c r="N199" i="2"/>
  <c r="J199" i="2"/>
  <c r="F199" i="2"/>
  <c r="E199" i="2"/>
  <c r="N198" i="2"/>
  <c r="J198" i="2"/>
  <c r="F198" i="2"/>
  <c r="E198" i="2"/>
  <c r="N197" i="2"/>
  <c r="J197" i="2"/>
  <c r="E197" i="2"/>
  <c r="F197" i="2" s="1"/>
  <c r="N196" i="2"/>
  <c r="J196" i="2"/>
  <c r="F196" i="2"/>
  <c r="E196" i="2"/>
  <c r="N195" i="2"/>
  <c r="J195" i="2"/>
  <c r="F195" i="2"/>
  <c r="E195" i="2"/>
  <c r="N194" i="2"/>
  <c r="J194" i="2"/>
  <c r="F194" i="2"/>
  <c r="E194" i="2"/>
  <c r="N193" i="2"/>
  <c r="J193" i="2"/>
  <c r="E193" i="2"/>
  <c r="F193" i="2" s="1"/>
  <c r="N192" i="2"/>
  <c r="J192" i="2"/>
  <c r="F192" i="2"/>
  <c r="E192" i="2"/>
  <c r="N191" i="2"/>
  <c r="J191" i="2"/>
  <c r="F191" i="2"/>
  <c r="E191" i="2"/>
  <c r="N190" i="2"/>
  <c r="J190" i="2"/>
  <c r="F190" i="2"/>
  <c r="E190" i="2"/>
  <c r="N189" i="2"/>
  <c r="J189" i="2"/>
  <c r="E189" i="2"/>
  <c r="F189" i="2" s="1"/>
  <c r="N188" i="2"/>
  <c r="J188" i="2"/>
  <c r="F188" i="2"/>
  <c r="E188" i="2"/>
  <c r="N187" i="2"/>
  <c r="J187" i="2"/>
  <c r="F187" i="2"/>
  <c r="E187" i="2"/>
  <c r="N186" i="2"/>
  <c r="J186" i="2"/>
  <c r="F186" i="2"/>
  <c r="E186" i="2"/>
  <c r="N185" i="2"/>
  <c r="J185" i="2"/>
  <c r="E185" i="2"/>
  <c r="F185" i="2" s="1"/>
  <c r="N184" i="2"/>
  <c r="J184" i="2"/>
  <c r="F184" i="2"/>
  <c r="E184" i="2"/>
  <c r="N183" i="2"/>
  <c r="J183" i="2"/>
  <c r="F183" i="2"/>
  <c r="E183" i="2"/>
  <c r="N182" i="2"/>
  <c r="J182" i="2"/>
  <c r="F182" i="2"/>
  <c r="E182" i="2"/>
  <c r="N181" i="2"/>
  <c r="J181" i="2"/>
  <c r="E181" i="2"/>
  <c r="F181" i="2" s="1"/>
  <c r="N180" i="2"/>
  <c r="J180" i="2"/>
  <c r="F180" i="2"/>
  <c r="E180" i="2"/>
  <c r="N179" i="2"/>
  <c r="J179" i="2"/>
  <c r="F179" i="2"/>
  <c r="E179" i="2"/>
  <c r="N178" i="2"/>
  <c r="J178" i="2"/>
  <c r="F178" i="2"/>
  <c r="E178" i="2"/>
  <c r="N177" i="2"/>
  <c r="J177" i="2"/>
  <c r="E177" i="2"/>
  <c r="F177" i="2" s="1"/>
  <c r="N176" i="2"/>
  <c r="J176" i="2"/>
  <c r="F176" i="2"/>
  <c r="E176" i="2"/>
  <c r="N175" i="2"/>
  <c r="J175" i="2"/>
  <c r="F175" i="2"/>
  <c r="E175" i="2"/>
  <c r="N174" i="2"/>
  <c r="J174" i="2"/>
  <c r="F174" i="2"/>
  <c r="E174" i="2"/>
  <c r="N173" i="2"/>
  <c r="J173" i="2"/>
  <c r="E173" i="2"/>
  <c r="F173" i="2" s="1"/>
  <c r="N172" i="2"/>
  <c r="J172" i="2"/>
  <c r="F172" i="2"/>
  <c r="E172" i="2"/>
  <c r="N171" i="2"/>
  <c r="J171" i="2"/>
  <c r="F171" i="2"/>
  <c r="E171" i="2"/>
  <c r="N170" i="2"/>
  <c r="J170" i="2"/>
  <c r="F170" i="2"/>
  <c r="E170" i="2"/>
  <c r="N169" i="2"/>
  <c r="J169" i="2"/>
  <c r="E169" i="2"/>
  <c r="F169" i="2" s="1"/>
  <c r="N168" i="2"/>
  <c r="J168" i="2"/>
  <c r="F168" i="2"/>
  <c r="E168" i="2"/>
  <c r="N167" i="2"/>
  <c r="J167" i="2"/>
  <c r="F167" i="2"/>
  <c r="E167" i="2"/>
  <c r="N166" i="2"/>
  <c r="J166" i="2"/>
  <c r="F166" i="2"/>
  <c r="E166" i="2"/>
  <c r="N165" i="2"/>
  <c r="J165" i="2"/>
  <c r="E165" i="2"/>
  <c r="F165" i="2" s="1"/>
  <c r="N164" i="2"/>
  <c r="J164" i="2"/>
  <c r="F164" i="2"/>
  <c r="E164" i="2"/>
  <c r="N163" i="2"/>
  <c r="J163" i="2"/>
  <c r="F163" i="2"/>
  <c r="E163" i="2"/>
  <c r="N162" i="2"/>
  <c r="J162" i="2"/>
  <c r="F162" i="2"/>
  <c r="E162" i="2"/>
  <c r="N161" i="2"/>
  <c r="J161" i="2"/>
  <c r="E161" i="2"/>
  <c r="F161" i="2" s="1"/>
  <c r="N160" i="2"/>
  <c r="J160" i="2"/>
  <c r="F160" i="2"/>
  <c r="E160" i="2"/>
  <c r="N159" i="2"/>
  <c r="J159" i="2"/>
  <c r="F159" i="2"/>
  <c r="E159" i="2"/>
  <c r="N158" i="2"/>
  <c r="J158" i="2"/>
  <c r="F158" i="2"/>
  <c r="E158" i="2"/>
  <c r="N157" i="2"/>
  <c r="J157" i="2"/>
  <c r="E157" i="2"/>
  <c r="F157" i="2" s="1"/>
  <c r="N156" i="2"/>
  <c r="J156" i="2"/>
  <c r="F156" i="2"/>
  <c r="E156" i="2"/>
  <c r="N155" i="2"/>
  <c r="J155" i="2"/>
  <c r="F155" i="2"/>
  <c r="E155" i="2"/>
  <c r="N154" i="2"/>
  <c r="J154" i="2"/>
  <c r="F154" i="2"/>
  <c r="E154" i="2"/>
  <c r="N153" i="2"/>
  <c r="J153" i="2"/>
  <c r="E153" i="2"/>
  <c r="F153" i="2" s="1"/>
  <c r="N152" i="2"/>
  <c r="J152" i="2"/>
  <c r="F152" i="2"/>
  <c r="E152" i="2"/>
  <c r="N151" i="2"/>
  <c r="J151" i="2"/>
  <c r="F151" i="2"/>
  <c r="E151" i="2"/>
  <c r="N150" i="2"/>
  <c r="J150" i="2"/>
  <c r="F150" i="2"/>
  <c r="E150" i="2"/>
  <c r="N149" i="2"/>
  <c r="J149" i="2"/>
  <c r="E149" i="2"/>
  <c r="F149" i="2" s="1"/>
  <c r="N148" i="2"/>
  <c r="J148" i="2"/>
  <c r="F148" i="2"/>
  <c r="E148" i="2"/>
  <c r="N147" i="2"/>
  <c r="J147" i="2"/>
  <c r="F147" i="2"/>
  <c r="E147" i="2"/>
  <c r="N146" i="2"/>
  <c r="J146" i="2"/>
  <c r="F146" i="2"/>
  <c r="E146" i="2"/>
  <c r="N145" i="2"/>
  <c r="J145" i="2"/>
  <c r="E145" i="2"/>
  <c r="F145" i="2" s="1"/>
  <c r="N144" i="2"/>
  <c r="J144" i="2"/>
  <c r="F144" i="2"/>
  <c r="E144" i="2"/>
  <c r="N143" i="2"/>
  <c r="J143" i="2"/>
  <c r="F143" i="2"/>
  <c r="E143" i="2"/>
  <c r="N142" i="2"/>
  <c r="J142" i="2"/>
  <c r="F142" i="2"/>
  <c r="E142" i="2"/>
  <c r="N141" i="2"/>
  <c r="J141" i="2"/>
  <c r="E141" i="2"/>
  <c r="F141" i="2" s="1"/>
  <c r="N140" i="2"/>
  <c r="J140" i="2"/>
  <c r="F140" i="2"/>
  <c r="E140" i="2"/>
  <c r="N139" i="2"/>
  <c r="J139" i="2"/>
  <c r="F139" i="2"/>
  <c r="E139" i="2"/>
  <c r="N138" i="2"/>
  <c r="J138" i="2"/>
  <c r="F138" i="2"/>
  <c r="E138" i="2"/>
  <c r="N137" i="2"/>
  <c r="J137" i="2"/>
  <c r="E137" i="2"/>
  <c r="F137" i="2" s="1"/>
  <c r="N136" i="2"/>
  <c r="J136" i="2"/>
  <c r="F136" i="2"/>
  <c r="E136" i="2"/>
  <c r="N135" i="2"/>
  <c r="J135" i="2"/>
  <c r="F135" i="2"/>
  <c r="E135" i="2"/>
  <c r="N134" i="2"/>
  <c r="J134" i="2"/>
  <c r="F134" i="2"/>
  <c r="E134" i="2"/>
  <c r="N133" i="2"/>
  <c r="J133" i="2"/>
  <c r="E133" i="2"/>
  <c r="F133" i="2" s="1"/>
  <c r="N132" i="2"/>
  <c r="J132" i="2"/>
  <c r="F132" i="2"/>
  <c r="E132" i="2"/>
  <c r="N131" i="2"/>
  <c r="J131" i="2"/>
  <c r="F131" i="2"/>
  <c r="E131" i="2"/>
  <c r="N130" i="2"/>
  <c r="J130" i="2"/>
  <c r="F130" i="2"/>
  <c r="E130" i="2"/>
  <c r="N129" i="2"/>
  <c r="J129" i="2"/>
  <c r="E129" i="2"/>
  <c r="F129" i="2" s="1"/>
  <c r="N128" i="2"/>
  <c r="J128" i="2"/>
  <c r="F128" i="2"/>
  <c r="E128" i="2"/>
  <c r="N127" i="2"/>
  <c r="J127" i="2"/>
  <c r="F127" i="2"/>
  <c r="E127" i="2"/>
  <c r="N126" i="2"/>
  <c r="J126" i="2"/>
  <c r="F126" i="2"/>
  <c r="E126" i="2"/>
  <c r="N125" i="2"/>
  <c r="J125" i="2"/>
  <c r="E125" i="2"/>
  <c r="F125" i="2" s="1"/>
  <c r="N124" i="2"/>
  <c r="J124" i="2"/>
  <c r="F124" i="2"/>
  <c r="E124" i="2"/>
  <c r="N123" i="2"/>
  <c r="J123" i="2"/>
  <c r="F123" i="2"/>
  <c r="E123" i="2"/>
  <c r="N122" i="2"/>
  <c r="J122" i="2"/>
  <c r="F122" i="2"/>
  <c r="E122" i="2"/>
  <c r="N121" i="2"/>
  <c r="J121" i="2"/>
  <c r="E121" i="2"/>
  <c r="F121" i="2" s="1"/>
  <c r="N120" i="2"/>
  <c r="J120" i="2"/>
  <c r="F120" i="2"/>
  <c r="E120" i="2"/>
  <c r="N119" i="2"/>
  <c r="J119" i="2"/>
  <c r="F119" i="2"/>
  <c r="E119" i="2"/>
  <c r="N118" i="2"/>
  <c r="J118" i="2"/>
  <c r="F118" i="2"/>
  <c r="E118" i="2"/>
  <c r="N117" i="2"/>
  <c r="J117" i="2"/>
  <c r="E117" i="2"/>
  <c r="F117" i="2" s="1"/>
  <c r="N116" i="2"/>
  <c r="J116" i="2"/>
  <c r="F116" i="2"/>
  <c r="E116" i="2"/>
  <c r="N115" i="2"/>
  <c r="J115" i="2"/>
  <c r="F115" i="2"/>
  <c r="E115" i="2"/>
  <c r="N114" i="2"/>
  <c r="J114" i="2"/>
  <c r="F114" i="2"/>
  <c r="E114" i="2"/>
  <c r="N113" i="2"/>
  <c r="J113" i="2"/>
  <c r="E113" i="2"/>
  <c r="F113" i="2" s="1"/>
  <c r="N112" i="2"/>
  <c r="J112" i="2"/>
  <c r="F112" i="2"/>
  <c r="E112" i="2"/>
  <c r="N111" i="2"/>
  <c r="J111" i="2"/>
  <c r="F111" i="2"/>
  <c r="E111" i="2"/>
  <c r="N110" i="2"/>
  <c r="J110" i="2"/>
  <c r="F110" i="2"/>
  <c r="E110" i="2"/>
  <c r="N109" i="2"/>
  <c r="J109" i="2"/>
  <c r="E109" i="2"/>
  <c r="F109" i="2" s="1"/>
  <c r="N108" i="2"/>
  <c r="J108" i="2"/>
  <c r="F108" i="2"/>
  <c r="E108" i="2"/>
  <c r="N107" i="2"/>
  <c r="J107" i="2"/>
  <c r="F107" i="2"/>
  <c r="E107" i="2"/>
  <c r="N106" i="2"/>
  <c r="J106" i="2"/>
  <c r="F106" i="2"/>
  <c r="E106" i="2"/>
  <c r="N105" i="2"/>
  <c r="J105" i="2"/>
  <c r="E105" i="2"/>
  <c r="F105" i="2" s="1"/>
  <c r="N104" i="2"/>
  <c r="J104" i="2"/>
  <c r="F104" i="2"/>
  <c r="E104" i="2"/>
  <c r="N103" i="2"/>
  <c r="J103" i="2"/>
  <c r="F103" i="2"/>
  <c r="E103" i="2"/>
  <c r="N102" i="2"/>
  <c r="J102" i="2"/>
  <c r="F102" i="2"/>
  <c r="E102" i="2"/>
  <c r="N101" i="2"/>
  <c r="J101" i="2"/>
  <c r="E101" i="2"/>
  <c r="F101" i="2" s="1"/>
  <c r="N100" i="2"/>
  <c r="J100" i="2"/>
  <c r="F100" i="2"/>
  <c r="E100" i="2"/>
  <c r="N99" i="2"/>
  <c r="J99" i="2"/>
  <c r="F99" i="2"/>
  <c r="E99" i="2"/>
  <c r="N98" i="2"/>
  <c r="J98" i="2"/>
  <c r="F98" i="2"/>
  <c r="E98" i="2"/>
  <c r="N97" i="2"/>
  <c r="J97" i="2"/>
  <c r="E97" i="2"/>
  <c r="F97" i="2" s="1"/>
  <c r="N96" i="2"/>
  <c r="J96" i="2"/>
  <c r="F96" i="2"/>
  <c r="E96" i="2"/>
  <c r="N95" i="2"/>
  <c r="J95" i="2"/>
  <c r="F95" i="2"/>
  <c r="E95" i="2"/>
  <c r="N94" i="2"/>
  <c r="J94" i="2"/>
  <c r="F94" i="2"/>
  <c r="E94" i="2"/>
  <c r="N93" i="2"/>
  <c r="J93" i="2"/>
  <c r="E93" i="2"/>
  <c r="F93" i="2" s="1"/>
  <c r="N92" i="2"/>
  <c r="J92" i="2"/>
  <c r="F92" i="2"/>
  <c r="E92" i="2"/>
  <c r="N91" i="2"/>
  <c r="J91" i="2"/>
  <c r="F91" i="2"/>
  <c r="E91" i="2"/>
  <c r="N90" i="2"/>
  <c r="J90" i="2"/>
  <c r="F90" i="2"/>
  <c r="E90" i="2"/>
  <c r="N89" i="2"/>
  <c r="J89" i="2"/>
  <c r="E89" i="2"/>
  <c r="F89" i="2" s="1"/>
  <c r="N88" i="2"/>
  <c r="J88" i="2"/>
  <c r="F88" i="2"/>
  <c r="E88" i="2"/>
  <c r="N87" i="2"/>
  <c r="J87" i="2"/>
  <c r="F87" i="2"/>
  <c r="E87" i="2"/>
  <c r="N86" i="2"/>
  <c r="J86" i="2"/>
  <c r="F86" i="2"/>
  <c r="E86" i="2"/>
  <c r="N85" i="2"/>
  <c r="J85" i="2"/>
  <c r="E85" i="2"/>
  <c r="F85" i="2" s="1"/>
  <c r="N84" i="2"/>
  <c r="J84" i="2"/>
  <c r="F84" i="2"/>
  <c r="E84" i="2"/>
  <c r="N83" i="2"/>
  <c r="J83" i="2"/>
  <c r="F83" i="2"/>
  <c r="E83" i="2"/>
  <c r="N82" i="2"/>
  <c r="J82" i="2"/>
  <c r="F82" i="2"/>
  <c r="E82" i="2"/>
  <c r="N81" i="2"/>
  <c r="J81" i="2"/>
  <c r="E81" i="2"/>
  <c r="F81" i="2" s="1"/>
  <c r="N80" i="2"/>
  <c r="J80" i="2"/>
  <c r="F80" i="2"/>
  <c r="E80" i="2"/>
  <c r="N79" i="2"/>
  <c r="J79" i="2"/>
  <c r="F79" i="2"/>
  <c r="E79" i="2"/>
  <c r="N78" i="2"/>
  <c r="J78" i="2"/>
  <c r="F78" i="2"/>
  <c r="E78" i="2"/>
  <c r="N77" i="2"/>
  <c r="J77" i="2"/>
  <c r="E77" i="2"/>
  <c r="F77" i="2" s="1"/>
  <c r="N76" i="2"/>
  <c r="J76" i="2"/>
  <c r="F76" i="2"/>
  <c r="E76" i="2"/>
  <c r="N75" i="2"/>
  <c r="J75" i="2"/>
  <c r="F75" i="2"/>
  <c r="E75" i="2"/>
  <c r="N74" i="2"/>
  <c r="J74" i="2"/>
  <c r="F74" i="2"/>
  <c r="E74" i="2"/>
  <c r="N73" i="2"/>
  <c r="J73" i="2"/>
  <c r="E73" i="2"/>
  <c r="F73" i="2" s="1"/>
  <c r="N72" i="2"/>
  <c r="J72" i="2"/>
  <c r="F72" i="2"/>
  <c r="E72" i="2"/>
  <c r="N71" i="2"/>
  <c r="J71" i="2"/>
  <c r="F71" i="2"/>
  <c r="E71" i="2"/>
  <c r="N70" i="2"/>
  <c r="J70" i="2"/>
  <c r="F70" i="2"/>
  <c r="E70" i="2"/>
  <c r="N69" i="2"/>
  <c r="J69" i="2"/>
  <c r="E69" i="2"/>
  <c r="F69" i="2" s="1"/>
  <c r="N68" i="2"/>
  <c r="J68" i="2"/>
  <c r="F68" i="2"/>
  <c r="E68" i="2"/>
  <c r="N67" i="2"/>
  <c r="J67" i="2"/>
  <c r="F67" i="2"/>
  <c r="E67" i="2"/>
  <c r="N66" i="2"/>
  <c r="J66" i="2"/>
  <c r="F66" i="2"/>
  <c r="E66" i="2"/>
  <c r="N65" i="2"/>
  <c r="J65" i="2"/>
  <c r="E65" i="2"/>
  <c r="F65" i="2" s="1"/>
  <c r="N64" i="2"/>
  <c r="J64" i="2"/>
  <c r="F64" i="2"/>
  <c r="E64" i="2"/>
  <c r="N63" i="2"/>
  <c r="J63" i="2"/>
  <c r="F63" i="2"/>
  <c r="E63" i="2"/>
  <c r="N62" i="2"/>
  <c r="J62" i="2"/>
  <c r="F62" i="2"/>
  <c r="E62" i="2"/>
  <c r="N61" i="2"/>
  <c r="J61" i="2"/>
  <c r="E61" i="2"/>
  <c r="F61" i="2" s="1"/>
  <c r="N60" i="2"/>
  <c r="J60" i="2"/>
  <c r="F60" i="2"/>
  <c r="E60" i="2"/>
  <c r="N59" i="2"/>
  <c r="J59" i="2"/>
  <c r="F59" i="2"/>
  <c r="E59" i="2"/>
  <c r="N58" i="2"/>
  <c r="J58" i="2"/>
  <c r="F58" i="2"/>
  <c r="E58" i="2"/>
  <c r="N57" i="2"/>
  <c r="J57" i="2"/>
  <c r="E57" i="2"/>
  <c r="F57" i="2" s="1"/>
  <c r="N56" i="2"/>
  <c r="J56" i="2"/>
  <c r="F56" i="2"/>
  <c r="E56" i="2"/>
  <c r="N55" i="2"/>
  <c r="J55" i="2"/>
  <c r="F55" i="2"/>
  <c r="E55" i="2"/>
  <c r="N54" i="2"/>
  <c r="J54" i="2"/>
  <c r="F54" i="2"/>
  <c r="E54" i="2"/>
  <c r="N53" i="2"/>
  <c r="J53" i="2"/>
  <c r="E53" i="2"/>
  <c r="F53" i="2" s="1"/>
  <c r="N52" i="2"/>
  <c r="J52" i="2"/>
  <c r="F52" i="2"/>
  <c r="E52" i="2"/>
  <c r="N51" i="2"/>
  <c r="J51" i="2"/>
  <c r="F51" i="2"/>
  <c r="E51" i="2"/>
  <c r="N50" i="2"/>
  <c r="J50" i="2"/>
  <c r="F50" i="2"/>
  <c r="E50" i="2"/>
  <c r="N49" i="2"/>
  <c r="J49" i="2"/>
  <c r="E49" i="2"/>
  <c r="F49" i="2" s="1"/>
  <c r="N48" i="2"/>
  <c r="J48" i="2"/>
  <c r="F48" i="2"/>
  <c r="E48" i="2"/>
  <c r="N47" i="2"/>
  <c r="J47" i="2"/>
  <c r="F47" i="2"/>
  <c r="E47" i="2"/>
  <c r="N46" i="2"/>
  <c r="J46" i="2"/>
  <c r="F46" i="2"/>
  <c r="E46" i="2"/>
  <c r="N45" i="2"/>
  <c r="J45" i="2"/>
  <c r="E45" i="2"/>
  <c r="F45" i="2" s="1"/>
  <c r="N44" i="2"/>
  <c r="J44" i="2"/>
  <c r="F44" i="2"/>
  <c r="E44" i="2"/>
  <c r="N43" i="2"/>
  <c r="J43" i="2"/>
  <c r="F43" i="2"/>
  <c r="E43" i="2"/>
  <c r="N42" i="2"/>
  <c r="J42" i="2"/>
  <c r="F42" i="2"/>
  <c r="E42" i="2"/>
  <c r="N41" i="2"/>
  <c r="J41" i="2"/>
  <c r="E41" i="2"/>
  <c r="F41" i="2" s="1"/>
  <c r="N40" i="2"/>
  <c r="J40" i="2"/>
  <c r="F40" i="2"/>
  <c r="E40" i="2"/>
  <c r="N39" i="2"/>
  <c r="J39" i="2"/>
  <c r="F39" i="2"/>
  <c r="E39" i="2"/>
  <c r="N38" i="2"/>
  <c r="J38" i="2"/>
  <c r="F38" i="2"/>
  <c r="E38" i="2"/>
  <c r="N37" i="2"/>
  <c r="J37" i="2"/>
  <c r="E37" i="2"/>
  <c r="F37" i="2" s="1"/>
  <c r="N36" i="2"/>
  <c r="J36" i="2"/>
  <c r="F36" i="2"/>
  <c r="E36" i="2"/>
  <c r="N35" i="2"/>
  <c r="J35" i="2"/>
  <c r="F35" i="2"/>
  <c r="E35" i="2"/>
  <c r="N34" i="2"/>
  <c r="J34" i="2"/>
  <c r="F34" i="2"/>
  <c r="E34" i="2"/>
  <c r="N33" i="2"/>
  <c r="J33" i="2"/>
  <c r="E33" i="2"/>
  <c r="F33" i="2" s="1"/>
  <c r="N32" i="2"/>
  <c r="J32" i="2"/>
  <c r="F32" i="2"/>
  <c r="E32" i="2"/>
  <c r="N31" i="2"/>
  <c r="J31" i="2"/>
  <c r="F31" i="2"/>
  <c r="E31" i="2"/>
  <c r="N30" i="2"/>
  <c r="J30" i="2"/>
  <c r="F30" i="2"/>
  <c r="E30" i="2"/>
  <c r="N29" i="2"/>
  <c r="J29" i="2"/>
  <c r="E29" i="2"/>
  <c r="F29" i="2" s="1"/>
  <c r="N28" i="2"/>
  <c r="J28" i="2"/>
  <c r="F28" i="2"/>
  <c r="E28" i="2"/>
  <c r="N27" i="2"/>
  <c r="J27" i="2"/>
  <c r="F27" i="2"/>
  <c r="E27" i="2"/>
  <c r="N26" i="2"/>
  <c r="J26" i="2"/>
  <c r="F26" i="2"/>
  <c r="E26" i="2"/>
  <c r="N25" i="2"/>
  <c r="J25" i="2"/>
  <c r="E25" i="2"/>
  <c r="F25" i="2" s="1"/>
  <c r="N24" i="2"/>
  <c r="J24" i="2"/>
  <c r="F24" i="2"/>
  <c r="E24" i="2"/>
  <c r="N23" i="2"/>
  <c r="J23" i="2"/>
  <c r="F23" i="2"/>
  <c r="E23" i="2"/>
  <c r="N22" i="2"/>
  <c r="J22" i="2"/>
  <c r="F22" i="2"/>
  <c r="E22" i="2"/>
  <c r="N21" i="2"/>
  <c r="J21" i="2"/>
  <c r="E21" i="2"/>
  <c r="F21" i="2" s="1"/>
  <c r="N20" i="2"/>
  <c r="J20" i="2"/>
  <c r="F20" i="2"/>
  <c r="E20" i="2"/>
  <c r="N19" i="2"/>
  <c r="J19" i="2"/>
  <c r="F19" i="2"/>
  <c r="E19" i="2"/>
  <c r="N18" i="2"/>
  <c r="J18" i="2"/>
  <c r="F18" i="2"/>
  <c r="E18" i="2"/>
  <c r="N17" i="2"/>
  <c r="J17" i="2"/>
  <c r="E17" i="2"/>
  <c r="F17" i="2" s="1"/>
  <c r="N16" i="2"/>
  <c r="J16" i="2"/>
  <c r="F16" i="2"/>
  <c r="E16" i="2"/>
  <c r="N15" i="2"/>
  <c r="J15" i="2"/>
  <c r="F15" i="2"/>
  <c r="E15" i="2"/>
  <c r="N14" i="2"/>
  <c r="J14" i="2"/>
  <c r="F14" i="2"/>
  <c r="E14" i="2"/>
  <c r="N13" i="2"/>
  <c r="J13" i="2"/>
  <c r="E13" i="2"/>
  <c r="F13" i="2" s="1"/>
  <c r="N12" i="2"/>
  <c r="J12" i="2"/>
  <c r="F12" i="2"/>
  <c r="E12" i="2"/>
  <c r="N11" i="2"/>
  <c r="J11" i="2"/>
  <c r="F11" i="2"/>
  <c r="E11" i="2"/>
  <c r="N10" i="2"/>
  <c r="J10" i="2"/>
  <c r="F10" i="2"/>
  <c r="E10" i="2"/>
  <c r="N9" i="2"/>
  <c r="J9" i="2"/>
  <c r="E9" i="2"/>
  <c r="F9" i="2" s="1"/>
  <c r="N8" i="2"/>
  <c r="J8" i="2"/>
  <c r="F8" i="2"/>
  <c r="E8" i="2"/>
  <c r="N7" i="2"/>
  <c r="J7" i="2"/>
  <c r="F7" i="2"/>
  <c r="E7" i="2"/>
  <c r="N6" i="2"/>
  <c r="J6" i="2"/>
  <c r="F6" i="2"/>
  <c r="E6" i="2"/>
  <c r="N5" i="2"/>
  <c r="J5" i="2"/>
  <c r="E5" i="2"/>
  <c r="F5" i="2" s="1"/>
  <c r="U4" i="2"/>
  <c r="N4" i="2"/>
  <c r="J4" i="2"/>
  <c r="F4" i="2"/>
  <c r="E4" i="2"/>
  <c r="N3" i="2"/>
  <c r="J3" i="2"/>
  <c r="E3" i="2"/>
  <c r="F3" i="2" s="1"/>
  <c r="U2" i="2"/>
  <c r="I13" i="6" l="1"/>
  <c r="G20" i="6"/>
  <c r="H20" i="6" s="1"/>
  <c r="G10" i="6"/>
  <c r="H10" i="6" s="1"/>
  <c r="G17" i="6"/>
  <c r="H17" i="6" s="1"/>
  <c r="P57" i="6"/>
  <c r="P73" i="6"/>
  <c r="P81" i="6"/>
  <c r="P108" i="6"/>
  <c r="N109" i="6"/>
  <c r="O109" i="6" s="1"/>
  <c r="P78" i="6"/>
  <c r="G82" i="6"/>
  <c r="H82" i="6" s="1"/>
  <c r="P101" i="6"/>
  <c r="P58" i="6"/>
  <c r="P61" i="6"/>
  <c r="P71" i="6"/>
  <c r="P74" i="6"/>
  <c r="P77" i="6"/>
  <c r="G156" i="6"/>
  <c r="H156" i="6" s="1"/>
  <c r="G155" i="6"/>
  <c r="H155" i="6" s="1"/>
  <c r="I11" i="6" s="1"/>
  <c r="P13" i="6"/>
  <c r="G58" i="6"/>
  <c r="H58" i="6" s="1"/>
  <c r="G74" i="6"/>
  <c r="H74" i="6" s="1"/>
  <c r="I14" i="6" s="1"/>
  <c r="G78" i="6"/>
  <c r="H78" i="6" s="1"/>
  <c r="G98" i="6"/>
  <c r="H98" i="6" s="1"/>
  <c r="G111" i="6"/>
  <c r="H111" i="6" s="1"/>
  <c r="I15" i="6" s="1"/>
  <c r="G110" i="6"/>
  <c r="H110" i="6" s="1"/>
  <c r="P9" i="6"/>
  <c r="P16" i="6"/>
  <c r="P22" i="6"/>
  <c r="G12" i="6"/>
  <c r="H12" i="6" s="1"/>
  <c r="P24" i="6"/>
  <c r="P26" i="6"/>
  <c r="P28" i="6"/>
  <c r="P30" i="6"/>
  <c r="P32" i="6"/>
  <c r="P34" i="6"/>
  <c r="P36" i="6"/>
  <c r="P38" i="6"/>
  <c r="P40" i="6"/>
  <c r="P42" i="6"/>
  <c r="P44" i="6"/>
  <c r="P46" i="6"/>
  <c r="P48" i="6"/>
  <c r="P50" i="6"/>
  <c r="P62" i="6"/>
  <c r="P65" i="6"/>
  <c r="P89" i="6"/>
  <c r="G90" i="6"/>
  <c r="H90" i="6" s="1"/>
  <c r="P97" i="6"/>
  <c r="G125" i="6"/>
  <c r="H125" i="6" s="1"/>
  <c r="G129" i="6"/>
  <c r="H129" i="6" s="1"/>
  <c r="I9" i="6" s="1"/>
  <c r="G62" i="6"/>
  <c r="H62" i="6" s="1"/>
  <c r="P86" i="6"/>
  <c r="P93" i="6"/>
  <c r="P8" i="6"/>
  <c r="P18" i="6"/>
  <c r="P53" i="6"/>
  <c r="P63" i="6"/>
  <c r="P66" i="6"/>
  <c r="P69" i="6"/>
  <c r="P85" i="6"/>
  <c r="P105" i="6"/>
  <c r="P120" i="6"/>
  <c r="P23" i="6"/>
  <c r="G66" i="6"/>
  <c r="H66" i="6" s="1"/>
  <c r="I18" i="6" s="1"/>
  <c r="G86" i="6"/>
  <c r="H86" i="6" s="1"/>
  <c r="P110" i="6"/>
  <c r="G124" i="6"/>
  <c r="H124" i="6" s="1"/>
  <c r="I16" i="6" s="1"/>
  <c r="G162" i="6"/>
  <c r="H162" i="6" s="1"/>
  <c r="G194" i="6"/>
  <c r="H194" i="6" s="1"/>
  <c r="G195" i="6"/>
  <c r="H195" i="6" s="1"/>
  <c r="G176" i="6"/>
  <c r="H176" i="6" s="1"/>
  <c r="P184" i="6"/>
  <c r="G190" i="6"/>
  <c r="H190" i="6" s="1"/>
  <c r="G191" i="6"/>
  <c r="H191" i="6" s="1"/>
  <c r="P188" i="6"/>
  <c r="P174" i="6"/>
  <c r="G183" i="6"/>
  <c r="H183" i="6" s="1"/>
  <c r="P187" i="6"/>
  <c r="G147" i="6"/>
  <c r="H147" i="6" s="1"/>
  <c r="G165" i="6"/>
  <c r="H165" i="6" s="1"/>
  <c r="P198" i="6"/>
  <c r="P167" i="6"/>
  <c r="G169" i="6"/>
  <c r="H169" i="6" s="1"/>
  <c r="G171" i="6"/>
  <c r="H171" i="6" s="1"/>
  <c r="P190" i="6"/>
  <c r="N193" i="6"/>
  <c r="O193" i="6" s="1"/>
  <c r="G199" i="6"/>
  <c r="H199" i="6" s="1"/>
  <c r="G198" i="6"/>
  <c r="H198" i="6" s="1"/>
  <c r="P124" i="6"/>
  <c r="P143" i="6"/>
  <c r="G167" i="6"/>
  <c r="H167" i="6" s="1"/>
  <c r="G168" i="6"/>
  <c r="H168" i="6" s="1"/>
  <c r="G187" i="6"/>
  <c r="H187" i="6" s="1"/>
  <c r="I19" i="6" s="1"/>
  <c r="G186" i="6"/>
  <c r="H186" i="6" s="1"/>
  <c r="P109" i="6"/>
  <c r="G115" i="6"/>
  <c r="H115" i="6" s="1"/>
  <c r="P116" i="6"/>
  <c r="G144" i="6"/>
  <c r="H144" i="6" s="1"/>
  <c r="G180" i="6"/>
  <c r="H180" i="6" s="1"/>
  <c r="G201" i="6"/>
  <c r="H201" i="6" s="1"/>
  <c r="G200" i="6"/>
  <c r="H200" i="6" s="1"/>
  <c r="P147" i="6"/>
  <c r="G182" i="6"/>
  <c r="H182" i="6" s="1"/>
  <c r="L4" i="8"/>
  <c r="M4" i="8" s="1"/>
  <c r="N4" i="8" s="1"/>
  <c r="K46" i="8"/>
  <c r="K24" i="8"/>
  <c r="P203" i="6"/>
  <c r="G122" i="6"/>
  <c r="H122" i="6" s="1"/>
  <c r="G140" i="6"/>
  <c r="H140" i="6" s="1"/>
  <c r="G146" i="6"/>
  <c r="H146" i="6" s="1"/>
  <c r="G160" i="6"/>
  <c r="H160" i="6" s="1"/>
  <c r="K5" i="8"/>
  <c r="G197" i="6"/>
  <c r="H197" i="6" s="1"/>
  <c r="G196" i="6"/>
  <c r="H196" i="6" s="1"/>
  <c r="P202" i="6"/>
  <c r="P210" i="6"/>
  <c r="F6" i="8"/>
  <c r="K43" i="8"/>
  <c r="P214" i="6"/>
  <c r="K62" i="8"/>
  <c r="G138" i="6"/>
  <c r="H138" i="6" s="1"/>
  <c r="G154" i="6"/>
  <c r="H154" i="6" s="1"/>
  <c r="P175" i="6"/>
  <c r="P186" i="6"/>
  <c r="K35" i="8"/>
  <c r="G118" i="6"/>
  <c r="H118" i="6" s="1"/>
  <c r="G134" i="6"/>
  <c r="H134" i="6" s="1"/>
  <c r="G150" i="6"/>
  <c r="H150" i="6" s="1"/>
  <c r="P179" i="6"/>
  <c r="R193" i="6"/>
  <c r="S193" i="6" s="1"/>
  <c r="G4" i="8"/>
  <c r="G5" i="8" s="1"/>
  <c r="H6" i="8" s="1"/>
  <c r="K27" i="8"/>
  <c r="K55" i="8"/>
  <c r="K59" i="8"/>
  <c r="P194" i="6"/>
  <c r="K54" i="8"/>
  <c r="G211" i="6"/>
  <c r="H211" i="6" s="1"/>
  <c r="K28" i="8"/>
  <c r="P206" i="6"/>
  <c r="L3" i="8"/>
  <c r="K3" i="8"/>
  <c r="K18" i="8"/>
  <c r="K36" i="8"/>
  <c r="K63" i="8"/>
  <c r="K44" i="8"/>
  <c r="K58" i="8"/>
  <c r="K149" i="8"/>
  <c r="K155" i="8"/>
  <c r="K201" i="8"/>
  <c r="K185" i="8"/>
  <c r="K119" i="8"/>
  <c r="K142" i="8"/>
  <c r="K147" i="8"/>
  <c r="K167" i="8"/>
  <c r="K183" i="8"/>
  <c r="K124" i="8"/>
  <c r="P218" i="6"/>
  <c r="K79" i="8"/>
  <c r="K87" i="8"/>
  <c r="K95" i="8"/>
  <c r="K121" i="8"/>
  <c r="K123" i="8"/>
  <c r="K133" i="8"/>
  <c r="K103" i="8"/>
  <c r="K137" i="8"/>
  <c r="K146" i="8"/>
  <c r="K195" i="8"/>
  <c r="K198" i="8"/>
  <c r="K157" i="8"/>
  <c r="K165" i="8"/>
  <c r="K132" i="8"/>
  <c r="K203" i="8"/>
  <c r="K175" i="8"/>
  <c r="K177" i="8"/>
  <c r="K186" i="8"/>
  <c r="K214" i="8"/>
  <c r="K217" i="8"/>
  <c r="K197" i="8"/>
  <c r="K207" i="8"/>
  <c r="K209" i="8"/>
  <c r="K213" i="8"/>
  <c r="K202" i="8"/>
  <c r="R109" i="6" l="1"/>
  <c r="S109" i="6" s="1"/>
  <c r="J179" i="6"/>
  <c r="J167" i="6"/>
  <c r="J155" i="6"/>
  <c r="J143" i="6"/>
  <c r="J131" i="6"/>
  <c r="J119" i="6"/>
  <c r="J203" i="6"/>
  <c r="J191" i="6"/>
  <c r="J95" i="6"/>
  <c r="J71" i="6"/>
  <c r="J83" i="6"/>
  <c r="J23" i="6"/>
  <c r="J107" i="6"/>
  <c r="J35" i="6"/>
  <c r="J11" i="6"/>
  <c r="J47" i="6"/>
  <c r="J59" i="6"/>
  <c r="J211" i="6"/>
  <c r="J175" i="6"/>
  <c r="J163" i="6"/>
  <c r="J151" i="6"/>
  <c r="J139" i="6"/>
  <c r="J127" i="6"/>
  <c r="J115" i="6"/>
  <c r="J218" i="6"/>
  <c r="J199" i="6"/>
  <c r="J19" i="6"/>
  <c r="J187" i="6"/>
  <c r="J79" i="6"/>
  <c r="J91" i="6"/>
  <c r="J55" i="6"/>
  <c r="J67" i="6"/>
  <c r="J7" i="6"/>
  <c r="J43" i="6"/>
  <c r="J31" i="6"/>
  <c r="J103" i="6"/>
  <c r="I6" i="8"/>
  <c r="J6" i="8" s="1"/>
  <c r="L6" i="8"/>
  <c r="M6" i="8" s="1"/>
  <c r="N6" i="8" s="1"/>
  <c r="J206" i="6"/>
  <c r="J194" i="6"/>
  <c r="J182" i="6"/>
  <c r="J170" i="6"/>
  <c r="J158" i="6"/>
  <c r="J146" i="6"/>
  <c r="J110" i="6"/>
  <c r="J134" i="6"/>
  <c r="J98" i="6"/>
  <c r="J86" i="6"/>
  <c r="J74" i="6"/>
  <c r="J62" i="6"/>
  <c r="J50" i="6"/>
  <c r="J38" i="6"/>
  <c r="J26" i="6"/>
  <c r="J14" i="6"/>
  <c r="J122" i="6"/>
  <c r="L221" i="6"/>
  <c r="Q221" i="6" s="1"/>
  <c r="J215" i="6"/>
  <c r="J196" i="6"/>
  <c r="J208" i="6"/>
  <c r="J136" i="6"/>
  <c r="J172" i="6"/>
  <c r="J184" i="6"/>
  <c r="J124" i="6"/>
  <c r="J112" i="6"/>
  <c r="J160" i="6"/>
  <c r="J100" i="6"/>
  <c r="J52" i="6"/>
  <c r="J40" i="6"/>
  <c r="J28" i="6"/>
  <c r="J4" i="6"/>
  <c r="J88" i="6"/>
  <c r="J64" i="6"/>
  <c r="J16" i="6"/>
  <c r="J76" i="6"/>
  <c r="J148" i="6"/>
  <c r="J213" i="6"/>
  <c r="J165" i="6"/>
  <c r="J201" i="6"/>
  <c r="J129" i="6"/>
  <c r="J153" i="6"/>
  <c r="J9" i="6"/>
  <c r="J141" i="6"/>
  <c r="J117" i="6"/>
  <c r="J105" i="6"/>
  <c r="J93" i="6"/>
  <c r="J81" i="6"/>
  <c r="J177" i="6"/>
  <c r="J189" i="6"/>
  <c r="J57" i="6"/>
  <c r="J21" i="6"/>
  <c r="J45" i="6"/>
  <c r="J33" i="6"/>
  <c r="J69" i="6"/>
  <c r="J210" i="6"/>
  <c r="J198" i="6"/>
  <c r="J217" i="6"/>
  <c r="J174" i="6"/>
  <c r="J114" i="6"/>
  <c r="J126" i="6"/>
  <c r="J186" i="6"/>
  <c r="J162" i="6"/>
  <c r="J150" i="6"/>
  <c r="J102" i="6"/>
  <c r="J90" i="6"/>
  <c r="J78" i="6"/>
  <c r="J66" i="6"/>
  <c r="J54" i="6"/>
  <c r="J138" i="6"/>
  <c r="J42" i="6"/>
  <c r="J30" i="6"/>
  <c r="J6" i="6"/>
  <c r="J18" i="6"/>
  <c r="L222" i="6"/>
  <c r="Q222" i="6" s="1"/>
  <c r="J171" i="6"/>
  <c r="J159" i="6"/>
  <c r="J147" i="6"/>
  <c r="J135" i="6"/>
  <c r="J123" i="6"/>
  <c r="J219" i="6"/>
  <c r="J214" i="6"/>
  <c r="J207" i="6"/>
  <c r="J195" i="6"/>
  <c r="J183" i="6"/>
  <c r="J3" i="6"/>
  <c r="J51" i="6"/>
  <c r="J39" i="6"/>
  <c r="J27" i="6"/>
  <c r="J99" i="6"/>
  <c r="J87" i="6"/>
  <c r="J111" i="6"/>
  <c r="J63" i="6"/>
  <c r="J75" i="6"/>
  <c r="J15" i="6"/>
  <c r="N121" i="6"/>
  <c r="O121" i="6" s="1"/>
  <c r="R121" i="6"/>
  <c r="S121" i="6" s="1"/>
  <c r="I20" i="6"/>
  <c r="L220" i="6"/>
  <c r="Q220" i="6" s="1"/>
  <c r="J205" i="6"/>
  <c r="J193" i="6"/>
  <c r="J169" i="6"/>
  <c r="J181" i="6"/>
  <c r="J157" i="6"/>
  <c r="J121" i="6"/>
  <c r="J97" i="6"/>
  <c r="J85" i="6"/>
  <c r="J145" i="6"/>
  <c r="J109" i="6"/>
  <c r="J25" i="6"/>
  <c r="J13" i="6"/>
  <c r="J61" i="6"/>
  <c r="J37" i="6"/>
  <c r="J73" i="6"/>
  <c r="J133" i="6"/>
  <c r="J49" i="6"/>
  <c r="H5" i="8"/>
  <c r="I12" i="6"/>
  <c r="I17" i="6"/>
  <c r="F7" i="8"/>
  <c r="G6" i="8"/>
  <c r="H7" i="8" s="1"/>
  <c r="N169" i="6"/>
  <c r="O169" i="6" s="1"/>
  <c r="R169" i="6"/>
  <c r="S169" i="6" s="1"/>
  <c r="I10" i="6"/>
  <c r="L7" i="8" l="1"/>
  <c r="M7" i="8" s="1"/>
  <c r="N7" i="8" s="1"/>
  <c r="I7" i="8"/>
  <c r="J7" i="8" s="1"/>
  <c r="N205" i="6"/>
  <c r="O205" i="6" s="1"/>
  <c r="R205" i="6"/>
  <c r="S205" i="6" s="1"/>
  <c r="N49" i="6"/>
  <c r="O49" i="6" s="1"/>
  <c r="R49" i="6"/>
  <c r="S49" i="6" s="1"/>
  <c r="R162" i="6"/>
  <c r="S162" i="6" s="1"/>
  <c r="N162" i="6"/>
  <c r="O162" i="6" s="1"/>
  <c r="N21" i="6"/>
  <c r="O21" i="6" s="1"/>
  <c r="R21" i="6"/>
  <c r="S21" i="6" s="1"/>
  <c r="N40" i="6"/>
  <c r="O40" i="6" s="1"/>
  <c r="R40" i="6"/>
  <c r="S40" i="6" s="1"/>
  <c r="N26" i="6"/>
  <c r="O26" i="6" s="1"/>
  <c r="R26" i="6"/>
  <c r="S26" i="6" s="1"/>
  <c r="N110" i="6"/>
  <c r="O110" i="6" s="1"/>
  <c r="R110" i="6"/>
  <c r="S110" i="6" s="1"/>
  <c r="N43" i="6"/>
  <c r="O43" i="6" s="1"/>
  <c r="R43" i="6"/>
  <c r="S43" i="6" s="1"/>
  <c r="J202" i="6"/>
  <c r="J190" i="6"/>
  <c r="J178" i="6"/>
  <c r="J118" i="6"/>
  <c r="J154" i="6"/>
  <c r="J130" i="6"/>
  <c r="J106" i="6"/>
  <c r="J94" i="6"/>
  <c r="J82" i="6"/>
  <c r="J70" i="6"/>
  <c r="J58" i="6"/>
  <c r="J166" i="6"/>
  <c r="J142" i="6"/>
  <c r="J46" i="6"/>
  <c r="J34" i="6"/>
  <c r="J22" i="6"/>
  <c r="J10" i="6"/>
  <c r="R75" i="6"/>
  <c r="S75" i="6" s="1"/>
  <c r="N75" i="6"/>
  <c r="O75" i="6" s="1"/>
  <c r="N138" i="6"/>
  <c r="O138" i="6" s="1"/>
  <c r="R138" i="6"/>
  <c r="S138" i="6" s="1"/>
  <c r="N38" i="6"/>
  <c r="O38" i="6" s="1"/>
  <c r="R38" i="6"/>
  <c r="S38" i="6" s="1"/>
  <c r="N175" i="6"/>
  <c r="O175" i="6" s="1"/>
  <c r="R175" i="6"/>
  <c r="S175" i="6" s="1"/>
  <c r="N73" i="6"/>
  <c r="O73" i="6" s="1"/>
  <c r="R73" i="6"/>
  <c r="S73" i="6" s="1"/>
  <c r="N18" i="6"/>
  <c r="O18" i="6" s="1"/>
  <c r="R18" i="6"/>
  <c r="S18" i="6" s="1"/>
  <c r="N9" i="6"/>
  <c r="O9" i="6" s="1"/>
  <c r="R9" i="6"/>
  <c r="S9" i="6" s="1"/>
  <c r="N105" i="6"/>
  <c r="O105" i="6" s="1"/>
  <c r="R105" i="6"/>
  <c r="S105" i="6" s="1"/>
  <c r="N16" i="6"/>
  <c r="O16" i="6" s="1"/>
  <c r="R16" i="6"/>
  <c r="S16" i="6" s="1"/>
  <c r="N74" i="6"/>
  <c r="O74" i="6" s="1"/>
  <c r="R74" i="6"/>
  <c r="S74" i="6" s="1"/>
  <c r="N155" i="6"/>
  <c r="O155" i="6" s="1"/>
  <c r="R155" i="6"/>
  <c r="S155" i="6" s="1"/>
  <c r="N179" i="6"/>
  <c r="O179" i="6" s="1"/>
  <c r="R179" i="6"/>
  <c r="S179" i="6" s="1"/>
  <c r="I5" i="8"/>
  <c r="J5" i="8" s="1"/>
  <c r="L5" i="8"/>
  <c r="M5" i="8" s="1"/>
  <c r="N5" i="8" s="1"/>
  <c r="N186" i="6"/>
  <c r="O186" i="6" s="1"/>
  <c r="R186" i="6"/>
  <c r="S186" i="6" s="1"/>
  <c r="N207" i="6"/>
  <c r="O207" i="6" s="1"/>
  <c r="R207" i="6"/>
  <c r="S207" i="6" s="1"/>
  <c r="N93" i="6"/>
  <c r="O93" i="6" s="1"/>
  <c r="R93" i="6"/>
  <c r="S93" i="6" s="1"/>
  <c r="R160" i="6"/>
  <c r="S160" i="6" s="1"/>
  <c r="N160" i="6"/>
  <c r="O160" i="6" s="1"/>
  <c r="N187" i="6"/>
  <c r="O187" i="6" s="1"/>
  <c r="R187" i="6"/>
  <c r="S187" i="6" s="1"/>
  <c r="N171" i="6"/>
  <c r="O171" i="6" s="1"/>
  <c r="R171" i="6"/>
  <c r="S171" i="6" s="1"/>
  <c r="N39" i="6"/>
  <c r="O39" i="6" s="1"/>
  <c r="R39" i="6"/>
  <c r="S39" i="6" s="1"/>
  <c r="N183" i="6"/>
  <c r="O183" i="6" s="1"/>
  <c r="R183" i="6"/>
  <c r="S183" i="6" s="1"/>
  <c r="N30" i="6"/>
  <c r="O30" i="6" s="1"/>
  <c r="R30" i="6"/>
  <c r="S30" i="6" s="1"/>
  <c r="N50" i="6"/>
  <c r="O50" i="6" s="1"/>
  <c r="R50" i="6"/>
  <c r="S50" i="6" s="1"/>
  <c r="N86" i="6"/>
  <c r="O86" i="6" s="1"/>
  <c r="R86" i="6"/>
  <c r="S86" i="6" s="1"/>
  <c r="N79" i="6"/>
  <c r="O79" i="6" s="1"/>
  <c r="R79" i="6"/>
  <c r="S79" i="6" s="1"/>
  <c r="N85" i="6"/>
  <c r="O85" i="6" s="1"/>
  <c r="R85" i="6"/>
  <c r="S85" i="6" s="1"/>
  <c r="J200" i="6"/>
  <c r="J176" i="6"/>
  <c r="J152" i="6"/>
  <c r="J188" i="6"/>
  <c r="J140" i="6"/>
  <c r="J212" i="6"/>
  <c r="J128" i="6"/>
  <c r="J164" i="6"/>
  <c r="J104" i="6"/>
  <c r="J92" i="6"/>
  <c r="J68" i="6"/>
  <c r="J44" i="6"/>
  <c r="J32" i="6"/>
  <c r="J20" i="6"/>
  <c r="J116" i="6"/>
  <c r="J80" i="6"/>
  <c r="J56" i="6"/>
  <c r="J8" i="6"/>
  <c r="N111" i="6"/>
  <c r="O111" i="6" s="1"/>
  <c r="R111" i="6"/>
  <c r="S111" i="6" s="1"/>
  <c r="R135" i="6"/>
  <c r="S135" i="6" s="1"/>
  <c r="N135" i="6"/>
  <c r="O135" i="6" s="1"/>
  <c r="N51" i="6"/>
  <c r="O51" i="6" s="1"/>
  <c r="R51" i="6"/>
  <c r="S51" i="6" s="1"/>
  <c r="N42" i="6"/>
  <c r="O42" i="6" s="1"/>
  <c r="R42" i="6"/>
  <c r="S42" i="6" s="1"/>
  <c r="N189" i="6"/>
  <c r="O189" i="6" s="1"/>
  <c r="R189" i="6"/>
  <c r="S189" i="6" s="1"/>
  <c r="N117" i="6"/>
  <c r="O117" i="6" s="1"/>
  <c r="R117" i="6"/>
  <c r="S117" i="6" s="1"/>
  <c r="N112" i="6"/>
  <c r="O112" i="6" s="1"/>
  <c r="R112" i="6"/>
  <c r="S112" i="6" s="1"/>
  <c r="R146" i="6"/>
  <c r="S146" i="6" s="1"/>
  <c r="N146" i="6"/>
  <c r="O146" i="6" s="1"/>
  <c r="N62" i="6"/>
  <c r="O62" i="6" s="1"/>
  <c r="R62" i="6"/>
  <c r="S62" i="6" s="1"/>
  <c r="N170" i="6"/>
  <c r="O170" i="6" s="1"/>
  <c r="R170" i="6"/>
  <c r="S170" i="6" s="1"/>
  <c r="R98" i="6"/>
  <c r="S98" i="6" s="1"/>
  <c r="N98" i="6"/>
  <c r="O98" i="6" s="1"/>
  <c r="N55" i="6"/>
  <c r="O55" i="6" s="1"/>
  <c r="R55" i="6"/>
  <c r="S55" i="6" s="1"/>
  <c r="N199" i="6"/>
  <c r="O199" i="6" s="1"/>
  <c r="R199" i="6"/>
  <c r="S199" i="6" s="1"/>
  <c r="R59" i="6"/>
  <c r="S59" i="6" s="1"/>
  <c r="N59" i="6"/>
  <c r="O59" i="6" s="1"/>
  <c r="N107" i="6"/>
  <c r="O107" i="6" s="1"/>
  <c r="R107" i="6"/>
  <c r="S107" i="6" s="1"/>
  <c r="N61" i="6"/>
  <c r="O61" i="6" s="1"/>
  <c r="R61" i="6"/>
  <c r="S61" i="6" s="1"/>
  <c r="N87" i="6"/>
  <c r="O87" i="6" s="1"/>
  <c r="R87" i="6"/>
  <c r="S87" i="6" s="1"/>
  <c r="N63" i="6"/>
  <c r="O63" i="6" s="1"/>
  <c r="R63" i="6"/>
  <c r="S63" i="6" s="1"/>
  <c r="N147" i="6"/>
  <c r="O147" i="6" s="1"/>
  <c r="R147" i="6"/>
  <c r="S147" i="6" s="1"/>
  <c r="N159" i="6"/>
  <c r="O159" i="6" s="1"/>
  <c r="R159" i="6"/>
  <c r="S159" i="6" s="1"/>
  <c r="N210" i="6"/>
  <c r="O210" i="6" s="1"/>
  <c r="R210" i="6"/>
  <c r="S210" i="6" s="1"/>
  <c r="R114" i="6"/>
  <c r="S114" i="6" s="1"/>
  <c r="N114" i="6"/>
  <c r="O114" i="6" s="1"/>
  <c r="N78" i="6"/>
  <c r="O78" i="6" s="1"/>
  <c r="R78" i="6"/>
  <c r="S78" i="6" s="1"/>
  <c r="N177" i="6"/>
  <c r="O177" i="6" s="1"/>
  <c r="R177" i="6"/>
  <c r="S177" i="6" s="1"/>
  <c r="N33" i="6"/>
  <c r="O33" i="6" s="1"/>
  <c r="R33" i="6"/>
  <c r="S33" i="6" s="1"/>
  <c r="N141" i="6"/>
  <c r="O141" i="6" s="1"/>
  <c r="R141" i="6"/>
  <c r="S141" i="6" s="1"/>
  <c r="N88" i="6"/>
  <c r="O88" i="6" s="1"/>
  <c r="R88" i="6"/>
  <c r="S88" i="6" s="1"/>
  <c r="N28" i="6"/>
  <c r="O28" i="6" s="1"/>
  <c r="R28" i="6"/>
  <c r="S28" i="6" s="1"/>
  <c r="N196" i="6"/>
  <c r="O196" i="6" s="1"/>
  <c r="R196" i="6"/>
  <c r="S196" i="6" s="1"/>
  <c r="R158" i="6"/>
  <c r="S158" i="6" s="1"/>
  <c r="N158" i="6"/>
  <c r="O158" i="6" s="1"/>
  <c r="N182" i="6"/>
  <c r="O182" i="6" s="1"/>
  <c r="R182" i="6"/>
  <c r="S182" i="6" s="1"/>
  <c r="N103" i="6"/>
  <c r="O103" i="6" s="1"/>
  <c r="R103" i="6"/>
  <c r="S103" i="6" s="1"/>
  <c r="N163" i="6"/>
  <c r="O163" i="6" s="1"/>
  <c r="R163" i="6"/>
  <c r="S163" i="6" s="1"/>
  <c r="N211" i="6"/>
  <c r="O211" i="6" s="1"/>
  <c r="R211" i="6"/>
  <c r="S211" i="6" s="1"/>
  <c r="N95" i="6"/>
  <c r="O95" i="6" s="1"/>
  <c r="R95" i="6"/>
  <c r="S95" i="6" s="1"/>
  <c r="N143" i="6"/>
  <c r="O143" i="6" s="1"/>
  <c r="R143" i="6"/>
  <c r="S143" i="6" s="1"/>
  <c r="N115" i="6"/>
  <c r="O115" i="6" s="1"/>
  <c r="R115" i="6"/>
  <c r="S115" i="6" s="1"/>
  <c r="N133" i="6"/>
  <c r="O133" i="6" s="1"/>
  <c r="R133" i="6"/>
  <c r="S133" i="6" s="1"/>
  <c r="N81" i="6"/>
  <c r="O81" i="6" s="1"/>
  <c r="R81" i="6"/>
  <c r="S81" i="6" s="1"/>
  <c r="N100" i="6"/>
  <c r="O100" i="6" s="1"/>
  <c r="R100" i="6"/>
  <c r="S100" i="6" s="1"/>
  <c r="N145" i="6"/>
  <c r="O145" i="6" s="1"/>
  <c r="R145" i="6"/>
  <c r="S145" i="6" s="1"/>
  <c r="N99" i="6"/>
  <c r="O99" i="6" s="1"/>
  <c r="R99" i="6"/>
  <c r="S99" i="6" s="1"/>
  <c r="R126" i="6"/>
  <c r="S126" i="6" s="1"/>
  <c r="N126" i="6"/>
  <c r="O126" i="6" s="1"/>
  <c r="N45" i="6"/>
  <c r="O45" i="6" s="1"/>
  <c r="R45" i="6"/>
  <c r="S45" i="6" s="1"/>
  <c r="R148" i="6"/>
  <c r="S148" i="6" s="1"/>
  <c r="N148" i="6"/>
  <c r="O148" i="6" s="1"/>
  <c r="N134" i="6"/>
  <c r="O134" i="6" s="1"/>
  <c r="R134" i="6"/>
  <c r="S134" i="6" s="1"/>
  <c r="N7" i="6"/>
  <c r="O7" i="6" s="1"/>
  <c r="R7" i="6"/>
  <c r="S7" i="6" s="1"/>
  <c r="N167" i="6"/>
  <c r="O167" i="6" s="1"/>
  <c r="R167" i="6"/>
  <c r="S167" i="6" s="1"/>
  <c r="N23" i="6"/>
  <c r="O23" i="6" s="1"/>
  <c r="R23" i="6"/>
  <c r="S23" i="6" s="1"/>
  <c r="N35" i="6"/>
  <c r="O35" i="6" s="1"/>
  <c r="R35" i="6"/>
  <c r="S35" i="6" s="1"/>
  <c r="N119" i="6"/>
  <c r="O119" i="6" s="1"/>
  <c r="R119" i="6"/>
  <c r="S119" i="6" s="1"/>
  <c r="N181" i="6"/>
  <c r="O181" i="6" s="1"/>
  <c r="R181" i="6"/>
  <c r="S181" i="6" s="1"/>
  <c r="N195" i="6"/>
  <c r="O195" i="6" s="1"/>
  <c r="R195" i="6"/>
  <c r="S195" i="6" s="1"/>
  <c r="N213" i="6"/>
  <c r="O213" i="6" s="1"/>
  <c r="R213" i="6"/>
  <c r="S213" i="6" s="1"/>
  <c r="N136" i="6"/>
  <c r="O136" i="6" s="1"/>
  <c r="R136" i="6"/>
  <c r="S136" i="6" s="1"/>
  <c r="N184" i="6"/>
  <c r="O184" i="6" s="1"/>
  <c r="R184" i="6"/>
  <c r="S184" i="6" s="1"/>
  <c r="R151" i="6"/>
  <c r="S151" i="6" s="1"/>
  <c r="N151" i="6"/>
  <c r="O151" i="6" s="1"/>
  <c r="N11" i="6"/>
  <c r="O11" i="6" s="1"/>
  <c r="R11" i="6"/>
  <c r="S11" i="6" s="1"/>
  <c r="N13" i="6"/>
  <c r="O13" i="6" s="1"/>
  <c r="R13" i="6"/>
  <c r="S13" i="6" s="1"/>
  <c r="N27" i="6"/>
  <c r="O27" i="6" s="1"/>
  <c r="R27" i="6"/>
  <c r="S27" i="6" s="1"/>
  <c r="N131" i="6"/>
  <c r="O131" i="6" s="1"/>
  <c r="R131" i="6"/>
  <c r="S131" i="6" s="1"/>
  <c r="J185" i="6"/>
  <c r="J216" i="6"/>
  <c r="J209" i="6"/>
  <c r="J197" i="6"/>
  <c r="J173" i="6"/>
  <c r="J161" i="6"/>
  <c r="J113" i="6"/>
  <c r="J17" i="6"/>
  <c r="J101" i="6"/>
  <c r="J89" i="6"/>
  <c r="J77" i="6"/>
  <c r="J149" i="6"/>
  <c r="J125" i="6"/>
  <c r="J137" i="6"/>
  <c r="J29" i="6"/>
  <c r="J65" i="6"/>
  <c r="J41" i="6"/>
  <c r="J53" i="6"/>
  <c r="J5" i="6"/>
  <c r="N6" i="6"/>
  <c r="O6" i="6" s="1"/>
  <c r="R6" i="6"/>
  <c r="S6" i="6" s="1"/>
  <c r="N66" i="6"/>
  <c r="O66" i="6" s="1"/>
  <c r="R66" i="6"/>
  <c r="S66" i="6" s="1"/>
  <c r="R102" i="6"/>
  <c r="S102" i="6" s="1"/>
  <c r="N102" i="6"/>
  <c r="O102" i="6" s="1"/>
  <c r="N69" i="6"/>
  <c r="O69" i="6" s="1"/>
  <c r="R69" i="6"/>
  <c r="S69" i="6" s="1"/>
  <c r="N57" i="6"/>
  <c r="O57" i="6" s="1"/>
  <c r="R57" i="6"/>
  <c r="S57" i="6" s="1"/>
  <c r="N208" i="6"/>
  <c r="O208" i="6" s="1"/>
  <c r="R208" i="6"/>
  <c r="S208" i="6" s="1"/>
  <c r="N172" i="6"/>
  <c r="O172" i="6" s="1"/>
  <c r="R172" i="6"/>
  <c r="S172" i="6" s="1"/>
  <c r="N218" i="6"/>
  <c r="O218" i="6" s="1"/>
  <c r="R218" i="6"/>
  <c r="S218" i="6" s="1"/>
  <c r="N14" i="6"/>
  <c r="O14" i="6" s="1"/>
  <c r="R14" i="6"/>
  <c r="S14" i="6" s="1"/>
  <c r="N91" i="6"/>
  <c r="O91" i="6" s="1"/>
  <c r="R91" i="6"/>
  <c r="S91" i="6" s="1"/>
  <c r="N19" i="6"/>
  <c r="O19" i="6" s="1"/>
  <c r="R19" i="6"/>
  <c r="S19" i="6" s="1"/>
  <c r="R139" i="6"/>
  <c r="S139" i="6" s="1"/>
  <c r="N139" i="6"/>
  <c r="O139" i="6" s="1"/>
  <c r="N71" i="6"/>
  <c r="O71" i="6" s="1"/>
  <c r="R71" i="6"/>
  <c r="S71" i="6" s="1"/>
  <c r="N215" i="6"/>
  <c r="O215" i="6" s="1"/>
  <c r="R215" i="6"/>
  <c r="S215" i="6" s="1"/>
  <c r="N47" i="6"/>
  <c r="O47" i="6" s="1"/>
  <c r="R47" i="6"/>
  <c r="S47" i="6" s="1"/>
  <c r="N191" i="6"/>
  <c r="O191" i="6" s="1"/>
  <c r="R191" i="6"/>
  <c r="S191" i="6" s="1"/>
  <c r="R15" i="6"/>
  <c r="S15" i="6" s="1"/>
  <c r="N15" i="6"/>
  <c r="O15" i="6" s="1"/>
  <c r="N174" i="6"/>
  <c r="O174" i="6" s="1"/>
  <c r="R174" i="6"/>
  <c r="S174" i="6" s="1"/>
  <c r="N129" i="6"/>
  <c r="O129" i="6" s="1"/>
  <c r="R129" i="6"/>
  <c r="S129" i="6" s="1"/>
  <c r="N52" i="6"/>
  <c r="O52" i="6" s="1"/>
  <c r="R52" i="6"/>
  <c r="S52" i="6" s="1"/>
  <c r="R127" i="6"/>
  <c r="S127" i="6" s="1"/>
  <c r="N127" i="6"/>
  <c r="O127" i="6" s="1"/>
  <c r="N219" i="6"/>
  <c r="O219" i="6" s="1"/>
  <c r="R219" i="6"/>
  <c r="S219" i="6" s="1"/>
  <c r="N54" i="6"/>
  <c r="O54" i="6" s="1"/>
  <c r="R54" i="6"/>
  <c r="S54" i="6" s="1"/>
  <c r="N90" i="6"/>
  <c r="O90" i="6" s="1"/>
  <c r="R90" i="6"/>
  <c r="S90" i="6" s="1"/>
  <c r="N165" i="6"/>
  <c r="O165" i="6" s="1"/>
  <c r="R165" i="6"/>
  <c r="S165" i="6" s="1"/>
  <c r="N201" i="6"/>
  <c r="O201" i="6" s="1"/>
  <c r="R201" i="6"/>
  <c r="S201" i="6" s="1"/>
  <c r="N64" i="6"/>
  <c r="O64" i="6" s="1"/>
  <c r="R64" i="6"/>
  <c r="S64" i="6" s="1"/>
  <c r="N206" i="6"/>
  <c r="O206" i="6" s="1"/>
  <c r="R206" i="6"/>
  <c r="S206" i="6" s="1"/>
  <c r="G7" i="8"/>
  <c r="H8" i="8"/>
  <c r="F8" i="8"/>
  <c r="N25" i="6"/>
  <c r="O25" i="6" s="1"/>
  <c r="R25" i="6"/>
  <c r="S25" i="6" s="1"/>
  <c r="N157" i="6"/>
  <c r="O157" i="6" s="1"/>
  <c r="R157" i="6"/>
  <c r="S157" i="6" s="1"/>
  <c r="R217" i="6"/>
  <c r="S217" i="6" s="1"/>
  <c r="N217" i="6"/>
  <c r="O217" i="6" s="1"/>
  <c r="N123" i="6"/>
  <c r="O123" i="6" s="1"/>
  <c r="R123" i="6"/>
  <c r="S123" i="6" s="1"/>
  <c r="J120" i="6"/>
  <c r="J156" i="6"/>
  <c r="J144" i="6"/>
  <c r="J204" i="6"/>
  <c r="J168" i="6"/>
  <c r="J132" i="6"/>
  <c r="J192" i="6"/>
  <c r="J108" i="6"/>
  <c r="J180" i="6"/>
  <c r="J96" i="6"/>
  <c r="J84" i="6"/>
  <c r="J48" i="6"/>
  <c r="J36" i="6"/>
  <c r="J24" i="6"/>
  <c r="J12" i="6"/>
  <c r="J60" i="6"/>
  <c r="J72" i="6"/>
  <c r="N37" i="6"/>
  <c r="O37" i="6" s="1"/>
  <c r="R37" i="6"/>
  <c r="S37" i="6" s="1"/>
  <c r="N97" i="6"/>
  <c r="O97" i="6" s="1"/>
  <c r="R97" i="6"/>
  <c r="S97" i="6" s="1"/>
  <c r="N3" i="6"/>
  <c r="O3" i="6" s="1"/>
  <c r="R3" i="6"/>
  <c r="S3" i="6" s="1"/>
  <c r="N198" i="6"/>
  <c r="O198" i="6" s="1"/>
  <c r="R198" i="6"/>
  <c r="S198" i="6" s="1"/>
  <c r="N150" i="6"/>
  <c r="O150" i="6" s="1"/>
  <c r="R150" i="6"/>
  <c r="S150" i="6" s="1"/>
  <c r="N153" i="6"/>
  <c r="O153" i="6" s="1"/>
  <c r="R153" i="6"/>
  <c r="S153" i="6" s="1"/>
  <c r="N124" i="6"/>
  <c r="O124" i="6" s="1"/>
  <c r="R124" i="6"/>
  <c r="S124" i="6" s="1"/>
  <c r="N4" i="6"/>
  <c r="O4" i="6" s="1"/>
  <c r="R4" i="6"/>
  <c r="S4" i="6" s="1"/>
  <c r="N76" i="6"/>
  <c r="O76" i="6" s="1"/>
  <c r="R76" i="6"/>
  <c r="S76" i="6" s="1"/>
  <c r="R122" i="6"/>
  <c r="S122" i="6" s="1"/>
  <c r="N122" i="6"/>
  <c r="O122" i="6" s="1"/>
  <c r="N194" i="6"/>
  <c r="O194" i="6" s="1"/>
  <c r="R194" i="6"/>
  <c r="S194" i="6" s="1"/>
  <c r="N67" i="6"/>
  <c r="O67" i="6" s="1"/>
  <c r="R67" i="6"/>
  <c r="S67" i="6" s="1"/>
  <c r="N31" i="6"/>
  <c r="O31" i="6" s="1"/>
  <c r="R31" i="6"/>
  <c r="S31" i="6" s="1"/>
  <c r="N83" i="6"/>
  <c r="O83" i="6" s="1"/>
  <c r="R83" i="6"/>
  <c r="S83" i="6" s="1"/>
  <c r="N203" i="6"/>
  <c r="O203" i="6" s="1"/>
  <c r="R203" i="6"/>
  <c r="S203" i="6" s="1"/>
  <c r="N130" i="6" l="1"/>
  <c r="O130" i="6" s="1"/>
  <c r="R130" i="6"/>
  <c r="S130" i="6" s="1"/>
  <c r="N120" i="6"/>
  <c r="O120" i="6" s="1"/>
  <c r="R120" i="6"/>
  <c r="S120" i="6" s="1"/>
  <c r="N24" i="6"/>
  <c r="O24" i="6" s="1"/>
  <c r="R24" i="6"/>
  <c r="S24" i="6" s="1"/>
  <c r="H9" i="8"/>
  <c r="F9" i="8"/>
  <c r="G8" i="8"/>
  <c r="N149" i="6"/>
  <c r="O149" i="6" s="1"/>
  <c r="R149" i="6"/>
  <c r="S149" i="6" s="1"/>
  <c r="N41" i="6"/>
  <c r="O41" i="6" s="1"/>
  <c r="R41" i="6"/>
  <c r="S41" i="6" s="1"/>
  <c r="N128" i="6"/>
  <c r="O128" i="6" s="1"/>
  <c r="R128" i="6"/>
  <c r="S128" i="6" s="1"/>
  <c r="N32" i="6"/>
  <c r="O32" i="6" s="1"/>
  <c r="R32" i="6"/>
  <c r="S32" i="6" s="1"/>
  <c r="N20" i="6"/>
  <c r="O20" i="6" s="1"/>
  <c r="R20" i="6"/>
  <c r="S20" i="6" s="1"/>
  <c r="N22" i="6"/>
  <c r="O22" i="6" s="1"/>
  <c r="R22" i="6"/>
  <c r="S22" i="6" s="1"/>
  <c r="R176" i="6"/>
  <c r="S176" i="6" s="1"/>
  <c r="N176" i="6"/>
  <c r="O176" i="6" s="1"/>
  <c r="N44" i="6"/>
  <c r="O44" i="6" s="1"/>
  <c r="R44" i="6"/>
  <c r="S44" i="6" s="1"/>
  <c r="N34" i="6"/>
  <c r="O34" i="6" s="1"/>
  <c r="R34" i="6"/>
  <c r="S34" i="6" s="1"/>
  <c r="N190" i="6"/>
  <c r="O190" i="6" s="1"/>
  <c r="R190" i="6"/>
  <c r="S190" i="6" s="1"/>
  <c r="N29" i="6"/>
  <c r="O29" i="6" s="1"/>
  <c r="R29" i="6"/>
  <c r="S29" i="6" s="1"/>
  <c r="N161" i="6"/>
  <c r="O161" i="6" s="1"/>
  <c r="R161" i="6"/>
  <c r="S161" i="6" s="1"/>
  <c r="N80" i="6"/>
  <c r="O80" i="6" s="1"/>
  <c r="R80" i="6"/>
  <c r="S80" i="6" s="1"/>
  <c r="N116" i="6"/>
  <c r="O116" i="6" s="1"/>
  <c r="R116" i="6"/>
  <c r="S116" i="6" s="1"/>
  <c r="N178" i="6"/>
  <c r="O178" i="6" s="1"/>
  <c r="R178" i="6"/>
  <c r="S178" i="6" s="1"/>
  <c r="N46" i="6"/>
  <c r="O46" i="6" s="1"/>
  <c r="R46" i="6"/>
  <c r="S46" i="6" s="1"/>
  <c r="N58" i="6"/>
  <c r="O58" i="6" s="1"/>
  <c r="R58" i="6"/>
  <c r="S58" i="6" s="1"/>
  <c r="N96" i="6"/>
  <c r="O96" i="6" s="1"/>
  <c r="R96" i="6"/>
  <c r="S96" i="6" s="1"/>
  <c r="N60" i="6"/>
  <c r="O60" i="6" s="1"/>
  <c r="R60" i="6"/>
  <c r="S60" i="6" s="1"/>
  <c r="N185" i="6"/>
  <c r="O185" i="6" s="1"/>
  <c r="R185" i="6"/>
  <c r="S185" i="6" s="1"/>
  <c r="N125" i="6"/>
  <c r="O125" i="6" s="1"/>
  <c r="R125" i="6"/>
  <c r="S125" i="6" s="1"/>
  <c r="N48" i="6"/>
  <c r="O48" i="6" s="1"/>
  <c r="R48" i="6"/>
  <c r="S48" i="6" s="1"/>
  <c r="N209" i="6"/>
  <c r="O209" i="6" s="1"/>
  <c r="R209" i="6"/>
  <c r="S209" i="6" s="1"/>
  <c r="N212" i="6"/>
  <c r="O212" i="6" s="1"/>
  <c r="R212" i="6"/>
  <c r="S212" i="6" s="1"/>
  <c r="N188" i="6"/>
  <c r="O188" i="6" s="1"/>
  <c r="R188" i="6"/>
  <c r="S188" i="6" s="1"/>
  <c r="N68" i="6"/>
  <c r="O68" i="6" s="1"/>
  <c r="R68" i="6"/>
  <c r="S68" i="6" s="1"/>
  <c r="R142" i="6"/>
  <c r="S142" i="6" s="1"/>
  <c r="N142" i="6"/>
  <c r="O142" i="6" s="1"/>
  <c r="R118" i="6"/>
  <c r="S118" i="6" s="1"/>
  <c r="N118" i="6"/>
  <c r="O118" i="6" s="1"/>
  <c r="N113" i="6"/>
  <c r="O113" i="6" s="1"/>
  <c r="R113" i="6"/>
  <c r="S113" i="6" s="1"/>
  <c r="R144" i="6"/>
  <c r="S144" i="6" s="1"/>
  <c r="N144" i="6"/>
  <c r="O144" i="6" s="1"/>
  <c r="I8" i="8"/>
  <c r="J8" i="8" s="1"/>
  <c r="L8" i="8"/>
  <c r="M8" i="8" s="1"/>
  <c r="N8" i="8" s="1"/>
  <c r="N216" i="6"/>
  <c r="O216" i="6" s="1"/>
  <c r="R216" i="6"/>
  <c r="S216" i="6" s="1"/>
  <c r="N200" i="6"/>
  <c r="O200" i="6" s="1"/>
  <c r="R200" i="6"/>
  <c r="S200" i="6" s="1"/>
  <c r="N140" i="6"/>
  <c r="O140" i="6" s="1"/>
  <c r="R140" i="6"/>
  <c r="S140" i="6" s="1"/>
  <c r="N214" i="6"/>
  <c r="O214" i="6" s="1"/>
  <c r="R214" i="6"/>
  <c r="S214" i="6" s="1"/>
  <c r="N82" i="6"/>
  <c r="O82" i="6" s="1"/>
  <c r="R82" i="6"/>
  <c r="S82" i="6" s="1"/>
  <c r="N204" i="6"/>
  <c r="O204" i="6" s="1"/>
  <c r="R204" i="6"/>
  <c r="S204" i="6" s="1"/>
  <c r="N36" i="6"/>
  <c r="O36" i="6" s="1"/>
  <c r="R36" i="6"/>
  <c r="S36" i="6" s="1"/>
  <c r="N65" i="6"/>
  <c r="O65" i="6" s="1"/>
  <c r="R65" i="6"/>
  <c r="S65" i="6" s="1"/>
  <c r="N17" i="6"/>
  <c r="O17" i="6" s="1"/>
  <c r="R17" i="6"/>
  <c r="S17" i="6" s="1"/>
  <c r="N192" i="6"/>
  <c r="O192" i="6" s="1"/>
  <c r="R192" i="6"/>
  <c r="S192" i="6" s="1"/>
  <c r="N72" i="6"/>
  <c r="O72" i="6" s="1"/>
  <c r="R72" i="6"/>
  <c r="S72" i="6" s="1"/>
  <c r="N197" i="6"/>
  <c r="O197" i="6" s="1"/>
  <c r="R197" i="6"/>
  <c r="S197" i="6" s="1"/>
  <c r="N89" i="6"/>
  <c r="O89" i="6" s="1"/>
  <c r="R89" i="6"/>
  <c r="S89" i="6" s="1"/>
  <c r="N56" i="6"/>
  <c r="O56" i="6" s="1"/>
  <c r="R56" i="6"/>
  <c r="S56" i="6" s="1"/>
  <c r="N104" i="6"/>
  <c r="O104" i="6" s="1"/>
  <c r="R104" i="6"/>
  <c r="S104" i="6" s="1"/>
  <c r="N92" i="6"/>
  <c r="O92" i="6" s="1"/>
  <c r="R92" i="6"/>
  <c r="S92" i="6" s="1"/>
  <c r="N166" i="6"/>
  <c r="O166" i="6" s="1"/>
  <c r="R166" i="6"/>
  <c r="S166" i="6" s="1"/>
  <c r="N70" i="6"/>
  <c r="O70" i="6" s="1"/>
  <c r="R70" i="6"/>
  <c r="S70" i="6" s="1"/>
  <c r="R154" i="6"/>
  <c r="S154" i="6" s="1"/>
  <c r="N154" i="6"/>
  <c r="O154" i="6" s="1"/>
  <c r="R94" i="6"/>
  <c r="S94" i="6" s="1"/>
  <c r="N94" i="6"/>
  <c r="O94" i="6" s="1"/>
  <c r="N152" i="6"/>
  <c r="O152" i="6" s="1"/>
  <c r="R152" i="6"/>
  <c r="S152" i="6" s="1"/>
  <c r="N77" i="6"/>
  <c r="O77" i="6" s="1"/>
  <c r="R77" i="6"/>
  <c r="S77" i="6" s="1"/>
  <c r="R168" i="6"/>
  <c r="S168" i="6" s="1"/>
  <c r="N168" i="6"/>
  <c r="O168" i="6" s="1"/>
  <c r="N5" i="6"/>
  <c r="O5" i="6" s="1"/>
  <c r="Z18" i="6" s="1"/>
  <c r="AA18" i="6" s="1"/>
  <c r="R5" i="6"/>
  <c r="S5" i="6" s="1"/>
  <c r="Z23" i="6" s="1"/>
  <c r="AA23" i="6" s="1"/>
  <c r="N132" i="6"/>
  <c r="O132" i="6" s="1"/>
  <c r="R132" i="6"/>
  <c r="S132" i="6" s="1"/>
  <c r="N84" i="6"/>
  <c r="O84" i="6" s="1"/>
  <c r="R84" i="6"/>
  <c r="S84" i="6" s="1"/>
  <c r="N137" i="6"/>
  <c r="O137" i="6" s="1"/>
  <c r="R137" i="6"/>
  <c r="S137" i="6" s="1"/>
  <c r="N156" i="6"/>
  <c r="O156" i="6" s="1"/>
  <c r="R156" i="6"/>
  <c r="S156" i="6" s="1"/>
  <c r="N180" i="6"/>
  <c r="O180" i="6" s="1"/>
  <c r="R180" i="6"/>
  <c r="S180" i="6" s="1"/>
  <c r="R12" i="6"/>
  <c r="S12" i="6" s="1"/>
  <c r="N12" i="6"/>
  <c r="O12" i="6" s="1"/>
  <c r="N108" i="6"/>
  <c r="O108" i="6" s="1"/>
  <c r="R108" i="6"/>
  <c r="S108" i="6" s="1"/>
  <c r="N173" i="6"/>
  <c r="O173" i="6" s="1"/>
  <c r="R173" i="6"/>
  <c r="S173" i="6" s="1"/>
  <c r="N53" i="6"/>
  <c r="O53" i="6" s="1"/>
  <c r="R53" i="6"/>
  <c r="S53" i="6" s="1"/>
  <c r="N101" i="6"/>
  <c r="O101" i="6" s="1"/>
  <c r="R101" i="6"/>
  <c r="S101" i="6" s="1"/>
  <c r="N8" i="6"/>
  <c r="O8" i="6" s="1"/>
  <c r="R8" i="6"/>
  <c r="S8" i="6" s="1"/>
  <c r="R164" i="6"/>
  <c r="S164" i="6" s="1"/>
  <c r="N164" i="6"/>
  <c r="O164" i="6" s="1"/>
  <c r="N202" i="6"/>
  <c r="O202" i="6" s="1"/>
  <c r="R202" i="6"/>
  <c r="S202" i="6" s="1"/>
  <c r="N10" i="6"/>
  <c r="O10" i="6" s="1"/>
  <c r="R10" i="6"/>
  <c r="S10" i="6" s="1"/>
  <c r="N106" i="6"/>
  <c r="O106" i="6" s="1"/>
  <c r="R106" i="6"/>
  <c r="S106" i="6" s="1"/>
  <c r="I9" i="8" l="1"/>
  <c r="J9" i="8" s="1"/>
  <c r="L9" i="8"/>
  <c r="M9" i="8" s="1"/>
  <c r="N9" i="8" s="1"/>
  <c r="F10" i="8"/>
  <c r="G9" i="8"/>
  <c r="H10" i="8" s="1"/>
  <c r="I10" i="8" l="1"/>
  <c r="J10" i="8" s="1"/>
  <c r="L10" i="8"/>
  <c r="M10" i="8" s="1"/>
  <c r="N10" i="8" s="1"/>
  <c r="F11" i="8"/>
  <c r="G10" i="8"/>
  <c r="H11" i="8"/>
  <c r="L11" i="8" l="1"/>
  <c r="M11" i="8" s="1"/>
  <c r="N11" i="8" s="1"/>
  <c r="I11" i="8"/>
  <c r="J11" i="8" s="1"/>
  <c r="G11" i="8"/>
  <c r="H12" i="8" s="1"/>
  <c r="F12" i="8"/>
  <c r="I12" i="8" l="1"/>
  <c r="J12" i="8" s="1"/>
  <c r="L12" i="8"/>
  <c r="M12" i="8" s="1"/>
  <c r="N12" i="8" s="1"/>
  <c r="H13" i="8"/>
  <c r="F13" i="8"/>
  <c r="G12" i="8"/>
  <c r="I13" i="8" l="1"/>
  <c r="J13" i="8" s="1"/>
  <c r="L13" i="8"/>
  <c r="M13" i="8" s="1"/>
  <c r="N13" i="8" s="1"/>
  <c r="H14" i="8"/>
  <c r="F14" i="8"/>
  <c r="G13" i="8"/>
  <c r="I14" i="8" l="1"/>
  <c r="J14" i="8" s="1"/>
  <c r="L14" i="8"/>
  <c r="M14" i="8" s="1"/>
  <c r="N14" i="8" s="1"/>
  <c r="F15" i="8"/>
  <c r="G14" i="8"/>
  <c r="H15" i="8"/>
  <c r="G15" i="8" l="1"/>
  <c r="F16" i="8"/>
  <c r="H16" i="8"/>
  <c r="L15" i="8"/>
  <c r="M15" i="8" s="1"/>
  <c r="N15" i="8" s="1"/>
  <c r="I15" i="8"/>
  <c r="J15" i="8" s="1"/>
  <c r="I16" i="8" l="1"/>
  <c r="J16" i="8" s="1"/>
  <c r="L16" i="8"/>
  <c r="M16" i="8" s="1"/>
  <c r="N16" i="8" s="1"/>
  <c r="F17" i="8"/>
  <c r="G16" i="8"/>
  <c r="H17" i="8" s="1"/>
  <c r="I17" i="8" l="1"/>
  <c r="J17" i="8" s="1"/>
  <c r="L17" i="8"/>
  <c r="M17" i="8" s="1"/>
  <c r="N17" i="8" s="1"/>
  <c r="F18" i="8"/>
  <c r="G17" i="8"/>
  <c r="H18" i="8" s="1"/>
  <c r="I18" i="8" l="1"/>
  <c r="J18" i="8" s="1"/>
  <c r="L18" i="8"/>
  <c r="M18" i="8" s="1"/>
  <c r="N18" i="8" s="1"/>
  <c r="G18" i="8"/>
  <c r="H19" i="8"/>
  <c r="F19" i="8"/>
  <c r="F20" i="8" l="1"/>
  <c r="G19" i="8"/>
  <c r="H20" i="8" s="1"/>
  <c r="I19" i="8"/>
  <c r="J19" i="8" s="1"/>
  <c r="L19" i="8"/>
  <c r="M19" i="8" s="1"/>
  <c r="N19" i="8" s="1"/>
  <c r="I20" i="8" l="1"/>
  <c r="J20" i="8" s="1"/>
  <c r="L20" i="8"/>
  <c r="M20" i="8" s="1"/>
  <c r="N20" i="8" s="1"/>
  <c r="F21" i="8"/>
  <c r="G20" i="8"/>
  <c r="H21" i="8" s="1"/>
  <c r="I21" i="8" l="1"/>
  <c r="J21" i="8" s="1"/>
  <c r="L21" i="8"/>
  <c r="M21" i="8" s="1"/>
  <c r="N21" i="8" s="1"/>
  <c r="F22" i="8"/>
  <c r="G21" i="8"/>
  <c r="H22" i="8"/>
  <c r="G22" i="8" l="1"/>
  <c r="F23" i="8"/>
  <c r="H23" i="8"/>
  <c r="L22" i="8"/>
  <c r="M22" i="8" s="1"/>
  <c r="N22" i="8" s="1"/>
  <c r="I22" i="8"/>
  <c r="J22" i="8" s="1"/>
  <c r="I23" i="8" l="1"/>
  <c r="J23" i="8" s="1"/>
  <c r="L23" i="8"/>
  <c r="M23" i="8" s="1"/>
  <c r="N23" i="8" s="1"/>
  <c r="F24" i="8"/>
  <c r="G23" i="8"/>
  <c r="H24" i="8" s="1"/>
  <c r="I24" i="8" l="1"/>
  <c r="J24" i="8" s="1"/>
  <c r="L24" i="8"/>
  <c r="M24" i="8" s="1"/>
  <c r="N24" i="8" s="1"/>
  <c r="F25" i="8"/>
  <c r="G24" i="8"/>
  <c r="H25" i="8"/>
  <c r="L25" i="8" l="1"/>
  <c r="M25" i="8" s="1"/>
  <c r="N25" i="8" s="1"/>
  <c r="I25" i="8"/>
  <c r="J25" i="8" s="1"/>
  <c r="G25" i="8"/>
  <c r="H26" i="8"/>
  <c r="F26" i="8"/>
  <c r="G26" i="8" l="1"/>
  <c r="H27" i="8"/>
  <c r="F27" i="8"/>
  <c r="L26" i="8"/>
  <c r="M26" i="8" s="1"/>
  <c r="N26" i="8" s="1"/>
  <c r="I26" i="8"/>
  <c r="J26" i="8" s="1"/>
  <c r="F28" i="8" l="1"/>
  <c r="G27" i="8"/>
  <c r="H28" i="8" s="1"/>
  <c r="I27" i="8"/>
  <c r="J27" i="8" s="1"/>
  <c r="L27" i="8"/>
  <c r="M27" i="8" s="1"/>
  <c r="N27" i="8" s="1"/>
  <c r="I28" i="8" l="1"/>
  <c r="J28" i="8" s="1"/>
  <c r="L28" i="8"/>
  <c r="M28" i="8" s="1"/>
  <c r="N28" i="8" s="1"/>
  <c r="G28" i="8"/>
  <c r="H29" i="8"/>
  <c r="F29" i="8"/>
  <c r="F30" i="8" l="1"/>
  <c r="G29" i="8"/>
  <c r="H30" i="8" s="1"/>
  <c r="I29" i="8"/>
  <c r="J29" i="8" s="1"/>
  <c r="L29" i="8"/>
  <c r="M29" i="8" s="1"/>
  <c r="N29" i="8" s="1"/>
  <c r="I30" i="8" l="1"/>
  <c r="J30" i="8" s="1"/>
  <c r="L30" i="8"/>
  <c r="M30" i="8" s="1"/>
  <c r="N30" i="8" s="1"/>
  <c r="F31" i="8"/>
  <c r="G30" i="8"/>
  <c r="H31" i="8" s="1"/>
  <c r="I31" i="8" l="1"/>
  <c r="J31" i="8" s="1"/>
  <c r="L31" i="8"/>
  <c r="M31" i="8" s="1"/>
  <c r="N31" i="8" s="1"/>
  <c r="F32" i="8"/>
  <c r="G31" i="8"/>
  <c r="H32" i="8" s="1"/>
  <c r="L32" i="8" l="1"/>
  <c r="M32" i="8" s="1"/>
  <c r="N32" i="8" s="1"/>
  <c r="I32" i="8"/>
  <c r="J32" i="8" s="1"/>
  <c r="G32" i="8"/>
  <c r="F33" i="8"/>
  <c r="H33" i="8"/>
  <c r="L33" i="8" l="1"/>
  <c r="M33" i="8" s="1"/>
  <c r="N33" i="8" s="1"/>
  <c r="I33" i="8"/>
  <c r="J33" i="8" s="1"/>
  <c r="G33" i="8"/>
  <c r="H34" i="8" s="1"/>
  <c r="F34" i="8"/>
  <c r="L34" i="8" l="1"/>
  <c r="M34" i="8" s="1"/>
  <c r="N34" i="8" s="1"/>
  <c r="I34" i="8"/>
  <c r="J34" i="8" s="1"/>
  <c r="G34" i="8"/>
  <c r="H35" i="8"/>
  <c r="F35" i="8"/>
  <c r="F36" i="8" l="1"/>
  <c r="G35" i="8"/>
  <c r="H36" i="8"/>
  <c r="I35" i="8"/>
  <c r="J35" i="8" s="1"/>
  <c r="L35" i="8"/>
  <c r="M35" i="8" s="1"/>
  <c r="N35" i="8" s="1"/>
  <c r="I36" i="8" l="1"/>
  <c r="J36" i="8" s="1"/>
  <c r="L36" i="8"/>
  <c r="M36" i="8" s="1"/>
  <c r="N36" i="8" s="1"/>
  <c r="G36" i="8"/>
  <c r="H37" i="8"/>
  <c r="F37" i="8"/>
  <c r="F38" i="8" l="1"/>
  <c r="G37" i="8"/>
  <c r="H38" i="8" s="1"/>
  <c r="I37" i="8"/>
  <c r="J37" i="8" s="1"/>
  <c r="L37" i="8"/>
  <c r="M37" i="8" s="1"/>
  <c r="N37" i="8" s="1"/>
  <c r="I38" i="8" l="1"/>
  <c r="J38" i="8" s="1"/>
  <c r="L38" i="8"/>
  <c r="M38" i="8" s="1"/>
  <c r="N38" i="8" s="1"/>
  <c r="F39" i="8"/>
  <c r="G38" i="8"/>
  <c r="H39" i="8" s="1"/>
  <c r="I39" i="8" l="1"/>
  <c r="J39" i="8" s="1"/>
  <c r="L39" i="8"/>
  <c r="M39" i="8" s="1"/>
  <c r="N39" i="8" s="1"/>
  <c r="F40" i="8"/>
  <c r="G39" i="8"/>
  <c r="H40" i="8" s="1"/>
  <c r="L40" i="8" l="1"/>
  <c r="M40" i="8" s="1"/>
  <c r="N40" i="8" s="1"/>
  <c r="I40" i="8"/>
  <c r="J40" i="8" s="1"/>
  <c r="G40" i="8"/>
  <c r="F41" i="8"/>
  <c r="H41" i="8"/>
  <c r="F42" i="8" l="1"/>
  <c r="G41" i="8"/>
  <c r="H42" i="8" s="1"/>
  <c r="L41" i="8"/>
  <c r="M41" i="8" s="1"/>
  <c r="N41" i="8" s="1"/>
  <c r="I41" i="8"/>
  <c r="J41" i="8" s="1"/>
  <c r="L42" i="8" l="1"/>
  <c r="M42" i="8" s="1"/>
  <c r="N42" i="8" s="1"/>
  <c r="I42" i="8"/>
  <c r="J42" i="8" s="1"/>
  <c r="G42" i="8"/>
  <c r="H43" i="8"/>
  <c r="F43" i="8"/>
  <c r="G43" i="8" l="1"/>
  <c r="F44" i="8"/>
  <c r="H44" i="8"/>
  <c r="I43" i="8"/>
  <c r="J43" i="8" s="1"/>
  <c r="L43" i="8"/>
  <c r="M43" i="8" s="1"/>
  <c r="N43" i="8" s="1"/>
  <c r="I44" i="8" l="1"/>
  <c r="J44" i="8" s="1"/>
  <c r="L44" i="8"/>
  <c r="M44" i="8" s="1"/>
  <c r="N44" i="8" s="1"/>
  <c r="G44" i="8"/>
  <c r="H45" i="8"/>
  <c r="F45" i="8"/>
  <c r="F46" i="8" l="1"/>
  <c r="G45" i="8"/>
  <c r="H46" i="8" s="1"/>
  <c r="I45" i="8"/>
  <c r="J45" i="8" s="1"/>
  <c r="L45" i="8"/>
  <c r="M45" i="8" s="1"/>
  <c r="N45" i="8" s="1"/>
  <c r="I46" i="8" l="1"/>
  <c r="J46" i="8" s="1"/>
  <c r="L46" i="8"/>
  <c r="M46" i="8" s="1"/>
  <c r="N46" i="8" s="1"/>
  <c r="F47" i="8"/>
  <c r="G46" i="8"/>
  <c r="H47" i="8" s="1"/>
  <c r="I47" i="8" l="1"/>
  <c r="J47" i="8" s="1"/>
  <c r="L47" i="8"/>
  <c r="M47" i="8" s="1"/>
  <c r="N47" i="8" s="1"/>
  <c r="F48" i="8"/>
  <c r="G47" i="8"/>
  <c r="H48" i="8" s="1"/>
  <c r="L48" i="8" l="1"/>
  <c r="M48" i="8" s="1"/>
  <c r="N48" i="8" s="1"/>
  <c r="I48" i="8"/>
  <c r="J48" i="8" s="1"/>
  <c r="G48" i="8"/>
  <c r="F49" i="8"/>
  <c r="H49" i="8"/>
  <c r="L49" i="8" l="1"/>
  <c r="M49" i="8" s="1"/>
  <c r="N49" i="8" s="1"/>
  <c r="I49" i="8"/>
  <c r="J49" i="8" s="1"/>
  <c r="F50" i="8"/>
  <c r="G49" i="8"/>
  <c r="H50" i="8" s="1"/>
  <c r="I50" i="8" l="1"/>
  <c r="J50" i="8" s="1"/>
  <c r="L50" i="8"/>
  <c r="M50" i="8" s="1"/>
  <c r="N50" i="8" s="1"/>
  <c r="F51" i="8"/>
  <c r="G50" i="8"/>
  <c r="H51" i="8" s="1"/>
  <c r="I51" i="8" l="1"/>
  <c r="J51" i="8" s="1"/>
  <c r="L51" i="8"/>
  <c r="M51" i="8" s="1"/>
  <c r="N51" i="8" s="1"/>
  <c r="G51" i="8"/>
  <c r="H52" i="8"/>
  <c r="F52" i="8"/>
  <c r="G52" i="8" l="1"/>
  <c r="F53" i="8"/>
  <c r="H53" i="8"/>
  <c r="L52" i="8"/>
  <c r="M52" i="8" s="1"/>
  <c r="N52" i="8" s="1"/>
  <c r="I52" i="8"/>
  <c r="J52" i="8" s="1"/>
  <c r="L53" i="8" l="1"/>
  <c r="M53" i="8" s="1"/>
  <c r="N53" i="8" s="1"/>
  <c r="I53" i="8"/>
  <c r="J53" i="8" s="1"/>
  <c r="F54" i="8"/>
  <c r="G53" i="8"/>
  <c r="H54" i="8" s="1"/>
  <c r="I54" i="8" l="1"/>
  <c r="J54" i="8" s="1"/>
  <c r="L54" i="8"/>
  <c r="M54" i="8" s="1"/>
  <c r="N54" i="8" s="1"/>
  <c r="G54" i="8"/>
  <c r="F55" i="8"/>
  <c r="H55" i="8"/>
  <c r="I55" i="8" l="1"/>
  <c r="J55" i="8" s="1"/>
  <c r="L55" i="8"/>
  <c r="M55" i="8" s="1"/>
  <c r="N55" i="8" s="1"/>
  <c r="G55" i="8"/>
  <c r="H56" i="8"/>
  <c r="F56" i="8"/>
  <c r="G56" i="8" l="1"/>
  <c r="H57" i="8"/>
  <c r="F57" i="8"/>
  <c r="L56" i="8"/>
  <c r="M56" i="8" s="1"/>
  <c r="N56" i="8" s="1"/>
  <c r="I56" i="8"/>
  <c r="J56" i="8" s="1"/>
  <c r="G57" i="8" l="1"/>
  <c r="H58" i="8" s="1"/>
  <c r="F58" i="8"/>
  <c r="L57" i="8"/>
  <c r="M57" i="8" s="1"/>
  <c r="N57" i="8" s="1"/>
  <c r="I57" i="8"/>
  <c r="J57" i="8" s="1"/>
  <c r="I58" i="8" l="1"/>
  <c r="J58" i="8" s="1"/>
  <c r="L58" i="8"/>
  <c r="M58" i="8" s="1"/>
  <c r="N58" i="8" s="1"/>
  <c r="F59" i="8"/>
  <c r="G58" i="8"/>
  <c r="H59" i="8" s="1"/>
  <c r="I59" i="8" l="1"/>
  <c r="J59" i="8" s="1"/>
  <c r="L59" i="8"/>
  <c r="M59" i="8" s="1"/>
  <c r="N59" i="8" s="1"/>
  <c r="G59" i="8"/>
  <c r="F60" i="8"/>
  <c r="H60" i="8"/>
  <c r="L60" i="8" l="1"/>
  <c r="M60" i="8" s="1"/>
  <c r="N60" i="8" s="1"/>
  <c r="I60" i="8"/>
  <c r="J60" i="8" s="1"/>
  <c r="G60" i="8"/>
  <c r="H61" i="8"/>
  <c r="F61" i="8"/>
  <c r="H62" i="8" l="1"/>
  <c r="G61" i="8"/>
  <c r="F62" i="8"/>
  <c r="I61" i="8"/>
  <c r="J61" i="8" s="1"/>
  <c r="L61" i="8"/>
  <c r="M61" i="8" s="1"/>
  <c r="N61" i="8" s="1"/>
  <c r="I62" i="8" l="1"/>
  <c r="J62" i="8" s="1"/>
  <c r="L62" i="8"/>
  <c r="M62" i="8" s="1"/>
  <c r="N62" i="8" s="1"/>
  <c r="G62" i="8"/>
  <c r="H63" i="8" s="1"/>
  <c r="F63" i="8"/>
  <c r="I63" i="8" l="1"/>
  <c r="J63" i="8" s="1"/>
  <c r="L63" i="8"/>
  <c r="M63" i="8" s="1"/>
  <c r="N63" i="8" s="1"/>
  <c r="G63" i="8"/>
  <c r="H64" i="8"/>
  <c r="F64" i="8"/>
  <c r="G64" i="8" l="1"/>
  <c r="H65" i="8"/>
  <c r="F65" i="8"/>
  <c r="I64" i="8"/>
  <c r="J64" i="8" s="1"/>
  <c r="L64" i="8"/>
  <c r="M64" i="8" s="1"/>
  <c r="N64" i="8" s="1"/>
  <c r="F66" i="8" l="1"/>
  <c r="G65" i="8"/>
  <c r="H66" i="8" s="1"/>
  <c r="I65" i="8"/>
  <c r="J65" i="8" s="1"/>
  <c r="L65" i="8"/>
  <c r="M65" i="8" s="1"/>
  <c r="N65" i="8" s="1"/>
  <c r="I66" i="8" l="1"/>
  <c r="J66" i="8" s="1"/>
  <c r="L66" i="8"/>
  <c r="M66" i="8" s="1"/>
  <c r="N66" i="8" s="1"/>
  <c r="G66" i="8"/>
  <c r="H67" i="8" s="1"/>
  <c r="F67" i="8"/>
  <c r="I67" i="8" l="1"/>
  <c r="J67" i="8" s="1"/>
  <c r="L67" i="8"/>
  <c r="M67" i="8" s="1"/>
  <c r="N67" i="8" s="1"/>
  <c r="G67" i="8"/>
  <c r="H68" i="8"/>
  <c r="F68" i="8"/>
  <c r="G68" i="8" l="1"/>
  <c r="H69" i="8"/>
  <c r="F69" i="8"/>
  <c r="I68" i="8"/>
  <c r="J68" i="8" s="1"/>
  <c r="L68" i="8"/>
  <c r="M68" i="8" s="1"/>
  <c r="N68" i="8" s="1"/>
  <c r="F70" i="8" l="1"/>
  <c r="G69" i="8"/>
  <c r="H70" i="8" s="1"/>
  <c r="I69" i="8"/>
  <c r="J69" i="8" s="1"/>
  <c r="L69" i="8"/>
  <c r="M69" i="8" s="1"/>
  <c r="N69" i="8" s="1"/>
  <c r="I70" i="8" l="1"/>
  <c r="J70" i="8" s="1"/>
  <c r="L70" i="8"/>
  <c r="M70" i="8" s="1"/>
  <c r="N70" i="8" s="1"/>
  <c r="G70" i="8"/>
  <c r="H71" i="8" s="1"/>
  <c r="F71" i="8"/>
  <c r="I71" i="8" l="1"/>
  <c r="J71" i="8" s="1"/>
  <c r="L71" i="8"/>
  <c r="M71" i="8" s="1"/>
  <c r="N71" i="8" s="1"/>
  <c r="G71" i="8"/>
  <c r="H72" i="8"/>
  <c r="F72" i="8"/>
  <c r="G72" i="8" l="1"/>
  <c r="H73" i="8" s="1"/>
  <c r="F73" i="8"/>
  <c r="I72" i="8"/>
  <c r="J72" i="8" s="1"/>
  <c r="L72" i="8"/>
  <c r="M72" i="8" s="1"/>
  <c r="N72" i="8" s="1"/>
  <c r="L73" i="8" l="1"/>
  <c r="M73" i="8" s="1"/>
  <c r="N73" i="8" s="1"/>
  <c r="I73" i="8"/>
  <c r="J73" i="8" s="1"/>
  <c r="F74" i="8"/>
  <c r="G73" i="8"/>
  <c r="H74" i="8"/>
  <c r="I74" i="8" l="1"/>
  <c r="J74" i="8" s="1"/>
  <c r="L74" i="8"/>
  <c r="M74" i="8" s="1"/>
  <c r="N74" i="8" s="1"/>
  <c r="G74" i="8"/>
  <c r="H75" i="8" s="1"/>
  <c r="F75" i="8"/>
  <c r="I75" i="8" l="1"/>
  <c r="J75" i="8" s="1"/>
  <c r="L75" i="8"/>
  <c r="M75" i="8" s="1"/>
  <c r="N75" i="8" s="1"/>
  <c r="G75" i="8"/>
  <c r="H76" i="8"/>
  <c r="F76" i="8"/>
  <c r="G76" i="8" l="1"/>
  <c r="H77" i="8"/>
  <c r="F77" i="8"/>
  <c r="L76" i="8"/>
  <c r="M76" i="8" s="1"/>
  <c r="N76" i="8" s="1"/>
  <c r="I76" i="8"/>
  <c r="J76" i="8" s="1"/>
  <c r="G77" i="8" l="1"/>
  <c r="H78" i="8" s="1"/>
  <c r="F78" i="8"/>
  <c r="I77" i="8"/>
  <c r="J77" i="8" s="1"/>
  <c r="L77" i="8"/>
  <c r="M77" i="8" s="1"/>
  <c r="N77" i="8" s="1"/>
  <c r="I78" i="8" l="1"/>
  <c r="J78" i="8" s="1"/>
  <c r="L78" i="8"/>
  <c r="M78" i="8" s="1"/>
  <c r="N78" i="8" s="1"/>
  <c r="F79" i="8"/>
  <c r="G78" i="8"/>
  <c r="H79" i="8"/>
  <c r="I79" i="8" l="1"/>
  <c r="J79" i="8" s="1"/>
  <c r="L79" i="8"/>
  <c r="M79" i="8" s="1"/>
  <c r="N79" i="8" s="1"/>
  <c r="G79" i="8"/>
  <c r="H80" i="8"/>
  <c r="F80" i="8"/>
  <c r="G80" i="8" l="1"/>
  <c r="H81" i="8"/>
  <c r="F81" i="8"/>
  <c r="L80" i="8"/>
  <c r="M80" i="8" s="1"/>
  <c r="N80" i="8" s="1"/>
  <c r="I80" i="8"/>
  <c r="J80" i="8" s="1"/>
  <c r="G81" i="8" l="1"/>
  <c r="H82" i="8" s="1"/>
  <c r="F82" i="8"/>
  <c r="L81" i="8"/>
  <c r="M81" i="8" s="1"/>
  <c r="N81" i="8" s="1"/>
  <c r="I81" i="8"/>
  <c r="J81" i="8" s="1"/>
  <c r="I82" i="8" l="1"/>
  <c r="J82" i="8" s="1"/>
  <c r="L82" i="8"/>
  <c r="M82" i="8" s="1"/>
  <c r="N82" i="8" s="1"/>
  <c r="F83" i="8"/>
  <c r="G82" i="8"/>
  <c r="H83" i="8"/>
  <c r="I83" i="8" l="1"/>
  <c r="J83" i="8" s="1"/>
  <c r="L83" i="8"/>
  <c r="M83" i="8" s="1"/>
  <c r="N83" i="8" s="1"/>
  <c r="G83" i="8"/>
  <c r="H84" i="8"/>
  <c r="F84" i="8"/>
  <c r="G84" i="8" l="1"/>
  <c r="H85" i="8"/>
  <c r="F85" i="8"/>
  <c r="L84" i="8"/>
  <c r="M84" i="8" s="1"/>
  <c r="N84" i="8" s="1"/>
  <c r="I84" i="8"/>
  <c r="J84" i="8" s="1"/>
  <c r="G85" i="8" l="1"/>
  <c r="H86" i="8" s="1"/>
  <c r="F86" i="8"/>
  <c r="L85" i="8"/>
  <c r="M85" i="8" s="1"/>
  <c r="N85" i="8" s="1"/>
  <c r="I85" i="8"/>
  <c r="J85" i="8" s="1"/>
  <c r="I86" i="8" l="1"/>
  <c r="J86" i="8" s="1"/>
  <c r="L86" i="8"/>
  <c r="M86" i="8" s="1"/>
  <c r="N86" i="8" s="1"/>
  <c r="F87" i="8"/>
  <c r="G86" i="8"/>
  <c r="H87" i="8"/>
  <c r="I87" i="8" l="1"/>
  <c r="J87" i="8" s="1"/>
  <c r="L87" i="8"/>
  <c r="M87" i="8" s="1"/>
  <c r="N87" i="8" s="1"/>
  <c r="G87" i="8"/>
  <c r="H88" i="8"/>
  <c r="F88" i="8"/>
  <c r="G88" i="8" l="1"/>
  <c r="H89" i="8"/>
  <c r="F89" i="8"/>
  <c r="L88" i="8"/>
  <c r="M88" i="8" s="1"/>
  <c r="N88" i="8" s="1"/>
  <c r="I88" i="8"/>
  <c r="J88" i="8" s="1"/>
  <c r="G89" i="8" l="1"/>
  <c r="H90" i="8" s="1"/>
  <c r="F90" i="8"/>
  <c r="L89" i="8"/>
  <c r="M89" i="8" s="1"/>
  <c r="N89" i="8" s="1"/>
  <c r="I89" i="8"/>
  <c r="J89" i="8" s="1"/>
  <c r="I90" i="8" l="1"/>
  <c r="J90" i="8" s="1"/>
  <c r="L90" i="8"/>
  <c r="M90" i="8" s="1"/>
  <c r="N90" i="8" s="1"/>
  <c r="F91" i="8"/>
  <c r="G90" i="8"/>
  <c r="H91" i="8"/>
  <c r="I91" i="8" l="1"/>
  <c r="J91" i="8" s="1"/>
  <c r="L91" i="8"/>
  <c r="M91" i="8" s="1"/>
  <c r="N91" i="8" s="1"/>
  <c r="G91" i="8"/>
  <c r="H92" i="8"/>
  <c r="F92" i="8"/>
  <c r="L92" i="8" l="1"/>
  <c r="M92" i="8" s="1"/>
  <c r="N92" i="8" s="1"/>
  <c r="I92" i="8"/>
  <c r="J92" i="8" s="1"/>
  <c r="G92" i="8"/>
  <c r="H93" i="8"/>
  <c r="F93" i="8"/>
  <c r="G93" i="8" l="1"/>
  <c r="H94" i="8" s="1"/>
  <c r="F94" i="8"/>
  <c r="L93" i="8"/>
  <c r="M93" i="8" s="1"/>
  <c r="N93" i="8" s="1"/>
  <c r="I93" i="8"/>
  <c r="J93" i="8" s="1"/>
  <c r="I94" i="8" l="1"/>
  <c r="J94" i="8" s="1"/>
  <c r="L94" i="8"/>
  <c r="M94" i="8" s="1"/>
  <c r="N94" i="8" s="1"/>
  <c r="F95" i="8"/>
  <c r="G94" i="8"/>
  <c r="H95" i="8"/>
  <c r="I95" i="8" l="1"/>
  <c r="J95" i="8" s="1"/>
  <c r="L95" i="8"/>
  <c r="M95" i="8" s="1"/>
  <c r="N95" i="8" s="1"/>
  <c r="G95" i="8"/>
  <c r="H96" i="8"/>
  <c r="F96" i="8"/>
  <c r="G96" i="8" l="1"/>
  <c r="H97" i="8"/>
  <c r="F97" i="8"/>
  <c r="L96" i="8"/>
  <c r="M96" i="8" s="1"/>
  <c r="N96" i="8" s="1"/>
  <c r="I96" i="8"/>
  <c r="J96" i="8" s="1"/>
  <c r="G97" i="8" l="1"/>
  <c r="H98" i="8" s="1"/>
  <c r="F98" i="8"/>
  <c r="L97" i="8"/>
  <c r="M97" i="8" s="1"/>
  <c r="N97" i="8" s="1"/>
  <c r="I97" i="8"/>
  <c r="J97" i="8" s="1"/>
  <c r="I98" i="8" l="1"/>
  <c r="J98" i="8" s="1"/>
  <c r="L98" i="8"/>
  <c r="M98" i="8" s="1"/>
  <c r="N98" i="8" s="1"/>
  <c r="G98" i="8"/>
  <c r="H99" i="8" s="1"/>
  <c r="F99" i="8"/>
  <c r="L99" i="8" l="1"/>
  <c r="M99" i="8" s="1"/>
  <c r="N99" i="8" s="1"/>
  <c r="I99" i="8"/>
  <c r="J99" i="8" s="1"/>
  <c r="F100" i="8"/>
  <c r="G99" i="8"/>
  <c r="H100" i="8"/>
  <c r="I100" i="8" l="1"/>
  <c r="J100" i="8" s="1"/>
  <c r="L100" i="8"/>
  <c r="M100" i="8" s="1"/>
  <c r="N100" i="8" s="1"/>
  <c r="F101" i="8"/>
  <c r="G100" i="8"/>
  <c r="H101" i="8"/>
  <c r="I101" i="8" l="1"/>
  <c r="J101" i="8" s="1"/>
  <c r="L101" i="8"/>
  <c r="M101" i="8" s="1"/>
  <c r="N101" i="8" s="1"/>
  <c r="G101" i="8"/>
  <c r="H102" i="8"/>
  <c r="F102" i="8"/>
  <c r="F103" i="8" l="1"/>
  <c r="G102" i="8"/>
  <c r="H103" i="8"/>
  <c r="L102" i="8"/>
  <c r="M102" i="8" s="1"/>
  <c r="N102" i="8" s="1"/>
  <c r="I102" i="8"/>
  <c r="J102" i="8" s="1"/>
  <c r="I103" i="8" l="1"/>
  <c r="J103" i="8" s="1"/>
  <c r="L103" i="8"/>
  <c r="M103" i="8" s="1"/>
  <c r="N103" i="8" s="1"/>
  <c r="F104" i="8"/>
  <c r="G103" i="8"/>
  <c r="H104" i="8" s="1"/>
  <c r="I104" i="8" l="1"/>
  <c r="J104" i="8" s="1"/>
  <c r="L104" i="8"/>
  <c r="M104" i="8" s="1"/>
  <c r="N104" i="8" s="1"/>
  <c r="G104" i="8"/>
  <c r="H105" i="8"/>
  <c r="F105" i="8"/>
  <c r="G105" i="8" l="1"/>
  <c r="H106" i="8"/>
  <c r="F106" i="8"/>
  <c r="I105" i="8"/>
  <c r="J105" i="8" s="1"/>
  <c r="L105" i="8"/>
  <c r="M105" i="8" s="1"/>
  <c r="N105" i="8" s="1"/>
  <c r="G106" i="8" l="1"/>
  <c r="H107" i="8" s="1"/>
  <c r="F107" i="8"/>
  <c r="I106" i="8"/>
  <c r="J106" i="8" s="1"/>
  <c r="L106" i="8"/>
  <c r="M106" i="8" s="1"/>
  <c r="N106" i="8" s="1"/>
  <c r="I107" i="8" l="1"/>
  <c r="J107" i="8" s="1"/>
  <c r="L107" i="8"/>
  <c r="M107" i="8" s="1"/>
  <c r="N107" i="8" s="1"/>
  <c r="F108" i="8"/>
  <c r="G107" i="8"/>
  <c r="H108" i="8"/>
  <c r="I108" i="8" l="1"/>
  <c r="J108" i="8" s="1"/>
  <c r="L108" i="8"/>
  <c r="M108" i="8" s="1"/>
  <c r="N108" i="8" s="1"/>
  <c r="F109" i="8"/>
  <c r="G108" i="8"/>
  <c r="H109" i="8"/>
  <c r="I109" i="8" l="1"/>
  <c r="J109" i="8" s="1"/>
  <c r="L109" i="8"/>
  <c r="M109" i="8" s="1"/>
  <c r="N109" i="8" s="1"/>
  <c r="G109" i="8"/>
  <c r="H110" i="8" s="1"/>
  <c r="F110" i="8"/>
  <c r="L110" i="8" l="1"/>
  <c r="M110" i="8" s="1"/>
  <c r="N110" i="8" s="1"/>
  <c r="I110" i="8"/>
  <c r="J110" i="8" s="1"/>
  <c r="F111" i="8"/>
  <c r="G110" i="8"/>
  <c r="H111" i="8" s="1"/>
  <c r="L111" i="8" l="1"/>
  <c r="M111" i="8" s="1"/>
  <c r="N111" i="8" s="1"/>
  <c r="I111" i="8"/>
  <c r="J111" i="8" s="1"/>
  <c r="F112" i="8"/>
  <c r="G111" i="8"/>
  <c r="H112" i="8" s="1"/>
  <c r="I112" i="8" l="1"/>
  <c r="J112" i="8" s="1"/>
  <c r="L112" i="8"/>
  <c r="M112" i="8" s="1"/>
  <c r="N112" i="8" s="1"/>
  <c r="F113" i="8"/>
  <c r="G112" i="8"/>
  <c r="H113" i="8" s="1"/>
  <c r="I113" i="8" l="1"/>
  <c r="J113" i="8" s="1"/>
  <c r="L113" i="8"/>
  <c r="M113" i="8" s="1"/>
  <c r="N113" i="8" s="1"/>
  <c r="G113" i="8"/>
  <c r="F114" i="8"/>
  <c r="H114" i="8"/>
  <c r="L114" i="8" l="1"/>
  <c r="M114" i="8" s="1"/>
  <c r="N114" i="8" s="1"/>
  <c r="I114" i="8"/>
  <c r="J114" i="8" s="1"/>
  <c r="G114" i="8"/>
  <c r="F115" i="8"/>
  <c r="H115" i="8"/>
  <c r="I115" i="8" l="1"/>
  <c r="J115" i="8" s="1"/>
  <c r="L115" i="8"/>
  <c r="M115" i="8" s="1"/>
  <c r="N115" i="8" s="1"/>
  <c r="G115" i="8"/>
  <c r="H116" i="8" s="1"/>
  <c r="F116" i="8"/>
  <c r="I116" i="8" l="1"/>
  <c r="J116" i="8" s="1"/>
  <c r="L116" i="8"/>
  <c r="M116" i="8" s="1"/>
  <c r="N116" i="8" s="1"/>
  <c r="F117" i="8"/>
  <c r="G116" i="8"/>
  <c r="H117" i="8"/>
  <c r="I117" i="8" l="1"/>
  <c r="J117" i="8" s="1"/>
  <c r="L117" i="8"/>
  <c r="M117" i="8" s="1"/>
  <c r="N117" i="8" s="1"/>
  <c r="G117" i="8"/>
  <c r="H118" i="8"/>
  <c r="F118" i="8"/>
  <c r="G118" i="8" l="1"/>
  <c r="H119" i="8" s="1"/>
  <c r="F119" i="8"/>
  <c r="L118" i="8"/>
  <c r="M118" i="8" s="1"/>
  <c r="N118" i="8" s="1"/>
  <c r="I118" i="8"/>
  <c r="J118" i="8" s="1"/>
  <c r="I119" i="8" l="1"/>
  <c r="J119" i="8" s="1"/>
  <c r="L119" i="8"/>
  <c r="M119" i="8" s="1"/>
  <c r="N119" i="8" s="1"/>
  <c r="G119" i="8"/>
  <c r="H120" i="8" s="1"/>
  <c r="F120" i="8"/>
  <c r="I120" i="8" l="1"/>
  <c r="J120" i="8" s="1"/>
  <c r="L120" i="8"/>
  <c r="M120" i="8" s="1"/>
  <c r="N120" i="8" s="1"/>
  <c r="F121" i="8"/>
  <c r="G120" i="8"/>
  <c r="H121" i="8"/>
  <c r="I121" i="8" l="1"/>
  <c r="J121" i="8" s="1"/>
  <c r="L121" i="8"/>
  <c r="M121" i="8" s="1"/>
  <c r="N121" i="8" s="1"/>
  <c r="G121" i="8"/>
  <c r="H122" i="8"/>
  <c r="F122" i="8"/>
  <c r="L122" i="8" l="1"/>
  <c r="M122" i="8" s="1"/>
  <c r="N122" i="8" s="1"/>
  <c r="I122" i="8"/>
  <c r="J122" i="8" s="1"/>
  <c r="F123" i="8"/>
  <c r="G122" i="8"/>
  <c r="H123" i="8" s="1"/>
  <c r="I123" i="8" l="1"/>
  <c r="J123" i="8" s="1"/>
  <c r="L123" i="8"/>
  <c r="M123" i="8" s="1"/>
  <c r="N123" i="8" s="1"/>
  <c r="F124" i="8"/>
  <c r="G123" i="8"/>
  <c r="H124" i="8" s="1"/>
  <c r="I124" i="8" l="1"/>
  <c r="J124" i="8" s="1"/>
  <c r="L124" i="8"/>
  <c r="M124" i="8" s="1"/>
  <c r="N124" i="8" s="1"/>
  <c r="F125" i="8"/>
  <c r="G124" i="8"/>
  <c r="H125" i="8"/>
  <c r="L125" i="8" l="1"/>
  <c r="M125" i="8" s="1"/>
  <c r="N125" i="8" s="1"/>
  <c r="I125" i="8"/>
  <c r="J125" i="8" s="1"/>
  <c r="G125" i="8"/>
  <c r="H126" i="8"/>
  <c r="F126" i="8"/>
  <c r="G126" i="8" l="1"/>
  <c r="H127" i="8"/>
  <c r="F127" i="8"/>
  <c r="L126" i="8"/>
  <c r="M126" i="8" s="1"/>
  <c r="N126" i="8" s="1"/>
  <c r="I126" i="8"/>
  <c r="J126" i="8" s="1"/>
  <c r="G127" i="8" l="1"/>
  <c r="H128" i="8" s="1"/>
  <c r="F128" i="8"/>
  <c r="I127" i="8"/>
  <c r="J127" i="8" s="1"/>
  <c r="L127" i="8"/>
  <c r="M127" i="8" s="1"/>
  <c r="N127" i="8" s="1"/>
  <c r="I128" i="8" l="1"/>
  <c r="J128" i="8" s="1"/>
  <c r="L128" i="8"/>
  <c r="M128" i="8" s="1"/>
  <c r="N128" i="8" s="1"/>
  <c r="F129" i="8"/>
  <c r="G128" i="8"/>
  <c r="H129" i="8" s="1"/>
  <c r="L129" i="8" l="1"/>
  <c r="M129" i="8" s="1"/>
  <c r="N129" i="8" s="1"/>
  <c r="I129" i="8"/>
  <c r="J129" i="8" s="1"/>
  <c r="G129" i="8"/>
  <c r="F130" i="8"/>
  <c r="H130" i="8"/>
  <c r="L130" i="8" l="1"/>
  <c r="M130" i="8" s="1"/>
  <c r="N130" i="8" s="1"/>
  <c r="I130" i="8"/>
  <c r="J130" i="8" s="1"/>
  <c r="F131" i="8"/>
  <c r="G130" i="8"/>
  <c r="H131" i="8" s="1"/>
  <c r="L131" i="8" l="1"/>
  <c r="M131" i="8" s="1"/>
  <c r="N131" i="8" s="1"/>
  <c r="I131" i="8"/>
  <c r="J131" i="8" s="1"/>
  <c r="G131" i="8"/>
  <c r="H132" i="8"/>
  <c r="F132" i="8"/>
  <c r="G132" i="8" l="1"/>
  <c r="H133" i="8"/>
  <c r="F133" i="8"/>
  <c r="I132" i="8"/>
  <c r="J132" i="8" s="1"/>
  <c r="L132" i="8"/>
  <c r="M132" i="8" s="1"/>
  <c r="N132" i="8" s="1"/>
  <c r="G133" i="8" l="1"/>
  <c r="H134" i="8"/>
  <c r="F134" i="8"/>
  <c r="I133" i="8"/>
  <c r="J133" i="8" s="1"/>
  <c r="L133" i="8"/>
  <c r="M133" i="8" s="1"/>
  <c r="N133" i="8" s="1"/>
  <c r="F135" i="8" l="1"/>
  <c r="G134" i="8"/>
  <c r="H135" i="8" s="1"/>
  <c r="I134" i="8"/>
  <c r="J134" i="8" s="1"/>
  <c r="L134" i="8"/>
  <c r="M134" i="8" s="1"/>
  <c r="N134" i="8" s="1"/>
  <c r="I135" i="8" l="1"/>
  <c r="J135" i="8" s="1"/>
  <c r="L135" i="8"/>
  <c r="M135" i="8" s="1"/>
  <c r="N135" i="8" s="1"/>
  <c r="F136" i="8"/>
  <c r="G135" i="8"/>
  <c r="H136" i="8" s="1"/>
  <c r="I136" i="8" l="1"/>
  <c r="J136" i="8" s="1"/>
  <c r="L136" i="8"/>
  <c r="M136" i="8" s="1"/>
  <c r="N136" i="8" s="1"/>
  <c r="G136" i="8"/>
  <c r="H137" i="8" s="1"/>
  <c r="F137" i="8"/>
  <c r="I137" i="8" l="1"/>
  <c r="J137" i="8" s="1"/>
  <c r="L137" i="8"/>
  <c r="M137" i="8" s="1"/>
  <c r="N137" i="8" s="1"/>
  <c r="G137" i="8"/>
  <c r="H138" i="8" s="1"/>
  <c r="F138" i="8"/>
  <c r="I138" i="8" l="1"/>
  <c r="J138" i="8" s="1"/>
  <c r="L138" i="8"/>
  <c r="M138" i="8" s="1"/>
  <c r="N138" i="8" s="1"/>
  <c r="F139" i="8"/>
  <c r="G138" i="8"/>
  <c r="H139" i="8"/>
  <c r="I139" i="8" l="1"/>
  <c r="J139" i="8" s="1"/>
  <c r="L139" i="8"/>
  <c r="M139" i="8" s="1"/>
  <c r="N139" i="8" s="1"/>
  <c r="G139" i="8"/>
  <c r="H140" i="8"/>
  <c r="F140" i="8"/>
  <c r="G140" i="8" l="1"/>
  <c r="H141" i="8" s="1"/>
  <c r="F141" i="8"/>
  <c r="L140" i="8"/>
  <c r="M140" i="8" s="1"/>
  <c r="N140" i="8" s="1"/>
  <c r="I140" i="8"/>
  <c r="J140" i="8" s="1"/>
  <c r="I141" i="8" l="1"/>
  <c r="J141" i="8" s="1"/>
  <c r="L141" i="8"/>
  <c r="M141" i="8" s="1"/>
  <c r="N141" i="8" s="1"/>
  <c r="G141" i="8"/>
  <c r="H142" i="8" s="1"/>
  <c r="F142" i="8"/>
  <c r="I142" i="8" l="1"/>
  <c r="J142" i="8" s="1"/>
  <c r="L142" i="8"/>
  <c r="M142" i="8" s="1"/>
  <c r="N142" i="8" s="1"/>
  <c r="G142" i="8"/>
  <c r="H143" i="8" s="1"/>
  <c r="F143" i="8"/>
  <c r="I143" i="8" l="1"/>
  <c r="J143" i="8" s="1"/>
  <c r="L143" i="8"/>
  <c r="M143" i="8" s="1"/>
  <c r="N143" i="8" s="1"/>
  <c r="G143" i="8"/>
  <c r="H144" i="8"/>
  <c r="F144" i="8"/>
  <c r="G144" i="8" l="1"/>
  <c r="H145" i="8" s="1"/>
  <c r="F145" i="8"/>
  <c r="I144" i="8"/>
  <c r="J144" i="8" s="1"/>
  <c r="L144" i="8"/>
  <c r="M144" i="8" s="1"/>
  <c r="N144" i="8" s="1"/>
  <c r="I145" i="8" l="1"/>
  <c r="J145" i="8" s="1"/>
  <c r="L145" i="8"/>
  <c r="M145" i="8" s="1"/>
  <c r="N145" i="8" s="1"/>
  <c r="G145" i="8"/>
  <c r="H146" i="8"/>
  <c r="F146" i="8"/>
  <c r="F147" i="8" l="1"/>
  <c r="G146" i="8"/>
  <c r="H147" i="8"/>
  <c r="I146" i="8"/>
  <c r="J146" i="8" s="1"/>
  <c r="L146" i="8"/>
  <c r="M146" i="8" s="1"/>
  <c r="N146" i="8" s="1"/>
  <c r="I147" i="8" l="1"/>
  <c r="J147" i="8" s="1"/>
  <c r="L147" i="8"/>
  <c r="M147" i="8" s="1"/>
  <c r="N147" i="8" s="1"/>
  <c r="G147" i="8"/>
  <c r="F148" i="8"/>
  <c r="H148" i="8"/>
  <c r="F149" i="8" l="1"/>
  <c r="G148" i="8"/>
  <c r="H149" i="8"/>
  <c r="L148" i="8"/>
  <c r="M148" i="8" s="1"/>
  <c r="N148" i="8" s="1"/>
  <c r="I148" i="8"/>
  <c r="J148" i="8" s="1"/>
  <c r="I149" i="8" l="1"/>
  <c r="J149" i="8" s="1"/>
  <c r="L149" i="8"/>
  <c r="M149" i="8" s="1"/>
  <c r="N149" i="8" s="1"/>
  <c r="G149" i="8"/>
  <c r="H150" i="8"/>
  <c r="F150" i="8"/>
  <c r="F151" i="8" l="1"/>
  <c r="G150" i="8"/>
  <c r="H151" i="8" s="1"/>
  <c r="I150" i="8"/>
  <c r="J150" i="8" s="1"/>
  <c r="L150" i="8"/>
  <c r="M150" i="8" s="1"/>
  <c r="N150" i="8" s="1"/>
  <c r="L151" i="8" l="1"/>
  <c r="M151" i="8" s="1"/>
  <c r="N151" i="8" s="1"/>
  <c r="I151" i="8"/>
  <c r="J151" i="8" s="1"/>
  <c r="G151" i="8"/>
  <c r="F152" i="8"/>
  <c r="H152" i="8"/>
  <c r="I152" i="8" l="1"/>
  <c r="J152" i="8" s="1"/>
  <c r="L152" i="8"/>
  <c r="M152" i="8" s="1"/>
  <c r="N152" i="8" s="1"/>
  <c r="G152" i="8"/>
  <c r="H153" i="8" s="1"/>
  <c r="F153" i="8"/>
  <c r="L153" i="8" l="1"/>
  <c r="M153" i="8" s="1"/>
  <c r="N153" i="8" s="1"/>
  <c r="I153" i="8"/>
  <c r="J153" i="8" s="1"/>
  <c r="G153" i="8"/>
  <c r="H154" i="8"/>
  <c r="F154" i="8"/>
  <c r="F155" i="8" l="1"/>
  <c r="G154" i="8"/>
  <c r="H155" i="8"/>
  <c r="I154" i="8"/>
  <c r="J154" i="8" s="1"/>
  <c r="L154" i="8"/>
  <c r="M154" i="8" s="1"/>
  <c r="N154" i="8" s="1"/>
  <c r="I155" i="8" l="1"/>
  <c r="J155" i="8" s="1"/>
  <c r="L155" i="8"/>
  <c r="M155" i="8" s="1"/>
  <c r="N155" i="8" s="1"/>
  <c r="G155" i="8"/>
  <c r="H156" i="8"/>
  <c r="F156" i="8"/>
  <c r="I156" i="8" l="1"/>
  <c r="J156" i="8" s="1"/>
  <c r="L156" i="8"/>
  <c r="M156" i="8" s="1"/>
  <c r="N156" i="8" s="1"/>
  <c r="F157" i="8"/>
  <c r="G156" i="8"/>
  <c r="H157" i="8"/>
  <c r="I157" i="8" l="1"/>
  <c r="J157" i="8" s="1"/>
  <c r="L157" i="8"/>
  <c r="M157" i="8" s="1"/>
  <c r="N157" i="8" s="1"/>
  <c r="G157" i="8"/>
  <c r="H158" i="8"/>
  <c r="F158" i="8"/>
  <c r="F159" i="8" l="1"/>
  <c r="G158" i="8"/>
  <c r="H159" i="8" s="1"/>
  <c r="I158" i="8"/>
  <c r="J158" i="8" s="1"/>
  <c r="L158" i="8"/>
  <c r="M158" i="8" s="1"/>
  <c r="N158" i="8" s="1"/>
  <c r="L159" i="8" l="1"/>
  <c r="M159" i="8" s="1"/>
  <c r="N159" i="8" s="1"/>
  <c r="I159" i="8"/>
  <c r="J159" i="8" s="1"/>
  <c r="G159" i="8"/>
  <c r="F160" i="8"/>
  <c r="H160" i="8"/>
  <c r="I160" i="8" l="1"/>
  <c r="J160" i="8" s="1"/>
  <c r="L160" i="8"/>
  <c r="M160" i="8" s="1"/>
  <c r="N160" i="8" s="1"/>
  <c r="F161" i="8"/>
  <c r="G160" i="8"/>
  <c r="H161" i="8" s="1"/>
  <c r="L161" i="8" l="1"/>
  <c r="M161" i="8" s="1"/>
  <c r="N161" i="8" s="1"/>
  <c r="I161" i="8"/>
  <c r="J161" i="8" s="1"/>
  <c r="F162" i="8"/>
  <c r="G161" i="8"/>
  <c r="H162" i="8" s="1"/>
  <c r="I162" i="8" l="1"/>
  <c r="J162" i="8" s="1"/>
  <c r="L162" i="8"/>
  <c r="M162" i="8" s="1"/>
  <c r="N162" i="8" s="1"/>
  <c r="F163" i="8"/>
  <c r="G162" i="8"/>
  <c r="H163" i="8"/>
  <c r="I163" i="8" l="1"/>
  <c r="J163" i="8" s="1"/>
  <c r="L163" i="8"/>
  <c r="M163" i="8" s="1"/>
  <c r="N163" i="8" s="1"/>
  <c r="G163" i="8"/>
  <c r="H164" i="8"/>
  <c r="F164" i="8"/>
  <c r="F165" i="8" l="1"/>
  <c r="G164" i="8"/>
  <c r="H165" i="8"/>
  <c r="I164" i="8"/>
  <c r="J164" i="8" s="1"/>
  <c r="L164" i="8"/>
  <c r="M164" i="8" s="1"/>
  <c r="N164" i="8" s="1"/>
  <c r="I165" i="8" l="1"/>
  <c r="J165" i="8" s="1"/>
  <c r="L165" i="8"/>
  <c r="M165" i="8" s="1"/>
  <c r="N165" i="8" s="1"/>
  <c r="G165" i="8"/>
  <c r="H166" i="8" s="1"/>
  <c r="F166" i="8"/>
  <c r="I166" i="8" l="1"/>
  <c r="J166" i="8" s="1"/>
  <c r="L166" i="8"/>
  <c r="M166" i="8" s="1"/>
  <c r="N166" i="8" s="1"/>
  <c r="F167" i="8"/>
  <c r="G166" i="8"/>
  <c r="H167" i="8" s="1"/>
  <c r="I167" i="8" l="1"/>
  <c r="J167" i="8" s="1"/>
  <c r="L167" i="8"/>
  <c r="M167" i="8" s="1"/>
  <c r="N167" i="8" s="1"/>
  <c r="G167" i="8"/>
  <c r="H168" i="8"/>
  <c r="F168" i="8"/>
  <c r="G168" i="8" l="1"/>
  <c r="H169" i="8" s="1"/>
  <c r="F169" i="8"/>
  <c r="I168" i="8"/>
  <c r="J168" i="8" s="1"/>
  <c r="L168" i="8"/>
  <c r="M168" i="8" s="1"/>
  <c r="N168" i="8" s="1"/>
  <c r="L169" i="8" l="1"/>
  <c r="M169" i="8" s="1"/>
  <c r="N169" i="8" s="1"/>
  <c r="I169" i="8"/>
  <c r="J169" i="8" s="1"/>
  <c r="F170" i="8"/>
  <c r="G169" i="8"/>
  <c r="H170" i="8"/>
  <c r="I170" i="8" l="1"/>
  <c r="J170" i="8" s="1"/>
  <c r="L170" i="8"/>
  <c r="M170" i="8" s="1"/>
  <c r="N170" i="8" s="1"/>
  <c r="F171" i="8"/>
  <c r="G170" i="8"/>
  <c r="H171" i="8"/>
  <c r="I171" i="8" l="1"/>
  <c r="J171" i="8" s="1"/>
  <c r="L171" i="8"/>
  <c r="M171" i="8" s="1"/>
  <c r="N171" i="8" s="1"/>
  <c r="G171" i="8"/>
  <c r="H172" i="8"/>
  <c r="F172" i="8"/>
  <c r="F173" i="8" l="1"/>
  <c r="G172" i="8"/>
  <c r="H173" i="8"/>
  <c r="I172" i="8"/>
  <c r="J172" i="8" s="1"/>
  <c r="L172" i="8"/>
  <c r="M172" i="8" s="1"/>
  <c r="N172" i="8" s="1"/>
  <c r="I173" i="8" l="1"/>
  <c r="J173" i="8" s="1"/>
  <c r="L173" i="8"/>
  <c r="M173" i="8" s="1"/>
  <c r="N173" i="8" s="1"/>
  <c r="G173" i="8"/>
  <c r="H174" i="8" s="1"/>
  <c r="F174" i="8"/>
  <c r="I174" i="8" l="1"/>
  <c r="J174" i="8" s="1"/>
  <c r="L174" i="8"/>
  <c r="M174" i="8" s="1"/>
  <c r="N174" i="8" s="1"/>
  <c r="G174" i="8"/>
  <c r="F175" i="8"/>
  <c r="H175" i="8"/>
  <c r="I175" i="8" l="1"/>
  <c r="J175" i="8" s="1"/>
  <c r="L175" i="8"/>
  <c r="M175" i="8" s="1"/>
  <c r="N175" i="8" s="1"/>
  <c r="G175" i="8"/>
  <c r="H176" i="8"/>
  <c r="F176" i="8"/>
  <c r="G176" i="8" l="1"/>
  <c r="H177" i="8" s="1"/>
  <c r="F177" i="8"/>
  <c r="I176" i="8"/>
  <c r="J176" i="8" s="1"/>
  <c r="L176" i="8"/>
  <c r="M176" i="8" s="1"/>
  <c r="N176" i="8" s="1"/>
  <c r="I177" i="8" l="1"/>
  <c r="J177" i="8" s="1"/>
  <c r="L177" i="8"/>
  <c r="M177" i="8" s="1"/>
  <c r="N177" i="8" s="1"/>
  <c r="F178" i="8"/>
  <c r="G177" i="8"/>
  <c r="H178" i="8" s="1"/>
  <c r="I178" i="8" l="1"/>
  <c r="J178" i="8" s="1"/>
  <c r="L178" i="8"/>
  <c r="M178" i="8" s="1"/>
  <c r="N178" i="8" s="1"/>
  <c r="F179" i="8"/>
  <c r="G178" i="8"/>
  <c r="H179" i="8"/>
  <c r="I179" i="8" l="1"/>
  <c r="J179" i="8" s="1"/>
  <c r="L179" i="8"/>
  <c r="M179" i="8" s="1"/>
  <c r="N179" i="8" s="1"/>
  <c r="G179" i="8"/>
  <c r="H180" i="8"/>
  <c r="F180" i="8"/>
  <c r="F181" i="8" l="1"/>
  <c r="G180" i="8"/>
  <c r="H181" i="8"/>
  <c r="I180" i="8"/>
  <c r="J180" i="8" s="1"/>
  <c r="L180" i="8"/>
  <c r="M180" i="8" s="1"/>
  <c r="N180" i="8" s="1"/>
  <c r="I181" i="8" l="1"/>
  <c r="J181" i="8" s="1"/>
  <c r="L181" i="8"/>
  <c r="M181" i="8" s="1"/>
  <c r="N181" i="8" s="1"/>
  <c r="G181" i="8"/>
  <c r="H182" i="8" s="1"/>
  <c r="F182" i="8"/>
  <c r="I182" i="8" l="1"/>
  <c r="J182" i="8" s="1"/>
  <c r="L182" i="8"/>
  <c r="M182" i="8" s="1"/>
  <c r="N182" i="8" s="1"/>
  <c r="G182" i="8"/>
  <c r="H183" i="8"/>
  <c r="F183" i="8"/>
  <c r="G183" i="8" l="1"/>
  <c r="H184" i="8"/>
  <c r="F184" i="8"/>
  <c r="I183" i="8"/>
  <c r="J183" i="8" s="1"/>
  <c r="L183" i="8"/>
  <c r="M183" i="8" s="1"/>
  <c r="N183" i="8" s="1"/>
  <c r="G184" i="8" l="1"/>
  <c r="H185" i="8" s="1"/>
  <c r="F185" i="8"/>
  <c r="I184" i="8"/>
  <c r="J184" i="8" s="1"/>
  <c r="L184" i="8"/>
  <c r="M184" i="8" s="1"/>
  <c r="N184" i="8" s="1"/>
  <c r="I185" i="8" l="1"/>
  <c r="J185" i="8" s="1"/>
  <c r="L185" i="8"/>
  <c r="M185" i="8" s="1"/>
  <c r="N185" i="8" s="1"/>
  <c r="F186" i="8"/>
  <c r="G185" i="8"/>
  <c r="H186" i="8" s="1"/>
  <c r="I186" i="8" l="1"/>
  <c r="J186" i="8" s="1"/>
  <c r="L186" i="8"/>
  <c r="M186" i="8" s="1"/>
  <c r="N186" i="8" s="1"/>
  <c r="F187" i="8"/>
  <c r="G186" i="8"/>
  <c r="H187" i="8"/>
  <c r="I187" i="8" l="1"/>
  <c r="J187" i="8" s="1"/>
  <c r="L187" i="8"/>
  <c r="M187" i="8" s="1"/>
  <c r="N187" i="8" s="1"/>
  <c r="G187" i="8"/>
  <c r="F188" i="8"/>
  <c r="H188" i="8"/>
  <c r="L188" i="8" l="1"/>
  <c r="M188" i="8" s="1"/>
  <c r="N188" i="8" s="1"/>
  <c r="I188" i="8"/>
  <c r="J188" i="8" s="1"/>
  <c r="F189" i="8"/>
  <c r="G188" i="8"/>
  <c r="H189" i="8"/>
  <c r="L189" i="8" l="1"/>
  <c r="M189" i="8" s="1"/>
  <c r="N189" i="8" s="1"/>
  <c r="I189" i="8"/>
  <c r="J189" i="8" s="1"/>
  <c r="G189" i="8"/>
  <c r="H190" i="8" s="1"/>
  <c r="F190" i="8"/>
  <c r="I190" i="8" l="1"/>
  <c r="J190" i="8" s="1"/>
  <c r="L190" i="8"/>
  <c r="M190" i="8" s="1"/>
  <c r="N190" i="8" s="1"/>
  <c r="G190" i="8"/>
  <c r="H191" i="8"/>
  <c r="F191" i="8"/>
  <c r="G191" i="8" l="1"/>
  <c r="H192" i="8"/>
  <c r="F192" i="8"/>
  <c r="I191" i="8"/>
  <c r="J191" i="8" s="1"/>
  <c r="L191" i="8"/>
  <c r="M191" i="8" s="1"/>
  <c r="N191" i="8" s="1"/>
  <c r="G192" i="8" l="1"/>
  <c r="H193" i="8" s="1"/>
  <c r="F193" i="8"/>
  <c r="L192" i="8"/>
  <c r="M192" i="8" s="1"/>
  <c r="N192" i="8" s="1"/>
  <c r="I192" i="8"/>
  <c r="J192" i="8" s="1"/>
  <c r="I193" i="8" l="1"/>
  <c r="J193" i="8" s="1"/>
  <c r="L193" i="8"/>
  <c r="M193" i="8" s="1"/>
  <c r="N193" i="8" s="1"/>
  <c r="F194" i="8"/>
  <c r="G193" i="8"/>
  <c r="H194" i="8" s="1"/>
  <c r="I194" i="8" l="1"/>
  <c r="J194" i="8" s="1"/>
  <c r="L194" i="8"/>
  <c r="M194" i="8" s="1"/>
  <c r="N194" i="8" s="1"/>
  <c r="G194" i="8"/>
  <c r="H195" i="8"/>
  <c r="F195" i="8"/>
  <c r="G195" i="8" l="1"/>
  <c r="H196" i="8"/>
  <c r="F196" i="8"/>
  <c r="I195" i="8"/>
  <c r="J195" i="8" s="1"/>
  <c r="L195" i="8"/>
  <c r="M195" i="8" s="1"/>
  <c r="N195" i="8" s="1"/>
  <c r="F197" i="8" l="1"/>
  <c r="G196" i="8"/>
  <c r="H197" i="8" s="1"/>
  <c r="L196" i="8"/>
  <c r="M196" i="8" s="1"/>
  <c r="N196" i="8" s="1"/>
  <c r="I196" i="8"/>
  <c r="J196" i="8" s="1"/>
  <c r="I197" i="8" l="1"/>
  <c r="J197" i="8" s="1"/>
  <c r="L197" i="8"/>
  <c r="M197" i="8" s="1"/>
  <c r="N197" i="8" s="1"/>
  <c r="F198" i="8"/>
  <c r="G197" i="8"/>
  <c r="H198" i="8" s="1"/>
  <c r="I198" i="8" l="1"/>
  <c r="J198" i="8" s="1"/>
  <c r="L198" i="8"/>
  <c r="M198" i="8" s="1"/>
  <c r="N198" i="8" s="1"/>
  <c r="F199" i="8"/>
  <c r="G198" i="8"/>
  <c r="H199" i="8" s="1"/>
  <c r="I199" i="8" l="1"/>
  <c r="J199" i="8" s="1"/>
  <c r="L199" i="8"/>
  <c r="M199" i="8" s="1"/>
  <c r="N199" i="8" s="1"/>
  <c r="G199" i="8"/>
  <c r="F200" i="8"/>
  <c r="H200" i="8"/>
  <c r="L200" i="8" l="1"/>
  <c r="M200" i="8" s="1"/>
  <c r="N200" i="8" s="1"/>
  <c r="I200" i="8"/>
  <c r="J200" i="8" s="1"/>
  <c r="G200" i="8"/>
  <c r="H201" i="8" s="1"/>
  <c r="F201" i="8"/>
  <c r="I201" i="8" l="1"/>
  <c r="J201" i="8" s="1"/>
  <c r="L201" i="8"/>
  <c r="M201" i="8" s="1"/>
  <c r="N201" i="8" s="1"/>
  <c r="F202" i="8"/>
  <c r="G201" i="8"/>
  <c r="H202" i="8" s="1"/>
  <c r="I202" i="8" l="1"/>
  <c r="J202" i="8" s="1"/>
  <c r="L202" i="8"/>
  <c r="M202" i="8" s="1"/>
  <c r="N202" i="8" s="1"/>
  <c r="F203" i="8"/>
  <c r="G202" i="8"/>
  <c r="H203" i="8"/>
  <c r="I203" i="8" l="1"/>
  <c r="J203" i="8" s="1"/>
  <c r="L203" i="8"/>
  <c r="M203" i="8" s="1"/>
  <c r="N203" i="8" s="1"/>
  <c r="G203" i="8"/>
  <c r="F204" i="8"/>
  <c r="H204" i="8"/>
  <c r="L204" i="8" l="1"/>
  <c r="M204" i="8" s="1"/>
  <c r="N204" i="8" s="1"/>
  <c r="I204" i="8"/>
  <c r="J204" i="8" s="1"/>
  <c r="F205" i="8"/>
  <c r="G204" i="8"/>
  <c r="H205" i="8" s="1"/>
  <c r="L205" i="8" l="1"/>
  <c r="M205" i="8" s="1"/>
  <c r="N205" i="8" s="1"/>
  <c r="I205" i="8"/>
  <c r="J205" i="8" s="1"/>
  <c r="F206" i="8"/>
  <c r="G205" i="8"/>
  <c r="H206" i="8" s="1"/>
  <c r="I206" i="8" l="1"/>
  <c r="J206" i="8" s="1"/>
  <c r="L206" i="8"/>
  <c r="M206" i="8" s="1"/>
  <c r="N206" i="8" s="1"/>
  <c r="F207" i="8"/>
  <c r="G206" i="8"/>
  <c r="H207" i="8"/>
  <c r="I207" i="8" l="1"/>
  <c r="J207" i="8" s="1"/>
  <c r="L207" i="8"/>
  <c r="M207" i="8" s="1"/>
  <c r="N207" i="8" s="1"/>
  <c r="G207" i="8"/>
  <c r="H208" i="8"/>
  <c r="F208" i="8"/>
  <c r="F209" i="8" l="1"/>
  <c r="G208" i="8"/>
  <c r="H209" i="8" s="1"/>
  <c r="L208" i="8"/>
  <c r="M208" i="8" s="1"/>
  <c r="N208" i="8" s="1"/>
  <c r="I208" i="8"/>
  <c r="J208" i="8" s="1"/>
  <c r="I209" i="8" l="1"/>
  <c r="J209" i="8" s="1"/>
  <c r="L209" i="8"/>
  <c r="M209" i="8" s="1"/>
  <c r="N209" i="8" s="1"/>
  <c r="F210" i="8"/>
  <c r="G209" i="8"/>
  <c r="H210" i="8" s="1"/>
  <c r="I210" i="8" l="1"/>
  <c r="J210" i="8" s="1"/>
  <c r="L210" i="8"/>
  <c r="M210" i="8" s="1"/>
  <c r="N210" i="8" s="1"/>
  <c r="F211" i="8"/>
  <c r="G210" i="8"/>
  <c r="H211" i="8" s="1"/>
  <c r="I211" i="8" l="1"/>
  <c r="J211" i="8" s="1"/>
  <c r="L211" i="8"/>
  <c r="M211" i="8" s="1"/>
  <c r="N211" i="8" s="1"/>
  <c r="G211" i="8"/>
  <c r="H212" i="8"/>
  <c r="F212" i="8"/>
  <c r="G212" i="8" l="1"/>
  <c r="H213" i="8" s="1"/>
  <c r="F213" i="8"/>
  <c r="L212" i="8"/>
  <c r="M212" i="8" s="1"/>
  <c r="N212" i="8" s="1"/>
  <c r="I212" i="8"/>
  <c r="J212" i="8" s="1"/>
  <c r="I213" i="8" l="1"/>
  <c r="J213" i="8" s="1"/>
  <c r="L213" i="8"/>
  <c r="M213" i="8" s="1"/>
  <c r="N213" i="8" s="1"/>
  <c r="F214" i="8"/>
  <c r="G213" i="8"/>
  <c r="H214" i="8" s="1"/>
  <c r="I214" i="8" l="1"/>
  <c r="J214" i="8" s="1"/>
  <c r="L214" i="8"/>
  <c r="M214" i="8" s="1"/>
  <c r="N214" i="8" s="1"/>
  <c r="F215" i="8"/>
  <c r="G214" i="8"/>
  <c r="H215" i="8" s="1"/>
  <c r="I215" i="8" l="1"/>
  <c r="J215" i="8" s="1"/>
  <c r="L215" i="8"/>
  <c r="M215" i="8" s="1"/>
  <c r="N215" i="8" s="1"/>
  <c r="G215" i="8"/>
  <c r="H216" i="8"/>
  <c r="F216" i="8"/>
  <c r="G216" i="8" l="1"/>
  <c r="H217" i="8" s="1"/>
  <c r="F217" i="8"/>
  <c r="L216" i="8"/>
  <c r="M216" i="8" s="1"/>
  <c r="N216" i="8" s="1"/>
  <c r="I216" i="8"/>
  <c r="J216" i="8" s="1"/>
  <c r="I217" i="8" l="1"/>
  <c r="J217" i="8" s="1"/>
  <c r="L217" i="8"/>
  <c r="M217" i="8" s="1"/>
  <c r="N217" i="8" s="1"/>
  <c r="F218" i="8"/>
  <c r="G217" i="8"/>
  <c r="H218" i="8" s="1"/>
  <c r="I218" i="8" l="1"/>
  <c r="J218" i="8" s="1"/>
  <c r="L218" i="8"/>
  <c r="M218" i="8" s="1"/>
  <c r="N218" i="8" s="1"/>
  <c r="F219" i="8"/>
  <c r="G218" i="8"/>
  <c r="H219" i="8"/>
  <c r="L219" i="8" l="1"/>
  <c r="M219" i="8" s="1"/>
  <c r="N219" i="8" s="1"/>
  <c r="U23" i="8" s="1"/>
  <c r="V23" i="8" s="1"/>
  <c r="I219" i="8"/>
  <c r="J219" i="8" s="1"/>
  <c r="U18" i="8" s="1"/>
  <c r="V18" i="8" s="1"/>
  <c r="G219" i="8"/>
  <c r="H222" i="8"/>
  <c r="L222" i="8" s="1"/>
  <c r="H221" i="8"/>
  <c r="L221" i="8" s="1"/>
  <c r="H220" i="8"/>
  <c r="L220" i="8" s="1"/>
</calcChain>
</file>

<file path=xl/sharedStrings.xml><?xml version="1.0" encoding="utf-8"?>
<sst xmlns="http://schemas.openxmlformats.org/spreadsheetml/2006/main" count="803" uniqueCount="295">
  <si>
    <t>Pay Per View Events</t>
  </si>
  <si>
    <t>Event</t>
  </si>
  <si>
    <t>Time(t)</t>
  </si>
  <si>
    <t>Date</t>
  </si>
  <si>
    <t>Pay-Per_View Buys</t>
  </si>
  <si>
    <t>Year</t>
  </si>
  <si>
    <t>Pay-Per_View Revenue</t>
  </si>
  <si>
    <t>Forecast (buys)</t>
  </si>
  <si>
    <t>Predicted Buys</t>
  </si>
  <si>
    <t>PPV Buys Residual (Error)</t>
  </si>
  <si>
    <t>Squared Error</t>
  </si>
  <si>
    <t>Forecast (Rev $)</t>
  </si>
  <si>
    <t>PPV Rev $ Prediction</t>
  </si>
  <si>
    <t>PPV Rev Error</t>
  </si>
  <si>
    <t>Squared Error2</t>
  </si>
  <si>
    <t>PPV Buys Standard Error</t>
  </si>
  <si>
    <t>UFC 1</t>
  </si>
  <si>
    <t>UFC 2</t>
  </si>
  <si>
    <t>PPV Price</t>
  </si>
  <si>
    <t>PPV Rev Standard Error</t>
  </si>
  <si>
    <t>UFC 5</t>
  </si>
  <si>
    <t>UFC 6</t>
  </si>
  <si>
    <t>UFC 7</t>
  </si>
  <si>
    <t>FORECASTED VALUES</t>
  </si>
  <si>
    <t>UFC 8</t>
  </si>
  <si>
    <t>UFC 33</t>
  </si>
  <si>
    <t>UFC 34</t>
  </si>
  <si>
    <t>*UFC data from Tapology.com and Wikepedia, everything is estimates based on available information as the UFC is a privately owned company and does always publically disclose figures, these numbers are likely not 100% accurate but for the purpose of the project will do their job.</t>
  </si>
  <si>
    <t>UFC 35</t>
  </si>
  <si>
    <t>UFC 36</t>
  </si>
  <si>
    <t>UFC 37</t>
  </si>
  <si>
    <t>UFC 39</t>
  </si>
  <si>
    <t>UFC 40</t>
  </si>
  <si>
    <t>UFC 42</t>
  </si>
  <si>
    <t>UFC 43</t>
  </si>
  <si>
    <t>UFC 44</t>
  </si>
  <si>
    <t>UFC 46</t>
  </si>
  <si>
    <t>UFC 47</t>
  </si>
  <si>
    <t>UFC 48</t>
  </si>
  <si>
    <t>UFC 49</t>
  </si>
  <si>
    <t>UFC 51</t>
  </si>
  <si>
    <t>UFC 52</t>
  </si>
  <si>
    <t>UFC 53</t>
  </si>
  <si>
    <t>UFC 54</t>
  </si>
  <si>
    <t>UFC 55</t>
  </si>
  <si>
    <t>UFC 56</t>
  </si>
  <si>
    <t>UFC 57</t>
  </si>
  <si>
    <t>UFC 58</t>
  </si>
  <si>
    <t>UFC 59</t>
  </si>
  <si>
    <t>UFC 60</t>
  </si>
  <si>
    <t>UFC 61</t>
  </si>
  <si>
    <t>UFC 62</t>
  </si>
  <si>
    <t>UFC 63</t>
  </si>
  <si>
    <t>UFC 64</t>
  </si>
  <si>
    <t>UFC 65</t>
  </si>
  <si>
    <t>UFC 66</t>
  </si>
  <si>
    <t>UFC 67</t>
  </si>
  <si>
    <t>UFC 68</t>
  </si>
  <si>
    <t>UFC 69</t>
  </si>
  <si>
    <t>UFC 71</t>
  </si>
  <si>
    <t>UFC 72</t>
  </si>
  <si>
    <t>UFC 73</t>
  </si>
  <si>
    <t>UFC 74</t>
  </si>
  <si>
    <t>UFC 76</t>
  </si>
  <si>
    <t>UFC 77</t>
  </si>
  <si>
    <t>UFC 78</t>
  </si>
  <si>
    <t>UFC 79</t>
  </si>
  <si>
    <t>UFC 80</t>
  </si>
  <si>
    <t>UFC 81</t>
  </si>
  <si>
    <t>UFC 82</t>
  </si>
  <si>
    <t>UFC 83</t>
  </si>
  <si>
    <t>UFC 84</t>
  </si>
  <si>
    <t>UFC 85</t>
  </si>
  <si>
    <t>UFC 86</t>
  </si>
  <si>
    <t>UFC 87</t>
  </si>
  <si>
    <t>UFC 88</t>
  </si>
  <si>
    <t>UFC 90</t>
  </si>
  <si>
    <t>UFC 91</t>
  </si>
  <si>
    <t>UFC 92</t>
  </si>
  <si>
    <t>UFC 93</t>
  </si>
  <si>
    <t>UFC 94</t>
  </si>
  <si>
    <t>UFC 96</t>
  </si>
  <si>
    <t>UFC 97</t>
  </si>
  <si>
    <t>UFC 98</t>
  </si>
  <si>
    <t>UFC 99</t>
  </si>
  <si>
    <t>UFC 100</t>
  </si>
  <si>
    <t>UFC 101</t>
  </si>
  <si>
    <t>UFC 102</t>
  </si>
  <si>
    <t>UFC 103</t>
  </si>
  <si>
    <t>UFC 104</t>
  </si>
  <si>
    <t>UFC 106</t>
  </si>
  <si>
    <t>UFC 107</t>
  </si>
  <si>
    <t>UFC 108</t>
  </si>
  <si>
    <t>UFC 109</t>
  </si>
  <si>
    <t>UFC 110</t>
  </si>
  <si>
    <t>UFC 111</t>
  </si>
  <si>
    <t>UFC 112</t>
  </si>
  <si>
    <t>UFC 113</t>
  </si>
  <si>
    <t>UFC 114</t>
  </si>
  <si>
    <t>UFC 115</t>
  </si>
  <si>
    <t>UFC 116</t>
  </si>
  <si>
    <t>UFC 117</t>
  </si>
  <si>
    <t>UFC 118</t>
  </si>
  <si>
    <t>UFC 119</t>
  </si>
  <si>
    <t>UFC 121</t>
  </si>
  <si>
    <t>UFC 123</t>
  </si>
  <si>
    <t>UFC 124</t>
  </si>
  <si>
    <t>UFC 125</t>
  </si>
  <si>
    <t>UFC 126</t>
  </si>
  <si>
    <t>UFC 127</t>
  </si>
  <si>
    <t>UFC 128</t>
  </si>
  <si>
    <t>UFC 129</t>
  </si>
  <si>
    <t>UFC 130</t>
  </si>
  <si>
    <t>UFC 131</t>
  </si>
  <si>
    <t>UFC 132</t>
  </si>
  <si>
    <t>UFC 133</t>
  </si>
  <si>
    <t>UFC 134</t>
  </si>
  <si>
    <t>UFC 135</t>
  </si>
  <si>
    <t>UFC 136</t>
  </si>
  <si>
    <t>UFC 137</t>
  </si>
  <si>
    <t>UFC 139</t>
  </si>
  <si>
    <t>UFC 140</t>
  </si>
  <si>
    <t>UFC 141</t>
  </si>
  <si>
    <t>UFC 142</t>
  </si>
  <si>
    <t>UFC 143</t>
  </si>
  <si>
    <t>UFC 144</t>
  </si>
  <si>
    <t>UFC 148</t>
  </si>
  <si>
    <t>UFC 146</t>
  </si>
  <si>
    <t>UFC 147</t>
  </si>
  <si>
    <t>UFC 149</t>
  </si>
  <si>
    <t>UFC 150</t>
  </si>
  <si>
    <t>UFC 152</t>
  </si>
  <si>
    <t>UFC 153</t>
  </si>
  <si>
    <t>UFC 154</t>
  </si>
  <si>
    <t>UFC 155</t>
  </si>
  <si>
    <t>UFC 156</t>
  </si>
  <si>
    <t>UFC 157</t>
  </si>
  <si>
    <t>UFC 158</t>
  </si>
  <si>
    <t>UFC 159</t>
  </si>
  <si>
    <t>UFC 160</t>
  </si>
  <si>
    <t>UFC 161</t>
  </si>
  <si>
    <t>UFC 162</t>
  </si>
  <si>
    <t>UFC 163</t>
  </si>
  <si>
    <t>UFC 164</t>
  </si>
  <si>
    <t>UFC 165</t>
  </si>
  <si>
    <t>UFC 166</t>
  </si>
  <si>
    <t>UFC 167</t>
  </si>
  <si>
    <t>UFC 168</t>
  </si>
  <si>
    <t>UFC 169</t>
  </si>
  <si>
    <t>UFC 170</t>
  </si>
  <si>
    <t>UFC 171</t>
  </si>
  <si>
    <t>UFC 172</t>
  </si>
  <si>
    <t>UFC 173</t>
  </si>
  <si>
    <t>UFC 174</t>
  </si>
  <si>
    <t>UFC 175</t>
  </si>
  <si>
    <t>UFC 177</t>
  </si>
  <si>
    <t>UFC 178</t>
  </si>
  <si>
    <t>UFC 179</t>
  </si>
  <si>
    <t>UFC 180</t>
  </si>
  <si>
    <t>UFC 181</t>
  </si>
  <si>
    <t>UFC 182</t>
  </si>
  <si>
    <t>UFC 183</t>
  </si>
  <si>
    <t>UFC 184</t>
  </si>
  <si>
    <t>UFC 185</t>
  </si>
  <si>
    <t>UFC 186</t>
  </si>
  <si>
    <t>UFC 187</t>
  </si>
  <si>
    <t>UFC 188</t>
  </si>
  <si>
    <t>UFC 189</t>
  </si>
  <si>
    <t>UFC 190</t>
  </si>
  <si>
    <t>UFC 191</t>
  </si>
  <si>
    <t>UFC 192</t>
  </si>
  <si>
    <t>UFC 193</t>
  </si>
  <si>
    <t>UFC 194</t>
  </si>
  <si>
    <t>UFC 195</t>
  </si>
  <si>
    <t>UFC 196</t>
  </si>
  <si>
    <t>UFC 197</t>
  </si>
  <si>
    <t>UFC 198</t>
  </si>
  <si>
    <t>UFC 199</t>
  </si>
  <si>
    <t>UFC 200</t>
  </si>
  <si>
    <t>UFC 201</t>
  </si>
  <si>
    <t>UFC 202</t>
  </si>
  <si>
    <t>UFC 203</t>
  </si>
  <si>
    <t>UFC 204</t>
  </si>
  <si>
    <t>UFC 205</t>
  </si>
  <si>
    <t>UFC 206</t>
  </si>
  <si>
    <t>UFC 207</t>
  </si>
  <si>
    <t>UFC 208</t>
  </si>
  <si>
    <t>UFC 209</t>
  </si>
  <si>
    <t>UFC 210</t>
  </si>
  <si>
    <t>UFC 211</t>
  </si>
  <si>
    <t>UFC 212</t>
  </si>
  <si>
    <t>UFC 213</t>
  </si>
  <si>
    <t>UFC 214</t>
  </si>
  <si>
    <t>UFC 215</t>
  </si>
  <si>
    <t>UFC 216</t>
  </si>
  <si>
    <t>UFC 217</t>
  </si>
  <si>
    <t>UFC 218</t>
  </si>
  <si>
    <t>UFC 219</t>
  </si>
  <si>
    <t>UFC 220</t>
  </si>
  <si>
    <t>UFC 221</t>
  </si>
  <si>
    <t>UFC 222</t>
  </si>
  <si>
    <t>UFC 223</t>
  </si>
  <si>
    <t>UFC 224</t>
  </si>
  <si>
    <t>UFC 225</t>
  </si>
  <si>
    <t>UFC 226</t>
  </si>
  <si>
    <t>UFC 227</t>
  </si>
  <si>
    <t>UFC 228</t>
  </si>
  <si>
    <t>UFC 229</t>
  </si>
  <si>
    <t>UFC 230</t>
  </si>
  <si>
    <t>UFC 231</t>
  </si>
  <si>
    <t>UFC 232</t>
  </si>
  <si>
    <t>UFC 234</t>
  </si>
  <si>
    <t>UFC 235</t>
  </si>
  <si>
    <t>UFC 236</t>
  </si>
  <si>
    <t>UFC 246</t>
  </si>
  <si>
    <t>UFC 249</t>
  </si>
  <si>
    <t>UFC 250</t>
  </si>
  <si>
    <t>UFC 251</t>
  </si>
  <si>
    <t>UFC 252</t>
  </si>
  <si>
    <t>UFC 253</t>
  </si>
  <si>
    <t>UFC 254</t>
  </si>
  <si>
    <t>UFC 257</t>
  </si>
  <si>
    <t>UFC 259</t>
  </si>
  <si>
    <t>UFC 261</t>
  </si>
  <si>
    <t>UFC 262</t>
  </si>
  <si>
    <t>UFC 263</t>
  </si>
  <si>
    <t>UFC 264</t>
  </si>
  <si>
    <t>UFC 268</t>
  </si>
  <si>
    <t>UFC 269</t>
  </si>
  <si>
    <t>UFC 274</t>
  </si>
  <si>
    <t>UFC 276</t>
  </si>
  <si>
    <t>UFC 277</t>
  </si>
  <si>
    <t>UFC 278</t>
  </si>
  <si>
    <t>UFC 281</t>
  </si>
  <si>
    <t>UFC 283</t>
  </si>
  <si>
    <t>UFC 284</t>
  </si>
  <si>
    <t>UFC 285</t>
  </si>
  <si>
    <t>UFC 286</t>
  </si>
  <si>
    <t>UFC 287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</si>
  <si>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</si>
  <si>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</si>
  <si>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</si>
  <si>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</si>
  <si>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</si>
  <si>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</si>
  <si>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</si>
  <si>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</si>
  <si>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</si>
  <si>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</si>
  <si>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</si>
  <si>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</si>
  <si>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</si>
  <si>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</si>
  <si>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</si>
  <si>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</si>
  <si>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</si>
  <si>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</si>
  <si>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</si>
  <si>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</si>
  <si>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</si>
  <si>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</si>
  <si>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</si>
  <si>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</si>
  <si>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RESIDUAL OUTPUT</t>
  </si>
  <si>
    <t>Observation</t>
  </si>
  <si>
    <t>Predicted Pay-Per_View Buys</t>
  </si>
  <si>
    <t>Residuals</t>
  </si>
  <si>
    <t>Predicted Pay-Per_View Revenue</t>
  </si>
  <si>
    <t>Data</t>
  </si>
  <si>
    <t>Forecast</t>
  </si>
  <si>
    <t>Events</t>
  </si>
  <si>
    <t>12 MA PPV Buys</t>
  </si>
  <si>
    <t>Centered MA</t>
  </si>
  <si>
    <t>Seasonal</t>
  </si>
  <si>
    <t>Seasonal Index</t>
  </si>
  <si>
    <t>Deseasonalized</t>
  </si>
  <si>
    <t>Trend Fit</t>
  </si>
  <si>
    <t>Forecast Buys</t>
  </si>
  <si>
    <t>Detrended</t>
  </si>
  <si>
    <t>Error (Buys)</t>
  </si>
  <si>
    <t>Squared Error (Buys)</t>
  </si>
  <si>
    <t>Forecasted Rev</t>
  </si>
  <si>
    <t>Error (Rev)</t>
  </si>
  <si>
    <t>Squared Error (Rev)</t>
  </si>
  <si>
    <t>PPV Buys</t>
  </si>
  <si>
    <t>MSE</t>
  </si>
  <si>
    <t>RMSE</t>
  </si>
  <si>
    <t>PPV Rev</t>
  </si>
  <si>
    <t>Alpha</t>
  </si>
  <si>
    <t>Beta</t>
  </si>
  <si>
    <t>Level (Buys)</t>
  </si>
  <si>
    <t>Trend (Buys)</t>
  </si>
  <si>
    <t>Forecast (Buys)</t>
  </si>
  <si>
    <t>UFC PPV Buys and PPV Revenue Forecasting</t>
  </si>
  <si>
    <t>Lowest Standard Error is Predicted to be most accurate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</si>
</sst>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.00"/>
    <numFmt numFmtId="165" formatCode="_(&quot;$&quot;* #,##0_);_(&quot;$&quot;* \(#,##0\);_(&quot;$&quot;* &quot;-&quot;??_);_(@_)"/>
    <numFmt numFmtId="166" formatCode="0.0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24"/>
      <color rgb="FFC00000"/>
      <name val="Calibri (Body)"/>
    </font>
  </fonts>
  <fills count="37">
    <fill>
      <patternFill patternType="none"/>
    </fill>
    <fill>
      <patternFill patternType="gray125"/>
    </fill>
    <fill>
      <patternFill patternType="solid">
        <fgColor theme="7" tint="0.79998168889431442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1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5" tint="0.79998168889431442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theme="0" tint="-0.14999847407452621"/>
      </patternFill>
    </fill>
    <fill>
      <patternFill patternType="solid">
        <fgColor theme="7" tint="0.59999389629810485"/>
        <bgColor theme="0" tint="-0.34998626667073579"/>
      </patternFill>
    </fill>
    <fill>
      <patternFill patternType="solid">
        <fgColor theme="7" tint="0.79998168889431442"/>
        <bgColor theme="0" tint="-0.34998626667073579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34998626667073579"/>
      </patternFill>
    </fill>
    <fill>
      <patternFill patternType="solid">
        <fgColor theme="4" tint="0.59999389629810485"/>
        <bgColor theme="0" tint="-0.34998626667073579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0"/>
        <bgColor theme="0" tint="-0.34998626667073579"/>
      </patternFill>
    </fill>
    <fill>
      <patternFill patternType="solid">
        <fgColor theme="4" tint="0.79998168889431442"/>
        <bgColor theme="0" tint="-0.34998626667073579"/>
      </patternFill>
    </fill>
    <fill>
      <patternFill patternType="solid">
        <fgColor theme="5" tint="0.79998168889431442"/>
        <bgColor theme="0" tint="-0.3499862666707357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theme="0" tint="-0.34998626667073579"/>
      </patternFill>
    </fill>
    <fill>
      <patternFill patternType="solid">
        <fgColor theme="9" tint="0.39997558519241921"/>
        <bgColor theme="0" tint="-0.34998626667073579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3">
    <xf numFmtId="0" fontId="0" fillId="0" borderId="0" xfId="0"/>
    <xf numFmtId="164" fontId="0" fillId="2" borderId="0" xfId="0" applyNumberFormat="1" applyFill="1"/>
    <xf numFmtId="0" fontId="4" fillId="3" borderId="0" xfId="0" applyFont="1" applyFill="1" applyAlignment="1">
      <alignment horizontal="left" vertical="center"/>
    </xf>
    <xf numFmtId="2" fontId="0" fillId="3" borderId="0" xfId="0" applyNumberFormat="1" applyFill="1"/>
    <xf numFmtId="0" fontId="2" fillId="4" borderId="1" xfId="0" applyFont="1" applyFill="1" applyBorder="1"/>
    <xf numFmtId="0" fontId="2" fillId="4" borderId="2" xfId="0" applyFont="1" applyFill="1" applyBorder="1"/>
    <xf numFmtId="14" fontId="2" fillId="4" borderId="2" xfId="0" applyNumberFormat="1" applyFont="1" applyFill="1" applyBorder="1"/>
    <xf numFmtId="1" fontId="2" fillId="4" borderId="2" xfId="0" applyNumberFormat="1" applyFont="1" applyFill="1" applyBorder="1"/>
    <xf numFmtId="2" fontId="2" fillId="4" borderId="2" xfId="0" applyNumberFormat="1" applyFont="1" applyFill="1" applyBorder="1"/>
    <xf numFmtId="2" fontId="2" fillId="4" borderId="3" xfId="0" applyNumberFormat="1" applyFont="1" applyFill="1" applyBorder="1"/>
    <xf numFmtId="2" fontId="2" fillId="5" borderId="0" xfId="0" applyNumberFormat="1" applyFont="1" applyFill="1"/>
    <xf numFmtId="0" fontId="3" fillId="6" borderId="4" xfId="0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2" borderId="0" xfId="0" applyFill="1"/>
    <xf numFmtId="0" fontId="0" fillId="9" borderId="0" xfId="0" applyFill="1"/>
    <xf numFmtId="44" fontId="0" fillId="7" borderId="0" xfId="1" applyFont="1" applyFill="1" applyBorder="1" applyAlignment="1"/>
    <xf numFmtId="44" fontId="0" fillId="9" borderId="0" xfId="1" applyFont="1" applyFill="1" applyBorder="1" applyAlignment="1"/>
    <xf numFmtId="44" fontId="0" fillId="9" borderId="0" xfId="0" applyNumberFormat="1" applyFill="1"/>
    <xf numFmtId="44" fontId="0" fillId="0" borderId="0" xfId="0" applyNumberFormat="1"/>
    <xf numFmtId="0" fontId="3" fillId="6" borderId="7" xfId="0" applyFont="1" applyFill="1" applyBorder="1"/>
    <xf numFmtId="0" fontId="3" fillId="6" borderId="0" xfId="0" applyFont="1" applyFill="1"/>
    <xf numFmtId="0" fontId="3" fillId="6" borderId="8" xfId="0" applyFont="1" applyFill="1" applyBorder="1"/>
    <xf numFmtId="14" fontId="0" fillId="0" borderId="0" xfId="0" applyNumberFormat="1"/>
    <xf numFmtId="0" fontId="0" fillId="10" borderId="0" xfId="0" applyFill="1"/>
    <xf numFmtId="0" fontId="0" fillId="11" borderId="0" xfId="0" applyFill="1"/>
    <xf numFmtId="164" fontId="0" fillId="12" borderId="0" xfId="0" applyNumberFormat="1" applyFill="1"/>
    <xf numFmtId="0" fontId="0" fillId="13" borderId="0" xfId="0" applyFill="1"/>
    <xf numFmtId="0" fontId="0" fillId="14" borderId="0" xfId="0" applyFill="1"/>
    <xf numFmtId="164" fontId="0" fillId="13" borderId="0" xfId="0" applyNumberFormat="1" applyFill="1"/>
    <xf numFmtId="44" fontId="0" fillId="0" borderId="0" xfId="1" applyFont="1" applyBorder="1" applyAlignment="1"/>
    <xf numFmtId="44" fontId="0" fillId="14" borderId="0" xfId="1" applyFont="1" applyFill="1" applyBorder="1" applyAlignment="1"/>
    <xf numFmtId="44" fontId="0" fillId="14" borderId="0" xfId="0" applyNumberFormat="1" applyFill="1"/>
    <xf numFmtId="0" fontId="0" fillId="15" borderId="9" xfId="0" applyFill="1" applyBorder="1" applyAlignment="1">
      <alignment horizontal="left" vertical="center"/>
    </xf>
    <xf numFmtId="0" fontId="0" fillId="15" borderId="10" xfId="0" applyFill="1" applyBorder="1" applyAlignment="1">
      <alignment horizontal="left" vertical="center"/>
    </xf>
    <xf numFmtId="0" fontId="3" fillId="6" borderId="11" xfId="0" applyFont="1" applyFill="1" applyBorder="1"/>
    <xf numFmtId="0" fontId="3" fillId="6" borderId="12" xfId="0" applyFont="1" applyFill="1" applyBorder="1"/>
    <xf numFmtId="0" fontId="3" fillId="6" borderId="13" xfId="0" applyFont="1" applyFill="1" applyBorder="1"/>
    <xf numFmtId="0" fontId="0" fillId="15" borderId="7" xfId="0" applyFill="1" applyBorder="1"/>
    <xf numFmtId="44" fontId="0" fillId="15" borderId="8" xfId="1" applyFont="1" applyFill="1" applyBorder="1"/>
    <xf numFmtId="0" fontId="0" fillId="17" borderId="4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17" borderId="13" xfId="0" applyFill="1" applyBorder="1" applyAlignment="1">
      <alignment horizontal="center" vertical="center" wrapText="1"/>
    </xf>
    <xf numFmtId="0" fontId="0" fillId="15" borderId="11" xfId="0" applyFill="1" applyBorder="1"/>
    <xf numFmtId="44" fontId="0" fillId="15" borderId="13" xfId="1" applyFont="1" applyFill="1" applyBorder="1"/>
    <xf numFmtId="0" fontId="0" fillId="18" borderId="0" xfId="0" applyFill="1"/>
    <xf numFmtId="14" fontId="0" fillId="13" borderId="0" xfId="0" applyNumberFormat="1" applyFill="1"/>
    <xf numFmtId="2" fontId="0" fillId="19" borderId="0" xfId="0" applyNumberFormat="1" applyFill="1"/>
    <xf numFmtId="0" fontId="0" fillId="20" borderId="0" xfId="0" applyFill="1"/>
    <xf numFmtId="14" fontId="0" fillId="16" borderId="0" xfId="0" applyNumberFormat="1" applyFill="1"/>
    <xf numFmtId="0" fontId="0" fillId="16" borderId="0" xfId="0" applyFill="1"/>
    <xf numFmtId="2" fontId="0" fillId="20" borderId="0" xfId="0" applyNumberForma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5" fillId="0" borderId="15" xfId="0" applyFont="1" applyBorder="1" applyAlignment="1">
      <alignment horizontal="centerContinuous"/>
    </xf>
    <xf numFmtId="0" fontId="0" fillId="0" borderId="16" xfId="0" applyBorder="1"/>
    <xf numFmtId="0" fontId="5" fillId="0" borderId="15" xfId="0" applyFont="1" applyBorder="1" applyAlignment="1">
      <alignment horizontal="center"/>
    </xf>
    <xf numFmtId="0" fontId="0" fillId="21" borderId="4" xfId="0" applyFill="1" applyBorder="1"/>
    <xf numFmtId="0" fontId="0" fillId="0" borderId="6" xfId="0" applyBorder="1"/>
    <xf numFmtId="0" fontId="0" fillId="22" borderId="11" xfId="0" applyFill="1" applyBorder="1"/>
    <xf numFmtId="0" fontId="0" fillId="0" borderId="13" xfId="0" applyBorder="1"/>
    <xf numFmtId="0" fontId="4" fillId="3" borderId="0" xfId="0" applyFont="1" applyFill="1" applyAlignment="1">
      <alignment horizontal="left" vertical="center"/>
    </xf>
    <xf numFmtId="44" fontId="0" fillId="0" borderId="0" xfId="1" applyFont="1"/>
    <xf numFmtId="0" fontId="2" fillId="4" borderId="17" xfId="0" applyFont="1" applyFill="1" applyBorder="1"/>
    <xf numFmtId="0" fontId="0" fillId="23" borderId="0" xfId="0" applyFill="1"/>
    <xf numFmtId="14" fontId="0" fillId="23" borderId="0" xfId="0" applyNumberFormat="1" applyFill="1"/>
    <xf numFmtId="1" fontId="0" fillId="24" borderId="0" xfId="0" applyNumberFormat="1" applyFill="1"/>
    <xf numFmtId="1" fontId="0" fillId="23" borderId="0" xfId="0" applyNumberFormat="1" applyFill="1"/>
    <xf numFmtId="1" fontId="0" fillId="19" borderId="0" xfId="0" applyNumberFormat="1" applyFill="1"/>
    <xf numFmtId="1" fontId="0" fillId="25" borderId="0" xfId="0" applyNumberFormat="1" applyFill="1"/>
    <xf numFmtId="165" fontId="0" fillId="24" borderId="0" xfId="0" applyNumberFormat="1" applyFill="1"/>
    <xf numFmtId="165" fontId="0" fillId="19" borderId="0" xfId="0" applyNumberFormat="1" applyFill="1"/>
    <xf numFmtId="165" fontId="0" fillId="25" borderId="0" xfId="0" applyNumberFormat="1" applyFill="1"/>
    <xf numFmtId="14" fontId="0" fillId="11" borderId="0" xfId="0" applyNumberFormat="1" applyFill="1"/>
    <xf numFmtId="1" fontId="0" fillId="8" borderId="0" xfId="0" applyNumberFormat="1" applyFill="1"/>
    <xf numFmtId="1" fontId="0" fillId="11" borderId="0" xfId="0" applyNumberFormat="1" applyFill="1"/>
    <xf numFmtId="1" fontId="0" fillId="2" borderId="0" xfId="0" applyNumberFormat="1" applyFill="1"/>
    <xf numFmtId="1" fontId="0" fillId="26" borderId="0" xfId="0" applyNumberFormat="1" applyFill="1"/>
    <xf numFmtId="1" fontId="0" fillId="9" borderId="0" xfId="0" applyNumberFormat="1" applyFill="1"/>
    <xf numFmtId="165" fontId="0" fillId="27" borderId="0" xfId="0" applyNumberFormat="1" applyFill="1"/>
    <xf numFmtId="165" fontId="0" fillId="20" borderId="0" xfId="0" applyNumberFormat="1" applyFill="1"/>
    <xf numFmtId="165" fontId="0" fillId="28" borderId="0" xfId="0" applyNumberFormat="1" applyFill="1"/>
    <xf numFmtId="44" fontId="0" fillId="29" borderId="0" xfId="0" applyNumberFormat="1" applyFill="1"/>
    <xf numFmtId="166" fontId="0" fillId="30" borderId="0" xfId="0" applyNumberFormat="1" applyFill="1"/>
    <xf numFmtId="166" fontId="0" fillId="31" borderId="0" xfId="0" applyNumberFormat="1" applyFill="1"/>
    <xf numFmtId="166" fontId="0" fillId="32" borderId="0" xfId="0" applyNumberFormat="1" applyFill="1"/>
    <xf numFmtId="166" fontId="0" fillId="33" borderId="0" xfId="0" applyNumberFormat="1" applyFill="1"/>
    <xf numFmtId="0" fontId="0" fillId="0" borderId="0" xfId="0" applyAlignment="1">
      <alignment horizontal="center" vertical="center"/>
    </xf>
    <xf numFmtId="44" fontId="3" fillId="6" borderId="18" xfId="1" applyFont="1" applyFill="1" applyBorder="1"/>
    <xf numFmtId="44" fontId="3" fillId="6" borderId="7" xfId="1" applyFont="1" applyFill="1" applyBorder="1"/>
    <xf numFmtId="2" fontId="3" fillId="6" borderId="11" xfId="1" applyNumberFormat="1" applyFont="1" applyFill="1" applyBorder="1"/>
    <xf numFmtId="2" fontId="3" fillId="6" borderId="13" xfId="0" applyNumberFormat="1" applyFont="1" applyFill="1" applyBorder="1"/>
    <xf numFmtId="44" fontId="3" fillId="6" borderId="11" xfId="1" applyFont="1" applyFill="1" applyBorder="1"/>
    <xf numFmtId="44" fontId="3" fillId="6" borderId="13" xfId="1" applyFont="1" applyFill="1" applyBorder="1"/>
    <xf numFmtId="1" fontId="0" fillId="20" borderId="0" xfId="0" applyNumberFormat="1" applyFill="1"/>
    <xf numFmtId="0" fontId="0" fillId="19" borderId="0" xfId="0" applyFill="1"/>
    <xf numFmtId="1" fontId="0" fillId="18" borderId="0" xfId="0" applyNumberFormat="1" applyFill="1"/>
    <xf numFmtId="0" fontId="0" fillId="34" borderId="0" xfId="0" applyFill="1"/>
    <xf numFmtId="0" fontId="0" fillId="34" borderId="8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13" borderId="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35" borderId="0" xfId="0" applyFill="1"/>
    <xf numFmtId="0" fontId="0" fillId="36" borderId="0" xfId="0" applyFill="1"/>
    <xf numFmtId="0" fontId="0" fillId="36" borderId="16" xfId="0" applyFill="1" applyBorder="1"/>
    <xf numFmtId="0" fontId="0" fillId="3" borderId="0" xfId="0" applyFill="1"/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1" borderId="0" xfId="0" applyFont="1" applyFill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</a:t>
            </a:r>
            <a:r>
              <a:rPr lang="en-US" baseline="0"/>
              <a:t> Buys (Decomposition)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'UFC Business Decomposition'!$D$3:$D$222</c:f>
              <c:numCache>
                <c:formatCode>General</c:formatCode>
                <c:ptCount val="22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1995</c:v>
                </c:pt>
                <c:pt idx="4">
                  <c:v>1995</c:v>
                </c:pt>
                <c:pt idx="5">
                  <c:v>1996</c:v>
                </c:pt>
                <c:pt idx="6">
                  <c:v>2001</c:v>
                </c:pt>
                <c:pt idx="7">
                  <c:v>2001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2002</c:v>
                </c:pt>
                <c:pt idx="12">
                  <c:v>2002</c:v>
                </c:pt>
                <c:pt idx="13">
                  <c:v>2003</c:v>
                </c:pt>
                <c:pt idx="14">
                  <c:v>2003</c:v>
                </c:pt>
                <c:pt idx="15">
                  <c:v>2003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2005</c:v>
                </c:pt>
                <c:pt idx="24">
                  <c:v>2005</c:v>
                </c:pt>
                <c:pt idx="25">
                  <c:v>2005</c:v>
                </c:pt>
                <c:pt idx="26">
                  <c:v>2006</c:v>
                </c:pt>
                <c:pt idx="27">
                  <c:v>2006</c:v>
                </c:pt>
                <c:pt idx="28">
                  <c:v>2006</c:v>
                </c:pt>
                <c:pt idx="29">
                  <c:v>2006</c:v>
                </c:pt>
                <c:pt idx="30">
                  <c:v>2006</c:v>
                </c:pt>
                <c:pt idx="31">
                  <c:v>2006</c:v>
                </c:pt>
                <c:pt idx="32">
                  <c:v>2006</c:v>
                </c:pt>
                <c:pt idx="33">
                  <c:v>2006</c:v>
                </c:pt>
                <c:pt idx="34">
                  <c:v>2006</c:v>
                </c:pt>
                <c:pt idx="35">
                  <c:v>2006</c:v>
                </c:pt>
                <c:pt idx="36">
                  <c:v>2007</c:v>
                </c:pt>
                <c:pt idx="37">
                  <c:v>2007</c:v>
                </c:pt>
                <c:pt idx="38">
                  <c:v>2007</c:v>
                </c:pt>
                <c:pt idx="39">
                  <c:v>2007</c:v>
                </c:pt>
                <c:pt idx="40">
                  <c:v>2007</c:v>
                </c:pt>
                <c:pt idx="41">
                  <c:v>2007</c:v>
                </c:pt>
                <c:pt idx="42">
                  <c:v>2007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2007</c:v>
                </c:pt>
                <c:pt idx="47">
                  <c:v>2008</c:v>
                </c:pt>
                <c:pt idx="48">
                  <c:v>2008</c:v>
                </c:pt>
                <c:pt idx="49">
                  <c:v>2008</c:v>
                </c:pt>
                <c:pt idx="50">
                  <c:v>2008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2009</c:v>
                </c:pt>
                <c:pt idx="60">
                  <c:v>2009</c:v>
                </c:pt>
                <c:pt idx="61">
                  <c:v>2009</c:v>
                </c:pt>
                <c:pt idx="62">
                  <c:v>2009</c:v>
                </c:pt>
                <c:pt idx="63">
                  <c:v>2009</c:v>
                </c:pt>
                <c:pt idx="64">
                  <c:v>2009</c:v>
                </c:pt>
                <c:pt idx="65">
                  <c:v>2009</c:v>
                </c:pt>
                <c:pt idx="66">
                  <c:v>2009</c:v>
                </c:pt>
                <c:pt idx="67">
                  <c:v>2009</c:v>
                </c:pt>
                <c:pt idx="68">
                  <c:v>2009</c:v>
                </c:pt>
                <c:pt idx="69">
                  <c:v>2009</c:v>
                </c:pt>
                <c:pt idx="70">
                  <c:v>2009</c:v>
                </c:pt>
                <c:pt idx="71">
                  <c:v>2009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  <c:pt idx="78">
                  <c:v>2010</c:v>
                </c:pt>
                <c:pt idx="79">
                  <c:v>2010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2011</c:v>
                </c:pt>
                <c:pt idx="88">
                  <c:v>2011</c:v>
                </c:pt>
                <c:pt idx="89">
                  <c:v>2011</c:v>
                </c:pt>
                <c:pt idx="90">
                  <c:v>2011</c:v>
                </c:pt>
                <c:pt idx="91">
                  <c:v>2011</c:v>
                </c:pt>
                <c:pt idx="92">
                  <c:v>2011</c:v>
                </c:pt>
                <c:pt idx="93">
                  <c:v>2011</c:v>
                </c:pt>
                <c:pt idx="94">
                  <c:v>2011</c:v>
                </c:pt>
                <c:pt idx="95">
                  <c:v>2011</c:v>
                </c:pt>
                <c:pt idx="96">
                  <c:v>2011</c:v>
                </c:pt>
                <c:pt idx="97">
                  <c:v>2011</c:v>
                </c:pt>
                <c:pt idx="98">
                  <c:v>2011</c:v>
                </c:pt>
                <c:pt idx="99">
                  <c:v>2011</c:v>
                </c:pt>
                <c:pt idx="100">
                  <c:v>2011</c:v>
                </c:pt>
                <c:pt idx="101">
                  <c:v>2011</c:v>
                </c:pt>
                <c:pt idx="102">
                  <c:v>2011</c:v>
                </c:pt>
                <c:pt idx="103">
                  <c:v>2012</c:v>
                </c:pt>
                <c:pt idx="104">
                  <c:v>2012</c:v>
                </c:pt>
                <c:pt idx="105">
                  <c:v>2012</c:v>
                </c:pt>
                <c:pt idx="106">
                  <c:v>2012</c:v>
                </c:pt>
                <c:pt idx="107">
                  <c:v>2012</c:v>
                </c:pt>
                <c:pt idx="108">
                  <c:v>2012</c:v>
                </c:pt>
                <c:pt idx="109">
                  <c:v>2012</c:v>
                </c:pt>
                <c:pt idx="110">
                  <c:v>2012</c:v>
                </c:pt>
                <c:pt idx="111">
                  <c:v>2012</c:v>
                </c:pt>
                <c:pt idx="112">
                  <c:v>2012</c:v>
                </c:pt>
                <c:pt idx="113">
                  <c:v>2012</c:v>
                </c:pt>
                <c:pt idx="114">
                  <c:v>2012</c:v>
                </c:pt>
                <c:pt idx="115">
                  <c:v>2012</c:v>
                </c:pt>
                <c:pt idx="116">
                  <c:v>2013</c:v>
                </c:pt>
                <c:pt idx="117">
                  <c:v>2013</c:v>
                </c:pt>
                <c:pt idx="118">
                  <c:v>2013</c:v>
                </c:pt>
                <c:pt idx="119">
                  <c:v>2013</c:v>
                </c:pt>
                <c:pt idx="120">
                  <c:v>2013</c:v>
                </c:pt>
                <c:pt idx="121">
                  <c:v>2013</c:v>
                </c:pt>
                <c:pt idx="122">
                  <c:v>2013</c:v>
                </c:pt>
                <c:pt idx="123">
                  <c:v>2013</c:v>
                </c:pt>
                <c:pt idx="124">
                  <c:v>2013</c:v>
                </c:pt>
                <c:pt idx="125">
                  <c:v>2013</c:v>
                </c:pt>
                <c:pt idx="126">
                  <c:v>2013</c:v>
                </c:pt>
                <c:pt idx="127">
                  <c:v>2013</c:v>
                </c:pt>
                <c:pt idx="128">
                  <c:v>2013</c:v>
                </c:pt>
                <c:pt idx="129">
                  <c:v>2014</c:v>
                </c:pt>
                <c:pt idx="130">
                  <c:v>2014</c:v>
                </c:pt>
                <c:pt idx="131">
                  <c:v>2014</c:v>
                </c:pt>
                <c:pt idx="132">
                  <c:v>2014</c:v>
                </c:pt>
                <c:pt idx="133">
                  <c:v>2014</c:v>
                </c:pt>
                <c:pt idx="134">
                  <c:v>2014</c:v>
                </c:pt>
                <c:pt idx="135">
                  <c:v>2014</c:v>
                </c:pt>
                <c:pt idx="136">
                  <c:v>2014</c:v>
                </c:pt>
                <c:pt idx="137">
                  <c:v>2014</c:v>
                </c:pt>
                <c:pt idx="138">
                  <c:v>2014</c:v>
                </c:pt>
                <c:pt idx="139">
                  <c:v>2014</c:v>
                </c:pt>
                <c:pt idx="140">
                  <c:v>2014</c:v>
                </c:pt>
                <c:pt idx="141">
                  <c:v>2015</c:v>
                </c:pt>
                <c:pt idx="142">
                  <c:v>2015</c:v>
                </c:pt>
                <c:pt idx="143">
                  <c:v>2015</c:v>
                </c:pt>
                <c:pt idx="144">
                  <c:v>2015</c:v>
                </c:pt>
                <c:pt idx="145">
                  <c:v>2015</c:v>
                </c:pt>
                <c:pt idx="146">
                  <c:v>2015</c:v>
                </c:pt>
                <c:pt idx="147">
                  <c:v>2015</c:v>
                </c:pt>
                <c:pt idx="148">
                  <c:v>2015</c:v>
                </c:pt>
                <c:pt idx="149">
                  <c:v>2015</c:v>
                </c:pt>
                <c:pt idx="150">
                  <c:v>2015</c:v>
                </c:pt>
                <c:pt idx="151">
                  <c:v>2015</c:v>
                </c:pt>
                <c:pt idx="152">
                  <c:v>2015</c:v>
                </c:pt>
                <c:pt idx="153">
                  <c:v>2015</c:v>
                </c:pt>
                <c:pt idx="154">
                  <c:v>2016</c:v>
                </c:pt>
                <c:pt idx="155">
                  <c:v>2016</c:v>
                </c:pt>
                <c:pt idx="156">
                  <c:v>2016</c:v>
                </c:pt>
                <c:pt idx="157">
                  <c:v>2016</c:v>
                </c:pt>
                <c:pt idx="158">
                  <c:v>2016</c:v>
                </c:pt>
                <c:pt idx="159">
                  <c:v>2016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2018</c:v>
                </c:pt>
                <c:pt idx="180">
                  <c:v>2018</c:v>
                </c:pt>
                <c:pt idx="181">
                  <c:v>2018</c:v>
                </c:pt>
                <c:pt idx="182">
                  <c:v>2018</c:v>
                </c:pt>
                <c:pt idx="183">
                  <c:v>2018</c:v>
                </c:pt>
                <c:pt idx="184">
                  <c:v>2018</c:v>
                </c:pt>
                <c:pt idx="185">
                  <c:v>2018</c:v>
                </c:pt>
                <c:pt idx="186">
                  <c:v>2018</c:v>
                </c:pt>
                <c:pt idx="187">
                  <c:v>2018</c:v>
                </c:pt>
                <c:pt idx="188">
                  <c:v>2018</c:v>
                </c:pt>
                <c:pt idx="189">
                  <c:v>2018</c:v>
                </c:pt>
                <c:pt idx="190">
                  <c:v>2018</c:v>
                </c:pt>
                <c:pt idx="191">
                  <c:v>2018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2020</c:v>
                </c:pt>
                <c:pt idx="196">
                  <c:v>2020</c:v>
                </c:pt>
                <c:pt idx="197">
                  <c:v>2020</c:v>
                </c:pt>
                <c:pt idx="198">
                  <c:v>2020</c:v>
                </c:pt>
                <c:pt idx="199">
                  <c:v>2020</c:v>
                </c:pt>
                <c:pt idx="200">
                  <c:v>2020</c:v>
                </c:pt>
                <c:pt idx="201">
                  <c:v>2020</c:v>
                </c:pt>
                <c:pt idx="202">
                  <c:v>2021</c:v>
                </c:pt>
                <c:pt idx="203">
                  <c:v>2021</c:v>
                </c:pt>
                <c:pt idx="204">
                  <c:v>2021</c:v>
                </c:pt>
                <c:pt idx="205">
                  <c:v>2021</c:v>
                </c:pt>
                <c:pt idx="206">
                  <c:v>2021</c:v>
                </c:pt>
                <c:pt idx="207">
                  <c:v>2021</c:v>
                </c:pt>
                <c:pt idx="208">
                  <c:v>2021</c:v>
                </c:pt>
                <c:pt idx="209">
                  <c:v>2021</c:v>
                </c:pt>
                <c:pt idx="210">
                  <c:v>2022</c:v>
                </c:pt>
                <c:pt idx="211">
                  <c:v>2022</c:v>
                </c:pt>
                <c:pt idx="212">
                  <c:v>2022</c:v>
                </c:pt>
                <c:pt idx="213">
                  <c:v>2022</c:v>
                </c:pt>
                <c:pt idx="214">
                  <c:v>2022</c:v>
                </c:pt>
                <c:pt idx="215">
                  <c:v>2023</c:v>
                </c:pt>
                <c:pt idx="216">
                  <c:v>2023</c:v>
                </c:pt>
                <c:pt idx="217">
                  <c:v>2023</c:v>
                </c:pt>
                <c:pt idx="218">
                  <c:v>2023</c:v>
                </c:pt>
                <c:pt idx="219">
                  <c:v>2023</c:v>
                </c:pt>
              </c:numCache>
            </c:numRef>
          </c:cat>
          <c:val>
            <c:numRef>
              <c:f>'[1]UFC Business Regression'!$D$3:$D$219</c:f>
              <c:numCache>
                <c:formatCode>General</c:formatCode>
                <c:ptCount val="217"/>
                <c:pt idx="0">
                  <c:v>86000</c:v>
                </c:pt>
                <c:pt idx="1">
                  <c:v>300000</c:v>
                </c:pt>
                <c:pt idx="2">
                  <c:v>260000</c:v>
                </c:pt>
                <c:pt idx="3">
                  <c:v>240000</c:v>
                </c:pt>
                <c:pt idx="4">
                  <c:v>190000</c:v>
                </c:pt>
                <c:pt idx="5">
                  <c:v>160000</c:v>
                </c:pt>
                <c:pt idx="6">
                  <c:v>75000</c:v>
                </c:pt>
                <c:pt idx="7">
                  <c:v>65000</c:v>
                </c:pt>
                <c:pt idx="8">
                  <c:v>35000</c:v>
                </c:pt>
                <c:pt idx="9">
                  <c:v>55000</c:v>
                </c:pt>
                <c:pt idx="10">
                  <c:v>50000</c:v>
                </c:pt>
                <c:pt idx="11">
                  <c:v>45000</c:v>
                </c:pt>
                <c:pt idx="12">
                  <c:v>150000</c:v>
                </c:pt>
                <c:pt idx="13">
                  <c:v>35000</c:v>
                </c:pt>
                <c:pt idx="14">
                  <c:v>49000</c:v>
                </c:pt>
                <c:pt idx="15">
                  <c:v>94000</c:v>
                </c:pt>
                <c:pt idx="16">
                  <c:v>80000</c:v>
                </c:pt>
                <c:pt idx="17">
                  <c:v>106000</c:v>
                </c:pt>
                <c:pt idx="18">
                  <c:v>110000</c:v>
                </c:pt>
                <c:pt idx="19">
                  <c:v>80000</c:v>
                </c:pt>
                <c:pt idx="20">
                  <c:v>105000</c:v>
                </c:pt>
                <c:pt idx="21">
                  <c:v>280000</c:v>
                </c:pt>
                <c:pt idx="22">
                  <c:v>90000</c:v>
                </c:pt>
                <c:pt idx="23">
                  <c:v>150000</c:v>
                </c:pt>
                <c:pt idx="24">
                  <c:v>125000</c:v>
                </c:pt>
                <c:pt idx="25">
                  <c:v>200000</c:v>
                </c:pt>
                <c:pt idx="26">
                  <c:v>400000</c:v>
                </c:pt>
                <c:pt idx="27">
                  <c:v>300000</c:v>
                </c:pt>
                <c:pt idx="28">
                  <c:v>425000</c:v>
                </c:pt>
                <c:pt idx="29">
                  <c:v>620000</c:v>
                </c:pt>
                <c:pt idx="30">
                  <c:v>775000</c:v>
                </c:pt>
                <c:pt idx="31">
                  <c:v>500000</c:v>
                </c:pt>
                <c:pt idx="32">
                  <c:v>400000</c:v>
                </c:pt>
                <c:pt idx="33">
                  <c:v>300000</c:v>
                </c:pt>
                <c:pt idx="34">
                  <c:v>500000</c:v>
                </c:pt>
                <c:pt idx="35">
                  <c:v>929000</c:v>
                </c:pt>
                <c:pt idx="36">
                  <c:v>400000</c:v>
                </c:pt>
                <c:pt idx="37">
                  <c:v>540000</c:v>
                </c:pt>
                <c:pt idx="38">
                  <c:v>400000</c:v>
                </c:pt>
                <c:pt idx="39">
                  <c:v>675000</c:v>
                </c:pt>
                <c:pt idx="40">
                  <c:v>200000</c:v>
                </c:pt>
                <c:pt idx="41">
                  <c:v>425000</c:v>
                </c:pt>
                <c:pt idx="42">
                  <c:v>485000</c:v>
                </c:pt>
                <c:pt idx="43">
                  <c:v>475000</c:v>
                </c:pt>
                <c:pt idx="44">
                  <c:v>325000</c:v>
                </c:pt>
                <c:pt idx="45">
                  <c:v>400000</c:v>
                </c:pt>
                <c:pt idx="46">
                  <c:v>700000</c:v>
                </c:pt>
                <c:pt idx="47">
                  <c:v>225000</c:v>
                </c:pt>
                <c:pt idx="48">
                  <c:v>650000</c:v>
                </c:pt>
                <c:pt idx="49">
                  <c:v>325000</c:v>
                </c:pt>
                <c:pt idx="50">
                  <c:v>530000</c:v>
                </c:pt>
                <c:pt idx="51">
                  <c:v>475000</c:v>
                </c:pt>
                <c:pt idx="52">
                  <c:v>215000</c:v>
                </c:pt>
                <c:pt idx="53">
                  <c:v>540000</c:v>
                </c:pt>
                <c:pt idx="54">
                  <c:v>625000</c:v>
                </c:pt>
                <c:pt idx="55">
                  <c:v>480000</c:v>
                </c:pt>
                <c:pt idx="56">
                  <c:v>300000</c:v>
                </c:pt>
                <c:pt idx="57">
                  <c:v>1010000</c:v>
                </c:pt>
                <c:pt idx="58">
                  <c:v>1050000</c:v>
                </c:pt>
                <c:pt idx="59">
                  <c:v>350000</c:v>
                </c:pt>
                <c:pt idx="60">
                  <c:v>920000</c:v>
                </c:pt>
                <c:pt idx="61">
                  <c:v>350000</c:v>
                </c:pt>
                <c:pt idx="62">
                  <c:v>650000</c:v>
                </c:pt>
                <c:pt idx="63">
                  <c:v>635000</c:v>
                </c:pt>
                <c:pt idx="64">
                  <c:v>365000</c:v>
                </c:pt>
                <c:pt idx="65">
                  <c:v>1300000</c:v>
                </c:pt>
                <c:pt idx="66">
                  <c:v>850000</c:v>
                </c:pt>
                <c:pt idx="67">
                  <c:v>435000</c:v>
                </c:pt>
                <c:pt idx="68">
                  <c:v>375000</c:v>
                </c:pt>
                <c:pt idx="69">
                  <c:v>500000</c:v>
                </c:pt>
                <c:pt idx="70">
                  <c:v>375000</c:v>
                </c:pt>
                <c:pt idx="71">
                  <c:v>620000</c:v>
                </c:pt>
                <c:pt idx="72">
                  <c:v>275000</c:v>
                </c:pt>
                <c:pt idx="73">
                  <c:v>285000</c:v>
                </c:pt>
                <c:pt idx="74">
                  <c:v>215000</c:v>
                </c:pt>
                <c:pt idx="75">
                  <c:v>770000</c:v>
                </c:pt>
                <c:pt idx="76">
                  <c:v>500000</c:v>
                </c:pt>
                <c:pt idx="77">
                  <c:v>520000</c:v>
                </c:pt>
                <c:pt idx="78">
                  <c:v>1050000</c:v>
                </c:pt>
                <c:pt idx="79">
                  <c:v>520000</c:v>
                </c:pt>
                <c:pt idx="80">
                  <c:v>1160000</c:v>
                </c:pt>
                <c:pt idx="81">
                  <c:v>600000</c:v>
                </c:pt>
                <c:pt idx="82">
                  <c:v>535000</c:v>
                </c:pt>
                <c:pt idx="83">
                  <c:v>295000</c:v>
                </c:pt>
                <c:pt idx="84">
                  <c:v>1050000</c:v>
                </c:pt>
                <c:pt idx="85">
                  <c:v>500000</c:v>
                </c:pt>
                <c:pt idx="86">
                  <c:v>785000</c:v>
                </c:pt>
                <c:pt idx="87">
                  <c:v>270000</c:v>
                </c:pt>
                <c:pt idx="88">
                  <c:v>725000</c:v>
                </c:pt>
                <c:pt idx="89">
                  <c:v>260000</c:v>
                </c:pt>
                <c:pt idx="90">
                  <c:v>445000</c:v>
                </c:pt>
                <c:pt idx="91">
                  <c:v>800000</c:v>
                </c:pt>
                <c:pt idx="92">
                  <c:v>325000</c:v>
                </c:pt>
                <c:pt idx="93">
                  <c:v>325000</c:v>
                </c:pt>
                <c:pt idx="94">
                  <c:v>350000</c:v>
                </c:pt>
                <c:pt idx="95">
                  <c:v>310000</c:v>
                </c:pt>
                <c:pt idx="96">
                  <c:v>335000</c:v>
                </c:pt>
                <c:pt idx="97">
                  <c:v>520000</c:v>
                </c:pt>
                <c:pt idx="98">
                  <c:v>225000</c:v>
                </c:pt>
                <c:pt idx="99">
                  <c:v>280000</c:v>
                </c:pt>
                <c:pt idx="100">
                  <c:v>290000</c:v>
                </c:pt>
                <c:pt idx="101">
                  <c:v>485000</c:v>
                </c:pt>
                <c:pt idx="102">
                  <c:v>750000</c:v>
                </c:pt>
                <c:pt idx="103">
                  <c:v>235000</c:v>
                </c:pt>
                <c:pt idx="104">
                  <c:v>400000</c:v>
                </c:pt>
                <c:pt idx="105">
                  <c:v>375000</c:v>
                </c:pt>
                <c:pt idx="106">
                  <c:v>700000</c:v>
                </c:pt>
                <c:pt idx="107">
                  <c:v>560000</c:v>
                </c:pt>
                <c:pt idx="108">
                  <c:v>175000</c:v>
                </c:pt>
                <c:pt idx="109">
                  <c:v>925000</c:v>
                </c:pt>
                <c:pt idx="110">
                  <c:v>235000</c:v>
                </c:pt>
                <c:pt idx="111">
                  <c:v>190000</c:v>
                </c:pt>
                <c:pt idx="112">
                  <c:v>450000</c:v>
                </c:pt>
                <c:pt idx="113">
                  <c:v>375000</c:v>
                </c:pt>
                <c:pt idx="114">
                  <c:v>700000</c:v>
                </c:pt>
                <c:pt idx="115">
                  <c:v>590000</c:v>
                </c:pt>
                <c:pt idx="116">
                  <c:v>330000</c:v>
                </c:pt>
                <c:pt idx="117">
                  <c:v>450000</c:v>
                </c:pt>
                <c:pt idx="118">
                  <c:v>950000</c:v>
                </c:pt>
                <c:pt idx="119">
                  <c:v>530000</c:v>
                </c:pt>
                <c:pt idx="120">
                  <c:v>380000</c:v>
                </c:pt>
                <c:pt idx="121">
                  <c:v>140000</c:v>
                </c:pt>
                <c:pt idx="122">
                  <c:v>550000</c:v>
                </c:pt>
                <c:pt idx="123">
                  <c:v>180000</c:v>
                </c:pt>
                <c:pt idx="124">
                  <c:v>270000</c:v>
                </c:pt>
                <c:pt idx="125">
                  <c:v>310000</c:v>
                </c:pt>
                <c:pt idx="126">
                  <c:v>330000</c:v>
                </c:pt>
                <c:pt idx="127">
                  <c:v>630000</c:v>
                </c:pt>
                <c:pt idx="128">
                  <c:v>1025000</c:v>
                </c:pt>
                <c:pt idx="129">
                  <c:v>230000</c:v>
                </c:pt>
                <c:pt idx="130">
                  <c:v>340000</c:v>
                </c:pt>
                <c:pt idx="131">
                  <c:v>300000</c:v>
                </c:pt>
                <c:pt idx="132">
                  <c:v>350000</c:v>
                </c:pt>
                <c:pt idx="133">
                  <c:v>215000</c:v>
                </c:pt>
                <c:pt idx="134">
                  <c:v>115000</c:v>
                </c:pt>
                <c:pt idx="135">
                  <c:v>525000</c:v>
                </c:pt>
                <c:pt idx="136">
                  <c:v>125000</c:v>
                </c:pt>
                <c:pt idx="137">
                  <c:v>205000</c:v>
                </c:pt>
                <c:pt idx="138">
                  <c:v>180000</c:v>
                </c:pt>
                <c:pt idx="139">
                  <c:v>190000</c:v>
                </c:pt>
                <c:pt idx="140">
                  <c:v>400000</c:v>
                </c:pt>
                <c:pt idx="141">
                  <c:v>800000</c:v>
                </c:pt>
                <c:pt idx="142">
                  <c:v>650000</c:v>
                </c:pt>
                <c:pt idx="143">
                  <c:v>590000</c:v>
                </c:pt>
                <c:pt idx="144">
                  <c:v>310000</c:v>
                </c:pt>
                <c:pt idx="145">
                  <c:v>125000</c:v>
                </c:pt>
                <c:pt idx="146">
                  <c:v>375000</c:v>
                </c:pt>
                <c:pt idx="147">
                  <c:v>300000</c:v>
                </c:pt>
                <c:pt idx="148">
                  <c:v>825000</c:v>
                </c:pt>
                <c:pt idx="149">
                  <c:v>900000</c:v>
                </c:pt>
                <c:pt idx="150">
                  <c:v>115000</c:v>
                </c:pt>
                <c:pt idx="151">
                  <c:v>250000</c:v>
                </c:pt>
                <c:pt idx="152">
                  <c:v>1100000</c:v>
                </c:pt>
                <c:pt idx="153">
                  <c:v>1200000</c:v>
                </c:pt>
                <c:pt idx="154">
                  <c:v>230000</c:v>
                </c:pt>
                <c:pt idx="155">
                  <c:v>1317000</c:v>
                </c:pt>
                <c:pt idx="156">
                  <c:v>322000</c:v>
                </c:pt>
                <c:pt idx="157">
                  <c:v>217000</c:v>
                </c:pt>
                <c:pt idx="158">
                  <c:v>283000</c:v>
                </c:pt>
                <c:pt idx="159">
                  <c:v>1009000</c:v>
                </c:pt>
                <c:pt idx="160">
                  <c:v>240000</c:v>
                </c:pt>
                <c:pt idx="161">
                  <c:v>1600000</c:v>
                </c:pt>
                <c:pt idx="162">
                  <c:v>475000</c:v>
                </c:pt>
                <c:pt idx="163">
                  <c:v>290000</c:v>
                </c:pt>
                <c:pt idx="164">
                  <c:v>1300000</c:v>
                </c:pt>
                <c:pt idx="165">
                  <c:v>150000</c:v>
                </c:pt>
                <c:pt idx="166">
                  <c:v>1100000</c:v>
                </c:pt>
                <c:pt idx="167">
                  <c:v>200000</c:v>
                </c:pt>
                <c:pt idx="168">
                  <c:v>300000</c:v>
                </c:pt>
                <c:pt idx="169">
                  <c:v>300000</c:v>
                </c:pt>
                <c:pt idx="170">
                  <c:v>300000</c:v>
                </c:pt>
                <c:pt idx="171">
                  <c:v>200000</c:v>
                </c:pt>
                <c:pt idx="172">
                  <c:v>130000</c:v>
                </c:pt>
                <c:pt idx="173">
                  <c:v>860000</c:v>
                </c:pt>
                <c:pt idx="174">
                  <c:v>100000</c:v>
                </c:pt>
                <c:pt idx="175">
                  <c:v>200000</c:v>
                </c:pt>
                <c:pt idx="176">
                  <c:v>875000</c:v>
                </c:pt>
                <c:pt idx="177">
                  <c:v>230000</c:v>
                </c:pt>
                <c:pt idx="178">
                  <c:v>380000</c:v>
                </c:pt>
                <c:pt idx="179">
                  <c:v>380000</c:v>
                </c:pt>
                <c:pt idx="180">
                  <c:v>130000</c:v>
                </c:pt>
                <c:pt idx="181">
                  <c:v>260000</c:v>
                </c:pt>
                <c:pt idx="182">
                  <c:v>350000</c:v>
                </c:pt>
                <c:pt idx="183">
                  <c:v>85000</c:v>
                </c:pt>
                <c:pt idx="184">
                  <c:v>250000</c:v>
                </c:pt>
                <c:pt idx="185">
                  <c:v>380000</c:v>
                </c:pt>
                <c:pt idx="186">
                  <c:v>300000</c:v>
                </c:pt>
                <c:pt idx="187">
                  <c:v>130000</c:v>
                </c:pt>
                <c:pt idx="188">
                  <c:v>2400000</c:v>
                </c:pt>
                <c:pt idx="189">
                  <c:v>250000</c:v>
                </c:pt>
                <c:pt idx="190">
                  <c:v>300000</c:v>
                </c:pt>
                <c:pt idx="191">
                  <c:v>700000</c:v>
                </c:pt>
                <c:pt idx="192">
                  <c:v>175000</c:v>
                </c:pt>
                <c:pt idx="193">
                  <c:v>650000</c:v>
                </c:pt>
                <c:pt idx="194">
                  <c:v>100000</c:v>
                </c:pt>
                <c:pt idx="195">
                  <c:v>1353429</c:v>
                </c:pt>
                <c:pt idx="196">
                  <c:v>700000</c:v>
                </c:pt>
                <c:pt idx="197">
                  <c:v>85000</c:v>
                </c:pt>
                <c:pt idx="198">
                  <c:v>1300000</c:v>
                </c:pt>
                <c:pt idx="199">
                  <c:v>500000</c:v>
                </c:pt>
                <c:pt idx="200">
                  <c:v>700000</c:v>
                </c:pt>
                <c:pt idx="201">
                  <c:v>675000</c:v>
                </c:pt>
                <c:pt idx="202">
                  <c:v>1600000</c:v>
                </c:pt>
                <c:pt idx="203">
                  <c:v>800000</c:v>
                </c:pt>
                <c:pt idx="204">
                  <c:v>700000</c:v>
                </c:pt>
                <c:pt idx="205">
                  <c:v>300000</c:v>
                </c:pt>
                <c:pt idx="206">
                  <c:v>600000</c:v>
                </c:pt>
                <c:pt idx="207">
                  <c:v>1504737</c:v>
                </c:pt>
                <c:pt idx="208">
                  <c:v>700000</c:v>
                </c:pt>
                <c:pt idx="209">
                  <c:v>500000</c:v>
                </c:pt>
                <c:pt idx="210">
                  <c:v>400000</c:v>
                </c:pt>
                <c:pt idx="211">
                  <c:v>400000</c:v>
                </c:pt>
                <c:pt idx="212">
                  <c:v>400000</c:v>
                </c:pt>
                <c:pt idx="213">
                  <c:v>360000</c:v>
                </c:pt>
                <c:pt idx="214">
                  <c:v>600000</c:v>
                </c:pt>
                <c:pt idx="215">
                  <c:v>750050</c:v>
                </c:pt>
                <c:pt idx="216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6-4441-B45E-609A767B2121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'UFC Business Decomposition'!$D$3:$D$222</c:f>
              <c:numCache>
                <c:formatCode>General</c:formatCode>
                <c:ptCount val="22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1995</c:v>
                </c:pt>
                <c:pt idx="4">
                  <c:v>1995</c:v>
                </c:pt>
                <c:pt idx="5">
                  <c:v>1996</c:v>
                </c:pt>
                <c:pt idx="6">
                  <c:v>2001</c:v>
                </c:pt>
                <c:pt idx="7">
                  <c:v>2001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2002</c:v>
                </c:pt>
                <c:pt idx="12">
                  <c:v>2002</c:v>
                </c:pt>
                <c:pt idx="13">
                  <c:v>2003</c:v>
                </c:pt>
                <c:pt idx="14">
                  <c:v>2003</c:v>
                </c:pt>
                <c:pt idx="15">
                  <c:v>2003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2005</c:v>
                </c:pt>
                <c:pt idx="24">
                  <c:v>2005</c:v>
                </c:pt>
                <c:pt idx="25">
                  <c:v>2005</c:v>
                </c:pt>
                <c:pt idx="26">
                  <c:v>2006</c:v>
                </c:pt>
                <c:pt idx="27">
                  <c:v>2006</c:v>
                </c:pt>
                <c:pt idx="28">
                  <c:v>2006</c:v>
                </c:pt>
                <c:pt idx="29">
                  <c:v>2006</c:v>
                </c:pt>
                <c:pt idx="30">
                  <c:v>2006</c:v>
                </c:pt>
                <c:pt idx="31">
                  <c:v>2006</c:v>
                </c:pt>
                <c:pt idx="32">
                  <c:v>2006</c:v>
                </c:pt>
                <c:pt idx="33">
                  <c:v>2006</c:v>
                </c:pt>
                <c:pt idx="34">
                  <c:v>2006</c:v>
                </c:pt>
                <c:pt idx="35">
                  <c:v>2006</c:v>
                </c:pt>
                <c:pt idx="36">
                  <c:v>2007</c:v>
                </c:pt>
                <c:pt idx="37">
                  <c:v>2007</c:v>
                </c:pt>
                <c:pt idx="38">
                  <c:v>2007</c:v>
                </c:pt>
                <c:pt idx="39">
                  <c:v>2007</c:v>
                </c:pt>
                <c:pt idx="40">
                  <c:v>2007</c:v>
                </c:pt>
                <c:pt idx="41">
                  <c:v>2007</c:v>
                </c:pt>
                <c:pt idx="42">
                  <c:v>2007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2007</c:v>
                </c:pt>
                <c:pt idx="47">
                  <c:v>2008</c:v>
                </c:pt>
                <c:pt idx="48">
                  <c:v>2008</c:v>
                </c:pt>
                <c:pt idx="49">
                  <c:v>2008</c:v>
                </c:pt>
                <c:pt idx="50">
                  <c:v>2008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2009</c:v>
                </c:pt>
                <c:pt idx="60">
                  <c:v>2009</c:v>
                </c:pt>
                <c:pt idx="61">
                  <c:v>2009</c:v>
                </c:pt>
                <c:pt idx="62">
                  <c:v>2009</c:v>
                </c:pt>
                <c:pt idx="63">
                  <c:v>2009</c:v>
                </c:pt>
                <c:pt idx="64">
                  <c:v>2009</c:v>
                </c:pt>
                <c:pt idx="65">
                  <c:v>2009</c:v>
                </c:pt>
                <c:pt idx="66">
                  <c:v>2009</c:v>
                </c:pt>
                <c:pt idx="67">
                  <c:v>2009</c:v>
                </c:pt>
                <c:pt idx="68">
                  <c:v>2009</c:v>
                </c:pt>
                <c:pt idx="69">
                  <c:v>2009</c:v>
                </c:pt>
                <c:pt idx="70">
                  <c:v>2009</c:v>
                </c:pt>
                <c:pt idx="71">
                  <c:v>2009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  <c:pt idx="78">
                  <c:v>2010</c:v>
                </c:pt>
                <c:pt idx="79">
                  <c:v>2010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2011</c:v>
                </c:pt>
                <c:pt idx="88">
                  <c:v>2011</c:v>
                </c:pt>
                <c:pt idx="89">
                  <c:v>2011</c:v>
                </c:pt>
                <c:pt idx="90">
                  <c:v>2011</c:v>
                </c:pt>
                <c:pt idx="91">
                  <c:v>2011</c:v>
                </c:pt>
                <c:pt idx="92">
                  <c:v>2011</c:v>
                </c:pt>
                <c:pt idx="93">
                  <c:v>2011</c:v>
                </c:pt>
                <c:pt idx="94">
                  <c:v>2011</c:v>
                </c:pt>
                <c:pt idx="95">
                  <c:v>2011</c:v>
                </c:pt>
                <c:pt idx="96">
                  <c:v>2011</c:v>
                </c:pt>
                <c:pt idx="97">
                  <c:v>2011</c:v>
                </c:pt>
                <c:pt idx="98">
                  <c:v>2011</c:v>
                </c:pt>
                <c:pt idx="99">
                  <c:v>2011</c:v>
                </c:pt>
                <c:pt idx="100">
                  <c:v>2011</c:v>
                </c:pt>
                <c:pt idx="101">
                  <c:v>2011</c:v>
                </c:pt>
                <c:pt idx="102">
                  <c:v>2011</c:v>
                </c:pt>
                <c:pt idx="103">
                  <c:v>2012</c:v>
                </c:pt>
                <c:pt idx="104">
                  <c:v>2012</c:v>
                </c:pt>
                <c:pt idx="105">
                  <c:v>2012</c:v>
                </c:pt>
                <c:pt idx="106">
                  <c:v>2012</c:v>
                </c:pt>
                <c:pt idx="107">
                  <c:v>2012</c:v>
                </c:pt>
                <c:pt idx="108">
                  <c:v>2012</c:v>
                </c:pt>
                <c:pt idx="109">
                  <c:v>2012</c:v>
                </c:pt>
                <c:pt idx="110">
                  <c:v>2012</c:v>
                </c:pt>
                <c:pt idx="111">
                  <c:v>2012</c:v>
                </c:pt>
                <c:pt idx="112">
                  <c:v>2012</c:v>
                </c:pt>
                <c:pt idx="113">
                  <c:v>2012</c:v>
                </c:pt>
                <c:pt idx="114">
                  <c:v>2012</c:v>
                </c:pt>
                <c:pt idx="115">
                  <c:v>2012</c:v>
                </c:pt>
                <c:pt idx="116">
                  <c:v>2013</c:v>
                </c:pt>
                <c:pt idx="117">
                  <c:v>2013</c:v>
                </c:pt>
                <c:pt idx="118">
                  <c:v>2013</c:v>
                </c:pt>
                <c:pt idx="119">
                  <c:v>2013</c:v>
                </c:pt>
                <c:pt idx="120">
                  <c:v>2013</c:v>
                </c:pt>
                <c:pt idx="121">
                  <c:v>2013</c:v>
                </c:pt>
                <c:pt idx="122">
                  <c:v>2013</c:v>
                </c:pt>
                <c:pt idx="123">
                  <c:v>2013</c:v>
                </c:pt>
                <c:pt idx="124">
                  <c:v>2013</c:v>
                </c:pt>
                <c:pt idx="125">
                  <c:v>2013</c:v>
                </c:pt>
                <c:pt idx="126">
                  <c:v>2013</c:v>
                </c:pt>
                <c:pt idx="127">
                  <c:v>2013</c:v>
                </c:pt>
                <c:pt idx="128">
                  <c:v>2013</c:v>
                </c:pt>
                <c:pt idx="129">
                  <c:v>2014</c:v>
                </c:pt>
                <c:pt idx="130">
                  <c:v>2014</c:v>
                </c:pt>
                <c:pt idx="131">
                  <c:v>2014</c:v>
                </c:pt>
                <c:pt idx="132">
                  <c:v>2014</c:v>
                </c:pt>
                <c:pt idx="133">
                  <c:v>2014</c:v>
                </c:pt>
                <c:pt idx="134">
                  <c:v>2014</c:v>
                </c:pt>
                <c:pt idx="135">
                  <c:v>2014</c:v>
                </c:pt>
                <c:pt idx="136">
                  <c:v>2014</c:v>
                </c:pt>
                <c:pt idx="137">
                  <c:v>2014</c:v>
                </c:pt>
                <c:pt idx="138">
                  <c:v>2014</c:v>
                </c:pt>
                <c:pt idx="139">
                  <c:v>2014</c:v>
                </c:pt>
                <c:pt idx="140">
                  <c:v>2014</c:v>
                </c:pt>
                <c:pt idx="141">
                  <c:v>2015</c:v>
                </c:pt>
                <c:pt idx="142">
                  <c:v>2015</c:v>
                </c:pt>
                <c:pt idx="143">
                  <c:v>2015</c:v>
                </c:pt>
                <c:pt idx="144">
                  <c:v>2015</c:v>
                </c:pt>
                <c:pt idx="145">
                  <c:v>2015</c:v>
                </c:pt>
                <c:pt idx="146">
                  <c:v>2015</c:v>
                </c:pt>
                <c:pt idx="147">
                  <c:v>2015</c:v>
                </c:pt>
                <c:pt idx="148">
                  <c:v>2015</c:v>
                </c:pt>
                <c:pt idx="149">
                  <c:v>2015</c:v>
                </c:pt>
                <c:pt idx="150">
                  <c:v>2015</c:v>
                </c:pt>
                <c:pt idx="151">
                  <c:v>2015</c:v>
                </c:pt>
                <c:pt idx="152">
                  <c:v>2015</c:v>
                </c:pt>
                <c:pt idx="153">
                  <c:v>2015</c:v>
                </c:pt>
                <c:pt idx="154">
                  <c:v>2016</c:v>
                </c:pt>
                <c:pt idx="155">
                  <c:v>2016</c:v>
                </c:pt>
                <c:pt idx="156">
                  <c:v>2016</c:v>
                </c:pt>
                <c:pt idx="157">
                  <c:v>2016</c:v>
                </c:pt>
                <c:pt idx="158">
                  <c:v>2016</c:v>
                </c:pt>
                <c:pt idx="159">
                  <c:v>2016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2018</c:v>
                </c:pt>
                <c:pt idx="180">
                  <c:v>2018</c:v>
                </c:pt>
                <c:pt idx="181">
                  <c:v>2018</c:v>
                </c:pt>
                <c:pt idx="182">
                  <c:v>2018</c:v>
                </c:pt>
                <c:pt idx="183">
                  <c:v>2018</c:v>
                </c:pt>
                <c:pt idx="184">
                  <c:v>2018</c:v>
                </c:pt>
                <c:pt idx="185">
                  <c:v>2018</c:v>
                </c:pt>
                <c:pt idx="186">
                  <c:v>2018</c:v>
                </c:pt>
                <c:pt idx="187">
                  <c:v>2018</c:v>
                </c:pt>
                <c:pt idx="188">
                  <c:v>2018</c:v>
                </c:pt>
                <c:pt idx="189">
                  <c:v>2018</c:v>
                </c:pt>
                <c:pt idx="190">
                  <c:v>2018</c:v>
                </c:pt>
                <c:pt idx="191">
                  <c:v>2018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2020</c:v>
                </c:pt>
                <c:pt idx="196">
                  <c:v>2020</c:v>
                </c:pt>
                <c:pt idx="197">
                  <c:v>2020</c:v>
                </c:pt>
                <c:pt idx="198">
                  <c:v>2020</c:v>
                </c:pt>
                <c:pt idx="199">
                  <c:v>2020</c:v>
                </c:pt>
                <c:pt idx="200">
                  <c:v>2020</c:v>
                </c:pt>
                <c:pt idx="201">
                  <c:v>2020</c:v>
                </c:pt>
                <c:pt idx="202">
                  <c:v>2021</c:v>
                </c:pt>
                <c:pt idx="203">
                  <c:v>2021</c:v>
                </c:pt>
                <c:pt idx="204">
                  <c:v>2021</c:v>
                </c:pt>
                <c:pt idx="205">
                  <c:v>2021</c:v>
                </c:pt>
                <c:pt idx="206">
                  <c:v>2021</c:v>
                </c:pt>
                <c:pt idx="207">
                  <c:v>2021</c:v>
                </c:pt>
                <c:pt idx="208">
                  <c:v>2021</c:v>
                </c:pt>
                <c:pt idx="209">
                  <c:v>2021</c:v>
                </c:pt>
                <c:pt idx="210">
                  <c:v>2022</c:v>
                </c:pt>
                <c:pt idx="211">
                  <c:v>2022</c:v>
                </c:pt>
                <c:pt idx="212">
                  <c:v>2022</c:v>
                </c:pt>
                <c:pt idx="213">
                  <c:v>2022</c:v>
                </c:pt>
                <c:pt idx="214">
                  <c:v>2022</c:v>
                </c:pt>
                <c:pt idx="215">
                  <c:v>2023</c:v>
                </c:pt>
                <c:pt idx="216">
                  <c:v>2023</c:v>
                </c:pt>
                <c:pt idx="217">
                  <c:v>2023</c:v>
                </c:pt>
                <c:pt idx="218">
                  <c:v>2023</c:v>
                </c:pt>
                <c:pt idx="219">
                  <c:v>2023</c:v>
                </c:pt>
              </c:numCache>
            </c:numRef>
          </c:cat>
          <c:val>
            <c:numRef>
              <c:f>'UFC Business Decomposition'!$L$3:$L$222</c:f>
              <c:numCache>
                <c:formatCode>0</c:formatCode>
                <c:ptCount val="220"/>
                <c:pt idx="216">
                  <c:v>700000</c:v>
                </c:pt>
                <c:pt idx="217">
                  <c:v>682001.33669974364</c:v>
                </c:pt>
                <c:pt idx="218">
                  <c:v>578113.55028513854</c:v>
                </c:pt>
                <c:pt idx="219">
                  <c:v>505704.8025777961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6-4441-B45E-609A767B2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12351"/>
        <c:axId val="897648400"/>
      </c:lineChart>
      <c:catAx>
        <c:axId val="51141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648400"/>
        <c:crosses val="autoZero"/>
        <c:auto val="1"/>
        <c:lblAlgn val="ctr"/>
        <c:lblOffset val="100"/>
        <c:noMultiLvlLbl val="0"/>
      </c:catAx>
      <c:valAx>
        <c:axId val="8976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Buys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 Revenue (Decomposition)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'UFC Business Decomposition'!$D$3:$D$222</c:f>
              <c:numCache>
                <c:formatCode>General</c:formatCode>
                <c:ptCount val="22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1995</c:v>
                </c:pt>
                <c:pt idx="4">
                  <c:v>1995</c:v>
                </c:pt>
                <c:pt idx="5">
                  <c:v>1996</c:v>
                </c:pt>
                <c:pt idx="6">
                  <c:v>2001</c:v>
                </c:pt>
                <c:pt idx="7">
                  <c:v>2001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2002</c:v>
                </c:pt>
                <c:pt idx="12">
                  <c:v>2002</c:v>
                </c:pt>
                <c:pt idx="13">
                  <c:v>2003</c:v>
                </c:pt>
                <c:pt idx="14">
                  <c:v>2003</c:v>
                </c:pt>
                <c:pt idx="15">
                  <c:v>2003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2005</c:v>
                </c:pt>
                <c:pt idx="24">
                  <c:v>2005</c:v>
                </c:pt>
                <c:pt idx="25">
                  <c:v>2005</c:v>
                </c:pt>
                <c:pt idx="26">
                  <c:v>2006</c:v>
                </c:pt>
                <c:pt idx="27">
                  <c:v>2006</c:v>
                </c:pt>
                <c:pt idx="28">
                  <c:v>2006</c:v>
                </c:pt>
                <c:pt idx="29">
                  <c:v>2006</c:v>
                </c:pt>
                <c:pt idx="30">
                  <c:v>2006</c:v>
                </c:pt>
                <c:pt idx="31">
                  <c:v>2006</c:v>
                </c:pt>
                <c:pt idx="32">
                  <c:v>2006</c:v>
                </c:pt>
                <c:pt idx="33">
                  <c:v>2006</c:v>
                </c:pt>
                <c:pt idx="34">
                  <c:v>2006</c:v>
                </c:pt>
                <c:pt idx="35">
                  <c:v>2006</c:v>
                </c:pt>
                <c:pt idx="36">
                  <c:v>2007</c:v>
                </c:pt>
                <c:pt idx="37">
                  <c:v>2007</c:v>
                </c:pt>
                <c:pt idx="38">
                  <c:v>2007</c:v>
                </c:pt>
                <c:pt idx="39">
                  <c:v>2007</c:v>
                </c:pt>
                <c:pt idx="40">
                  <c:v>2007</c:v>
                </c:pt>
                <c:pt idx="41">
                  <c:v>2007</c:v>
                </c:pt>
                <c:pt idx="42">
                  <c:v>2007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2007</c:v>
                </c:pt>
                <c:pt idx="47">
                  <c:v>2008</c:v>
                </c:pt>
                <c:pt idx="48">
                  <c:v>2008</c:v>
                </c:pt>
                <c:pt idx="49">
                  <c:v>2008</c:v>
                </c:pt>
                <c:pt idx="50">
                  <c:v>2008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2009</c:v>
                </c:pt>
                <c:pt idx="60">
                  <c:v>2009</c:v>
                </c:pt>
                <c:pt idx="61">
                  <c:v>2009</c:v>
                </c:pt>
                <c:pt idx="62">
                  <c:v>2009</c:v>
                </c:pt>
                <c:pt idx="63">
                  <c:v>2009</c:v>
                </c:pt>
                <c:pt idx="64">
                  <c:v>2009</c:v>
                </c:pt>
                <c:pt idx="65">
                  <c:v>2009</c:v>
                </c:pt>
                <c:pt idx="66">
                  <c:v>2009</c:v>
                </c:pt>
                <c:pt idx="67">
                  <c:v>2009</c:v>
                </c:pt>
                <c:pt idx="68">
                  <c:v>2009</c:v>
                </c:pt>
                <c:pt idx="69">
                  <c:v>2009</c:v>
                </c:pt>
                <c:pt idx="70">
                  <c:v>2009</c:v>
                </c:pt>
                <c:pt idx="71">
                  <c:v>2009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  <c:pt idx="78">
                  <c:v>2010</c:v>
                </c:pt>
                <c:pt idx="79">
                  <c:v>2010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2011</c:v>
                </c:pt>
                <c:pt idx="88">
                  <c:v>2011</c:v>
                </c:pt>
                <c:pt idx="89">
                  <c:v>2011</c:v>
                </c:pt>
                <c:pt idx="90">
                  <c:v>2011</c:v>
                </c:pt>
                <c:pt idx="91">
                  <c:v>2011</c:v>
                </c:pt>
                <c:pt idx="92">
                  <c:v>2011</c:v>
                </c:pt>
                <c:pt idx="93">
                  <c:v>2011</c:v>
                </c:pt>
                <c:pt idx="94">
                  <c:v>2011</c:v>
                </c:pt>
                <c:pt idx="95">
                  <c:v>2011</c:v>
                </c:pt>
                <c:pt idx="96">
                  <c:v>2011</c:v>
                </c:pt>
                <c:pt idx="97">
                  <c:v>2011</c:v>
                </c:pt>
                <c:pt idx="98">
                  <c:v>2011</c:v>
                </c:pt>
                <c:pt idx="99">
                  <c:v>2011</c:v>
                </c:pt>
                <c:pt idx="100">
                  <c:v>2011</c:v>
                </c:pt>
                <c:pt idx="101">
                  <c:v>2011</c:v>
                </c:pt>
                <c:pt idx="102">
                  <c:v>2011</c:v>
                </c:pt>
                <c:pt idx="103">
                  <c:v>2012</c:v>
                </c:pt>
                <c:pt idx="104">
                  <c:v>2012</c:v>
                </c:pt>
                <c:pt idx="105">
                  <c:v>2012</c:v>
                </c:pt>
                <c:pt idx="106">
                  <c:v>2012</c:v>
                </c:pt>
                <c:pt idx="107">
                  <c:v>2012</c:v>
                </c:pt>
                <c:pt idx="108">
                  <c:v>2012</c:v>
                </c:pt>
                <c:pt idx="109">
                  <c:v>2012</c:v>
                </c:pt>
                <c:pt idx="110">
                  <c:v>2012</c:v>
                </c:pt>
                <c:pt idx="111">
                  <c:v>2012</c:v>
                </c:pt>
                <c:pt idx="112">
                  <c:v>2012</c:v>
                </c:pt>
                <c:pt idx="113">
                  <c:v>2012</c:v>
                </c:pt>
                <c:pt idx="114">
                  <c:v>2012</c:v>
                </c:pt>
                <c:pt idx="115">
                  <c:v>2012</c:v>
                </c:pt>
                <c:pt idx="116">
                  <c:v>2013</c:v>
                </c:pt>
                <c:pt idx="117">
                  <c:v>2013</c:v>
                </c:pt>
                <c:pt idx="118">
                  <c:v>2013</c:v>
                </c:pt>
                <c:pt idx="119">
                  <c:v>2013</c:v>
                </c:pt>
                <c:pt idx="120">
                  <c:v>2013</c:v>
                </c:pt>
                <c:pt idx="121">
                  <c:v>2013</c:v>
                </c:pt>
                <c:pt idx="122">
                  <c:v>2013</c:v>
                </c:pt>
                <c:pt idx="123">
                  <c:v>2013</c:v>
                </c:pt>
                <c:pt idx="124">
                  <c:v>2013</c:v>
                </c:pt>
                <c:pt idx="125">
                  <c:v>2013</c:v>
                </c:pt>
                <c:pt idx="126">
                  <c:v>2013</c:v>
                </c:pt>
                <c:pt idx="127">
                  <c:v>2013</c:v>
                </c:pt>
                <c:pt idx="128">
                  <c:v>2013</c:v>
                </c:pt>
                <c:pt idx="129">
                  <c:v>2014</c:v>
                </c:pt>
                <c:pt idx="130">
                  <c:v>2014</c:v>
                </c:pt>
                <c:pt idx="131">
                  <c:v>2014</c:v>
                </c:pt>
                <c:pt idx="132">
                  <c:v>2014</c:v>
                </c:pt>
                <c:pt idx="133">
                  <c:v>2014</c:v>
                </c:pt>
                <c:pt idx="134">
                  <c:v>2014</c:v>
                </c:pt>
                <c:pt idx="135">
                  <c:v>2014</c:v>
                </c:pt>
                <c:pt idx="136">
                  <c:v>2014</c:v>
                </c:pt>
                <c:pt idx="137">
                  <c:v>2014</c:v>
                </c:pt>
                <c:pt idx="138">
                  <c:v>2014</c:v>
                </c:pt>
                <c:pt idx="139">
                  <c:v>2014</c:v>
                </c:pt>
                <c:pt idx="140">
                  <c:v>2014</c:v>
                </c:pt>
                <c:pt idx="141">
                  <c:v>2015</c:v>
                </c:pt>
                <c:pt idx="142">
                  <c:v>2015</c:v>
                </c:pt>
                <c:pt idx="143">
                  <c:v>2015</c:v>
                </c:pt>
                <c:pt idx="144">
                  <c:v>2015</c:v>
                </c:pt>
                <c:pt idx="145">
                  <c:v>2015</c:v>
                </c:pt>
                <c:pt idx="146">
                  <c:v>2015</c:v>
                </c:pt>
                <c:pt idx="147">
                  <c:v>2015</c:v>
                </c:pt>
                <c:pt idx="148">
                  <c:v>2015</c:v>
                </c:pt>
                <c:pt idx="149">
                  <c:v>2015</c:v>
                </c:pt>
                <c:pt idx="150">
                  <c:v>2015</c:v>
                </c:pt>
                <c:pt idx="151">
                  <c:v>2015</c:v>
                </c:pt>
                <c:pt idx="152">
                  <c:v>2015</c:v>
                </c:pt>
                <c:pt idx="153">
                  <c:v>2015</c:v>
                </c:pt>
                <c:pt idx="154">
                  <c:v>2016</c:v>
                </c:pt>
                <c:pt idx="155">
                  <c:v>2016</c:v>
                </c:pt>
                <c:pt idx="156">
                  <c:v>2016</c:v>
                </c:pt>
                <c:pt idx="157">
                  <c:v>2016</c:v>
                </c:pt>
                <c:pt idx="158">
                  <c:v>2016</c:v>
                </c:pt>
                <c:pt idx="159">
                  <c:v>2016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2018</c:v>
                </c:pt>
                <c:pt idx="180">
                  <c:v>2018</c:v>
                </c:pt>
                <c:pt idx="181">
                  <c:v>2018</c:v>
                </c:pt>
                <c:pt idx="182">
                  <c:v>2018</c:v>
                </c:pt>
                <c:pt idx="183">
                  <c:v>2018</c:v>
                </c:pt>
                <c:pt idx="184">
                  <c:v>2018</c:v>
                </c:pt>
                <c:pt idx="185">
                  <c:v>2018</c:v>
                </c:pt>
                <c:pt idx="186">
                  <c:v>2018</c:v>
                </c:pt>
                <c:pt idx="187">
                  <c:v>2018</c:v>
                </c:pt>
                <c:pt idx="188">
                  <c:v>2018</c:v>
                </c:pt>
                <c:pt idx="189">
                  <c:v>2018</c:v>
                </c:pt>
                <c:pt idx="190">
                  <c:v>2018</c:v>
                </c:pt>
                <c:pt idx="191">
                  <c:v>2018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2020</c:v>
                </c:pt>
                <c:pt idx="196">
                  <c:v>2020</c:v>
                </c:pt>
                <c:pt idx="197">
                  <c:v>2020</c:v>
                </c:pt>
                <c:pt idx="198">
                  <c:v>2020</c:v>
                </c:pt>
                <c:pt idx="199">
                  <c:v>2020</c:v>
                </c:pt>
                <c:pt idx="200">
                  <c:v>2020</c:v>
                </c:pt>
                <c:pt idx="201">
                  <c:v>2020</c:v>
                </c:pt>
                <c:pt idx="202">
                  <c:v>2021</c:v>
                </c:pt>
                <c:pt idx="203">
                  <c:v>2021</c:v>
                </c:pt>
                <c:pt idx="204">
                  <c:v>2021</c:v>
                </c:pt>
                <c:pt idx="205">
                  <c:v>2021</c:v>
                </c:pt>
                <c:pt idx="206">
                  <c:v>2021</c:v>
                </c:pt>
                <c:pt idx="207">
                  <c:v>2021</c:v>
                </c:pt>
                <c:pt idx="208">
                  <c:v>2021</c:v>
                </c:pt>
                <c:pt idx="209">
                  <c:v>2021</c:v>
                </c:pt>
                <c:pt idx="210">
                  <c:v>2022</c:v>
                </c:pt>
                <c:pt idx="211">
                  <c:v>2022</c:v>
                </c:pt>
                <c:pt idx="212">
                  <c:v>2022</c:v>
                </c:pt>
                <c:pt idx="213">
                  <c:v>2022</c:v>
                </c:pt>
                <c:pt idx="214">
                  <c:v>2022</c:v>
                </c:pt>
                <c:pt idx="215">
                  <c:v>2023</c:v>
                </c:pt>
                <c:pt idx="216">
                  <c:v>2023</c:v>
                </c:pt>
                <c:pt idx="217">
                  <c:v>2023</c:v>
                </c:pt>
                <c:pt idx="218">
                  <c:v>2023</c:v>
                </c:pt>
                <c:pt idx="219">
                  <c:v>2023</c:v>
                </c:pt>
              </c:numCache>
            </c:numRef>
          </c:cat>
          <c:val>
            <c:numRef>
              <c:f>'[1]UFC Business Regression'!$F$3:$F$219</c:f>
              <c:numCache>
                <c:formatCode>General</c:formatCode>
                <c:ptCount val="217"/>
                <c:pt idx="0">
                  <c:v>2580000</c:v>
                </c:pt>
                <c:pt idx="1">
                  <c:v>9000000</c:v>
                </c:pt>
                <c:pt idx="2">
                  <c:v>7800000</c:v>
                </c:pt>
                <c:pt idx="3">
                  <c:v>7200000</c:v>
                </c:pt>
                <c:pt idx="4">
                  <c:v>5700000</c:v>
                </c:pt>
                <c:pt idx="5">
                  <c:v>4800000</c:v>
                </c:pt>
                <c:pt idx="6">
                  <c:v>2250000</c:v>
                </c:pt>
                <c:pt idx="7">
                  <c:v>1950000</c:v>
                </c:pt>
                <c:pt idx="8">
                  <c:v>1050000</c:v>
                </c:pt>
                <c:pt idx="9">
                  <c:v>1650000</c:v>
                </c:pt>
                <c:pt idx="10">
                  <c:v>1500000</c:v>
                </c:pt>
                <c:pt idx="11">
                  <c:v>1350000</c:v>
                </c:pt>
                <c:pt idx="12">
                  <c:v>4500000</c:v>
                </c:pt>
                <c:pt idx="13">
                  <c:v>1050000</c:v>
                </c:pt>
                <c:pt idx="14">
                  <c:v>1470000</c:v>
                </c:pt>
                <c:pt idx="15">
                  <c:v>2820000</c:v>
                </c:pt>
                <c:pt idx="16">
                  <c:v>2400000</c:v>
                </c:pt>
                <c:pt idx="17">
                  <c:v>3180000</c:v>
                </c:pt>
                <c:pt idx="18">
                  <c:v>3300000</c:v>
                </c:pt>
                <c:pt idx="19">
                  <c:v>2400000</c:v>
                </c:pt>
                <c:pt idx="20">
                  <c:v>3675000</c:v>
                </c:pt>
                <c:pt idx="21">
                  <c:v>9800000</c:v>
                </c:pt>
                <c:pt idx="22">
                  <c:v>3150000</c:v>
                </c:pt>
                <c:pt idx="23">
                  <c:v>5250000</c:v>
                </c:pt>
                <c:pt idx="24">
                  <c:v>4375000</c:v>
                </c:pt>
                <c:pt idx="25">
                  <c:v>7000000</c:v>
                </c:pt>
                <c:pt idx="26">
                  <c:v>16000000</c:v>
                </c:pt>
                <c:pt idx="27">
                  <c:v>12000000</c:v>
                </c:pt>
                <c:pt idx="28">
                  <c:v>17000000</c:v>
                </c:pt>
                <c:pt idx="29">
                  <c:v>24800000</c:v>
                </c:pt>
                <c:pt idx="30">
                  <c:v>31000000</c:v>
                </c:pt>
                <c:pt idx="31">
                  <c:v>20000000</c:v>
                </c:pt>
                <c:pt idx="32">
                  <c:v>16000000</c:v>
                </c:pt>
                <c:pt idx="33">
                  <c:v>12000000</c:v>
                </c:pt>
                <c:pt idx="34">
                  <c:v>20000000</c:v>
                </c:pt>
                <c:pt idx="35">
                  <c:v>37160000</c:v>
                </c:pt>
                <c:pt idx="36">
                  <c:v>16000000</c:v>
                </c:pt>
                <c:pt idx="37">
                  <c:v>21600000</c:v>
                </c:pt>
                <c:pt idx="38">
                  <c:v>16000000</c:v>
                </c:pt>
                <c:pt idx="39">
                  <c:v>27000000</c:v>
                </c:pt>
                <c:pt idx="40">
                  <c:v>8000000</c:v>
                </c:pt>
                <c:pt idx="41">
                  <c:v>17000000</c:v>
                </c:pt>
                <c:pt idx="42">
                  <c:v>19400000</c:v>
                </c:pt>
                <c:pt idx="43">
                  <c:v>19000000</c:v>
                </c:pt>
                <c:pt idx="44">
                  <c:v>13000000</c:v>
                </c:pt>
                <c:pt idx="45">
                  <c:v>16000000</c:v>
                </c:pt>
                <c:pt idx="46">
                  <c:v>28000000</c:v>
                </c:pt>
                <c:pt idx="47">
                  <c:v>11250000</c:v>
                </c:pt>
                <c:pt idx="48">
                  <c:v>32500000</c:v>
                </c:pt>
                <c:pt idx="49">
                  <c:v>16250000</c:v>
                </c:pt>
                <c:pt idx="50">
                  <c:v>26500000</c:v>
                </c:pt>
                <c:pt idx="51">
                  <c:v>23750000</c:v>
                </c:pt>
                <c:pt idx="52">
                  <c:v>10750000</c:v>
                </c:pt>
                <c:pt idx="53">
                  <c:v>27000000</c:v>
                </c:pt>
                <c:pt idx="54">
                  <c:v>31250000</c:v>
                </c:pt>
                <c:pt idx="55">
                  <c:v>24000000</c:v>
                </c:pt>
                <c:pt idx="56">
                  <c:v>15000000</c:v>
                </c:pt>
                <c:pt idx="57">
                  <c:v>50500000</c:v>
                </c:pt>
                <c:pt idx="58">
                  <c:v>52500000</c:v>
                </c:pt>
                <c:pt idx="59">
                  <c:v>17500000</c:v>
                </c:pt>
                <c:pt idx="60">
                  <c:v>46000000</c:v>
                </c:pt>
                <c:pt idx="61">
                  <c:v>17500000</c:v>
                </c:pt>
                <c:pt idx="62">
                  <c:v>32500000</c:v>
                </c:pt>
                <c:pt idx="63">
                  <c:v>31750000</c:v>
                </c:pt>
                <c:pt idx="64">
                  <c:v>18250000</c:v>
                </c:pt>
                <c:pt idx="65">
                  <c:v>65000000</c:v>
                </c:pt>
                <c:pt idx="66">
                  <c:v>42500000</c:v>
                </c:pt>
                <c:pt idx="67">
                  <c:v>21750000</c:v>
                </c:pt>
                <c:pt idx="68">
                  <c:v>18750000</c:v>
                </c:pt>
                <c:pt idx="69">
                  <c:v>25000000</c:v>
                </c:pt>
                <c:pt idx="70">
                  <c:v>18750000</c:v>
                </c:pt>
                <c:pt idx="71">
                  <c:v>31000000</c:v>
                </c:pt>
                <c:pt idx="72">
                  <c:v>13750000</c:v>
                </c:pt>
                <c:pt idx="73">
                  <c:v>14250000</c:v>
                </c:pt>
                <c:pt idx="74">
                  <c:v>10750000</c:v>
                </c:pt>
                <c:pt idx="75">
                  <c:v>38500000</c:v>
                </c:pt>
                <c:pt idx="76">
                  <c:v>25000000</c:v>
                </c:pt>
                <c:pt idx="77">
                  <c:v>26000000</c:v>
                </c:pt>
                <c:pt idx="78">
                  <c:v>52500000</c:v>
                </c:pt>
                <c:pt idx="79">
                  <c:v>26000000</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</c:v>
                </c:pt>
                <c:pt idx="83">
                  <c:v>14750000</c:v>
                </c:pt>
                <c:pt idx="84">
                  <c:v>52500000</c:v>
                </c:pt>
                <c:pt idx="85">
                  <c:v>25000000</c:v>
                </c:pt>
                <c:pt idx="86">
                  <c:v>39250000</c:v>
                </c:pt>
                <c:pt idx="87">
                  <c:v>13500000</c:v>
                </c:pt>
                <c:pt idx="88">
                  <c:v>36250000</c:v>
                </c:pt>
                <c:pt idx="89">
                  <c:v>13000000</c:v>
                </c:pt>
                <c:pt idx="90">
                  <c:v>22250000</c:v>
                </c:pt>
                <c:pt idx="91">
                  <c:v>40000000</c:v>
                </c:pt>
                <c:pt idx="92">
                  <c:v>16250000</c:v>
                </c:pt>
                <c:pt idx="93">
                  <c:v>16250000</c:v>
                </c:pt>
                <c:pt idx="94">
                  <c:v>17500000</c:v>
                </c:pt>
                <c:pt idx="95">
                  <c:v>15500000</c:v>
                </c:pt>
                <c:pt idx="96">
                  <c:v>16750000</c:v>
                </c:pt>
                <c:pt idx="97">
                  <c:v>26000000</c:v>
                </c:pt>
                <c:pt idx="98">
                  <c:v>11250000</c:v>
                </c:pt>
                <c:pt idx="99">
                  <c:v>14000000</c:v>
                </c:pt>
                <c:pt idx="100">
                  <c:v>14500000</c:v>
                </c:pt>
                <c:pt idx="101">
                  <c:v>24250000</c:v>
                </c:pt>
                <c:pt idx="102">
                  <c:v>37500000</c:v>
                </c:pt>
                <c:pt idx="103">
                  <c:v>11750000</c:v>
                </c:pt>
                <c:pt idx="104">
                  <c:v>20000000</c:v>
                </c:pt>
                <c:pt idx="105">
                  <c:v>18750000</c:v>
                </c:pt>
                <c:pt idx="106">
                  <c:v>35000000</c:v>
                </c:pt>
                <c:pt idx="107">
                  <c:v>28000000</c:v>
                </c:pt>
                <c:pt idx="108">
                  <c:v>8750000</c:v>
                </c:pt>
                <c:pt idx="109">
                  <c:v>46250000</c:v>
                </c:pt>
                <c:pt idx="110">
                  <c:v>11750000</c:v>
                </c:pt>
                <c:pt idx="111">
                  <c:v>9500000</c:v>
                </c:pt>
                <c:pt idx="112">
                  <c:v>22500000</c:v>
                </c:pt>
                <c:pt idx="113">
                  <c:v>18750000</c:v>
                </c:pt>
                <c:pt idx="114">
                  <c:v>35000000</c:v>
                </c:pt>
                <c:pt idx="115">
                  <c:v>29500000</c:v>
                </c:pt>
                <c:pt idx="116">
                  <c:v>16500000</c:v>
                </c:pt>
                <c:pt idx="117">
                  <c:v>22500000</c:v>
                </c:pt>
                <c:pt idx="118">
                  <c:v>47500000</c:v>
                </c:pt>
                <c:pt idx="119">
                  <c:v>26500000</c:v>
                </c:pt>
                <c:pt idx="120">
                  <c:v>19000000</c:v>
                </c:pt>
                <c:pt idx="121">
                  <c:v>7000000</c:v>
                </c:pt>
                <c:pt idx="122">
                  <c:v>27500000</c:v>
                </c:pt>
                <c:pt idx="123">
                  <c:v>9000000</c:v>
                </c:pt>
                <c:pt idx="124">
                  <c:v>13500000</c:v>
                </c:pt>
                <c:pt idx="125">
                  <c:v>15500000</c:v>
                </c:pt>
                <c:pt idx="126">
                  <c:v>16500000</c:v>
                </c:pt>
                <c:pt idx="127">
                  <c:v>31500000</c:v>
                </c:pt>
                <c:pt idx="128">
                  <c:v>51250000</c:v>
                </c:pt>
                <c:pt idx="129">
                  <c:v>11500000</c:v>
                </c:pt>
                <c:pt idx="130">
                  <c:v>17000000</c:v>
                </c:pt>
                <c:pt idx="131">
                  <c:v>15000000</c:v>
                </c:pt>
                <c:pt idx="132">
                  <c:v>17500000</c:v>
                </c:pt>
                <c:pt idx="133">
                  <c:v>10750000</c:v>
                </c:pt>
                <c:pt idx="134">
                  <c:v>5750000</c:v>
                </c:pt>
                <c:pt idx="135">
                  <c:v>26250000</c:v>
                </c:pt>
                <c:pt idx="136">
                  <c:v>6250000</c:v>
                </c:pt>
                <c:pt idx="137">
                  <c:v>10250000</c:v>
                </c:pt>
                <c:pt idx="138">
                  <c:v>9000000</c:v>
                </c:pt>
                <c:pt idx="139">
                  <c:v>9500000</c:v>
                </c:pt>
                <c:pt idx="140">
                  <c:v>20000000</c:v>
                </c:pt>
                <c:pt idx="141">
                  <c:v>48000000</c:v>
                </c:pt>
                <c:pt idx="142">
                  <c:v>39000000</c:v>
                </c:pt>
                <c:pt idx="143">
                  <c:v>35400000</c:v>
                </c:pt>
                <c:pt idx="144">
                  <c:v>18600000</c:v>
                </c:pt>
                <c:pt idx="145">
                  <c:v>7500000</c:v>
                </c:pt>
                <c:pt idx="146">
                  <c:v>22500000</c:v>
                </c:pt>
                <c:pt idx="147">
                  <c:v>18000000</c:v>
                </c:pt>
                <c:pt idx="148">
                  <c:v>49500000</c:v>
                </c:pt>
                <c:pt idx="149">
                  <c:v>54000000</c:v>
                </c:pt>
                <c:pt idx="150">
                  <c:v>6900000</c:v>
                </c:pt>
                <c:pt idx="151">
                  <c:v>15000000</c:v>
                </c:pt>
                <c:pt idx="152">
                  <c:v>66000000</c:v>
                </c:pt>
                <c:pt idx="153">
                  <c:v>72000000</c:v>
                </c:pt>
                <c:pt idx="154">
                  <c:v>13800000</c:v>
                </c:pt>
                <c:pt idx="155">
                  <c:v>79020000</c:v>
                </c:pt>
                <c:pt idx="156">
                  <c:v>19320000</c:v>
                </c:pt>
                <c:pt idx="157">
                  <c:v>13020000</c:v>
                </c:pt>
                <c:pt idx="158">
                  <c:v>16980000</c:v>
                </c:pt>
                <c:pt idx="159">
                  <c:v>60540000</c:v>
                </c:pt>
                <c:pt idx="160">
                  <c:v>14400000</c:v>
                </c:pt>
                <c:pt idx="161">
                  <c:v>96000000</c:v>
                </c:pt>
                <c:pt idx="162">
                  <c:v>28500000</c:v>
                </c:pt>
                <c:pt idx="163">
                  <c:v>17400000</c:v>
                </c:pt>
                <c:pt idx="164">
                  <c:v>78000000</c:v>
                </c:pt>
                <c:pt idx="165">
                  <c:v>9000000</c:v>
                </c:pt>
                <c:pt idx="166">
                  <c:v>66000000</c:v>
                </c:pt>
                <c:pt idx="167">
                  <c:v>12000000</c:v>
                </c:pt>
                <c:pt idx="168">
                  <c:v>18000000</c:v>
                </c:pt>
                <c:pt idx="169">
                  <c:v>18000000</c:v>
                </c:pt>
                <c:pt idx="170">
                  <c:v>18000000</c:v>
                </c:pt>
                <c:pt idx="171">
                  <c:v>12000000</c:v>
                </c:pt>
                <c:pt idx="172">
                  <c:v>7800000</c:v>
                </c:pt>
                <c:pt idx="173">
                  <c:v>51600000</c:v>
                </c:pt>
                <c:pt idx="174">
                  <c:v>6000000</c:v>
                </c:pt>
                <c:pt idx="175">
                  <c:v>12000000</c:v>
                </c:pt>
                <c:pt idx="176">
                  <c:v>52500000</c:v>
                </c:pt>
                <c:pt idx="177">
                  <c:v>13800000</c:v>
                </c:pt>
                <c:pt idx="178">
                  <c:v>22800000</c:v>
                </c:pt>
                <c:pt idx="179">
                  <c:v>22800000</c:v>
                </c:pt>
                <c:pt idx="180">
                  <c:v>7800000</c:v>
                </c:pt>
                <c:pt idx="181">
                  <c:v>15600000</c:v>
                </c:pt>
                <c:pt idx="182">
                  <c:v>21000000</c:v>
                </c:pt>
                <c:pt idx="183">
                  <c:v>5100000</c:v>
                </c:pt>
                <c:pt idx="184">
                  <c:v>15000000</c:v>
                </c:pt>
                <c:pt idx="185">
                  <c:v>22800000</c:v>
                </c:pt>
                <c:pt idx="186">
                  <c:v>18000000</c:v>
                </c:pt>
                <c:pt idx="187">
                  <c:v>7800000</c:v>
                </c:pt>
                <c:pt idx="188">
                  <c:v>144000000</c:v>
                </c:pt>
                <c:pt idx="189">
                  <c:v>15000000</c:v>
                </c:pt>
                <c:pt idx="190">
                  <c:v>18000000</c:v>
                </c:pt>
                <c:pt idx="191">
                  <c:v>42000000</c:v>
                </c:pt>
                <c:pt idx="192">
                  <c:v>13125000</c:v>
                </c:pt>
                <c:pt idx="193">
                  <c:v>48750000</c:v>
                </c:pt>
                <c:pt idx="194">
                  <c:v>7500000</c:v>
                </c:pt>
                <c:pt idx="195">
                  <c:v>101507175</c:v>
                </c:pt>
                <c:pt idx="196">
                  <c:v>52500000</c:v>
                </c:pt>
                <c:pt idx="197">
                  <c:v>6375000</c:v>
                </c:pt>
                <c:pt idx="198">
                  <c:v>97500000</c:v>
                </c:pt>
                <c:pt idx="199">
                  <c:v>37500000</c:v>
                </c:pt>
                <c:pt idx="200">
                  <c:v>52500000</c:v>
                </c:pt>
                <c:pt idx="201">
                  <c:v>50625000</c:v>
                </c:pt>
                <c:pt idx="202">
                  <c:v>120000000</c:v>
                </c:pt>
                <c:pt idx="203">
                  <c:v>60000000</c:v>
                </c:pt>
                <c:pt idx="204">
                  <c:v>52500000</c:v>
                </c:pt>
                <c:pt idx="205">
                  <c:v>22500000</c:v>
                </c:pt>
                <c:pt idx="206">
                  <c:v>45000000</c:v>
                </c:pt>
                <c:pt idx="207">
                  <c:v>112855275</c:v>
                </c:pt>
                <c:pt idx="208">
                  <c:v>52500000</c:v>
                </c:pt>
                <c:pt idx="209">
                  <c:v>37500000</c:v>
                </c:pt>
                <c:pt idx="210">
                  <c:v>30000000</c:v>
                </c:pt>
                <c:pt idx="211">
                  <c:v>30000000</c:v>
                </c:pt>
                <c:pt idx="212">
                  <c:v>30000000</c:v>
                </c:pt>
                <c:pt idx="213">
                  <c:v>27000000</c:v>
                </c:pt>
                <c:pt idx="214">
                  <c:v>45000000</c:v>
                </c:pt>
                <c:pt idx="215">
                  <c:v>60004000</c:v>
                </c:pt>
                <c:pt idx="216">
                  <c:v>56000000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0-EB4B-9CDD-F3AA28D37769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'UFC Business Decomposition'!$D$3:$D$222</c:f>
              <c:numCache>
                <c:formatCode>General</c:formatCode>
                <c:ptCount val="22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1995</c:v>
                </c:pt>
                <c:pt idx="4">
                  <c:v>1995</c:v>
                </c:pt>
                <c:pt idx="5">
                  <c:v>1996</c:v>
                </c:pt>
                <c:pt idx="6">
                  <c:v>2001</c:v>
                </c:pt>
                <c:pt idx="7">
                  <c:v>2001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2002</c:v>
                </c:pt>
                <c:pt idx="12">
                  <c:v>2002</c:v>
                </c:pt>
                <c:pt idx="13">
                  <c:v>2003</c:v>
                </c:pt>
                <c:pt idx="14">
                  <c:v>2003</c:v>
                </c:pt>
                <c:pt idx="15">
                  <c:v>2003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2005</c:v>
                </c:pt>
                <c:pt idx="24">
                  <c:v>2005</c:v>
                </c:pt>
                <c:pt idx="25">
                  <c:v>2005</c:v>
                </c:pt>
                <c:pt idx="26">
                  <c:v>2006</c:v>
                </c:pt>
                <c:pt idx="27">
                  <c:v>2006</c:v>
                </c:pt>
                <c:pt idx="28">
                  <c:v>2006</c:v>
                </c:pt>
                <c:pt idx="29">
                  <c:v>2006</c:v>
                </c:pt>
                <c:pt idx="30">
                  <c:v>2006</c:v>
                </c:pt>
                <c:pt idx="31">
                  <c:v>2006</c:v>
                </c:pt>
                <c:pt idx="32">
                  <c:v>2006</c:v>
                </c:pt>
                <c:pt idx="33">
                  <c:v>2006</c:v>
                </c:pt>
                <c:pt idx="34">
                  <c:v>2006</c:v>
                </c:pt>
                <c:pt idx="35">
                  <c:v>2006</c:v>
                </c:pt>
                <c:pt idx="36">
                  <c:v>2007</c:v>
                </c:pt>
                <c:pt idx="37">
                  <c:v>2007</c:v>
                </c:pt>
                <c:pt idx="38">
                  <c:v>2007</c:v>
                </c:pt>
                <c:pt idx="39">
                  <c:v>2007</c:v>
                </c:pt>
                <c:pt idx="40">
                  <c:v>2007</c:v>
                </c:pt>
                <c:pt idx="41">
                  <c:v>2007</c:v>
                </c:pt>
                <c:pt idx="42">
                  <c:v>2007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2007</c:v>
                </c:pt>
                <c:pt idx="47">
                  <c:v>2008</c:v>
                </c:pt>
                <c:pt idx="48">
                  <c:v>2008</c:v>
                </c:pt>
                <c:pt idx="49">
                  <c:v>2008</c:v>
                </c:pt>
                <c:pt idx="50">
                  <c:v>2008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2009</c:v>
                </c:pt>
                <c:pt idx="60">
                  <c:v>2009</c:v>
                </c:pt>
                <c:pt idx="61">
                  <c:v>2009</c:v>
                </c:pt>
                <c:pt idx="62">
                  <c:v>2009</c:v>
                </c:pt>
                <c:pt idx="63">
                  <c:v>2009</c:v>
                </c:pt>
                <c:pt idx="64">
                  <c:v>2009</c:v>
                </c:pt>
                <c:pt idx="65">
                  <c:v>2009</c:v>
                </c:pt>
                <c:pt idx="66">
                  <c:v>2009</c:v>
                </c:pt>
                <c:pt idx="67">
                  <c:v>2009</c:v>
                </c:pt>
                <c:pt idx="68">
                  <c:v>2009</c:v>
                </c:pt>
                <c:pt idx="69">
                  <c:v>2009</c:v>
                </c:pt>
                <c:pt idx="70">
                  <c:v>2009</c:v>
                </c:pt>
                <c:pt idx="71">
                  <c:v>2009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  <c:pt idx="78">
                  <c:v>2010</c:v>
                </c:pt>
                <c:pt idx="79">
                  <c:v>2010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2011</c:v>
                </c:pt>
                <c:pt idx="88">
                  <c:v>2011</c:v>
                </c:pt>
                <c:pt idx="89">
                  <c:v>2011</c:v>
                </c:pt>
                <c:pt idx="90">
                  <c:v>2011</c:v>
                </c:pt>
                <c:pt idx="91">
                  <c:v>2011</c:v>
                </c:pt>
                <c:pt idx="92">
                  <c:v>2011</c:v>
                </c:pt>
                <c:pt idx="93">
                  <c:v>2011</c:v>
                </c:pt>
                <c:pt idx="94">
                  <c:v>2011</c:v>
                </c:pt>
                <c:pt idx="95">
                  <c:v>2011</c:v>
                </c:pt>
                <c:pt idx="96">
                  <c:v>2011</c:v>
                </c:pt>
                <c:pt idx="97">
                  <c:v>2011</c:v>
                </c:pt>
                <c:pt idx="98">
                  <c:v>2011</c:v>
                </c:pt>
                <c:pt idx="99">
                  <c:v>2011</c:v>
                </c:pt>
                <c:pt idx="100">
                  <c:v>2011</c:v>
                </c:pt>
                <c:pt idx="101">
                  <c:v>2011</c:v>
                </c:pt>
                <c:pt idx="102">
                  <c:v>2011</c:v>
                </c:pt>
                <c:pt idx="103">
                  <c:v>2012</c:v>
                </c:pt>
                <c:pt idx="104">
                  <c:v>2012</c:v>
                </c:pt>
                <c:pt idx="105">
                  <c:v>2012</c:v>
                </c:pt>
                <c:pt idx="106">
                  <c:v>2012</c:v>
                </c:pt>
                <c:pt idx="107">
                  <c:v>2012</c:v>
                </c:pt>
                <c:pt idx="108">
                  <c:v>2012</c:v>
                </c:pt>
                <c:pt idx="109">
                  <c:v>2012</c:v>
                </c:pt>
                <c:pt idx="110">
                  <c:v>2012</c:v>
                </c:pt>
                <c:pt idx="111">
                  <c:v>2012</c:v>
                </c:pt>
                <c:pt idx="112">
                  <c:v>2012</c:v>
                </c:pt>
                <c:pt idx="113">
                  <c:v>2012</c:v>
                </c:pt>
                <c:pt idx="114">
                  <c:v>2012</c:v>
                </c:pt>
                <c:pt idx="115">
                  <c:v>2012</c:v>
                </c:pt>
                <c:pt idx="116">
                  <c:v>2013</c:v>
                </c:pt>
                <c:pt idx="117">
                  <c:v>2013</c:v>
                </c:pt>
                <c:pt idx="118">
                  <c:v>2013</c:v>
                </c:pt>
                <c:pt idx="119">
                  <c:v>2013</c:v>
                </c:pt>
                <c:pt idx="120">
                  <c:v>2013</c:v>
                </c:pt>
                <c:pt idx="121">
                  <c:v>2013</c:v>
                </c:pt>
                <c:pt idx="122">
                  <c:v>2013</c:v>
                </c:pt>
                <c:pt idx="123">
                  <c:v>2013</c:v>
                </c:pt>
                <c:pt idx="124">
                  <c:v>2013</c:v>
                </c:pt>
                <c:pt idx="125">
                  <c:v>2013</c:v>
                </c:pt>
                <c:pt idx="126">
                  <c:v>2013</c:v>
                </c:pt>
                <c:pt idx="127">
                  <c:v>2013</c:v>
                </c:pt>
                <c:pt idx="128">
                  <c:v>2013</c:v>
                </c:pt>
                <c:pt idx="129">
                  <c:v>2014</c:v>
                </c:pt>
                <c:pt idx="130">
                  <c:v>2014</c:v>
                </c:pt>
                <c:pt idx="131">
                  <c:v>2014</c:v>
                </c:pt>
                <c:pt idx="132">
                  <c:v>2014</c:v>
                </c:pt>
                <c:pt idx="133">
                  <c:v>2014</c:v>
                </c:pt>
                <c:pt idx="134">
                  <c:v>2014</c:v>
                </c:pt>
                <c:pt idx="135">
                  <c:v>2014</c:v>
                </c:pt>
                <c:pt idx="136">
                  <c:v>2014</c:v>
                </c:pt>
                <c:pt idx="137">
                  <c:v>2014</c:v>
                </c:pt>
                <c:pt idx="138">
                  <c:v>2014</c:v>
                </c:pt>
                <c:pt idx="139">
                  <c:v>2014</c:v>
                </c:pt>
                <c:pt idx="140">
                  <c:v>2014</c:v>
                </c:pt>
                <c:pt idx="141">
                  <c:v>2015</c:v>
                </c:pt>
                <c:pt idx="142">
                  <c:v>2015</c:v>
                </c:pt>
                <c:pt idx="143">
                  <c:v>2015</c:v>
                </c:pt>
                <c:pt idx="144">
                  <c:v>2015</c:v>
                </c:pt>
                <c:pt idx="145">
                  <c:v>2015</c:v>
                </c:pt>
                <c:pt idx="146">
                  <c:v>2015</c:v>
                </c:pt>
                <c:pt idx="147">
                  <c:v>2015</c:v>
                </c:pt>
                <c:pt idx="148">
                  <c:v>2015</c:v>
                </c:pt>
                <c:pt idx="149">
                  <c:v>2015</c:v>
                </c:pt>
                <c:pt idx="150">
                  <c:v>2015</c:v>
                </c:pt>
                <c:pt idx="151">
                  <c:v>2015</c:v>
                </c:pt>
                <c:pt idx="152">
                  <c:v>2015</c:v>
                </c:pt>
                <c:pt idx="153">
                  <c:v>2015</c:v>
                </c:pt>
                <c:pt idx="154">
                  <c:v>2016</c:v>
                </c:pt>
                <c:pt idx="155">
                  <c:v>2016</c:v>
                </c:pt>
                <c:pt idx="156">
                  <c:v>2016</c:v>
                </c:pt>
                <c:pt idx="157">
                  <c:v>2016</c:v>
                </c:pt>
                <c:pt idx="158">
                  <c:v>2016</c:v>
                </c:pt>
                <c:pt idx="159">
                  <c:v>2016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2018</c:v>
                </c:pt>
                <c:pt idx="180">
                  <c:v>2018</c:v>
                </c:pt>
                <c:pt idx="181">
                  <c:v>2018</c:v>
                </c:pt>
                <c:pt idx="182">
                  <c:v>2018</c:v>
                </c:pt>
                <c:pt idx="183">
                  <c:v>2018</c:v>
                </c:pt>
                <c:pt idx="184">
                  <c:v>2018</c:v>
                </c:pt>
                <c:pt idx="185">
                  <c:v>2018</c:v>
                </c:pt>
                <c:pt idx="186">
                  <c:v>2018</c:v>
                </c:pt>
                <c:pt idx="187">
                  <c:v>2018</c:v>
                </c:pt>
                <c:pt idx="188">
                  <c:v>2018</c:v>
                </c:pt>
                <c:pt idx="189">
                  <c:v>2018</c:v>
                </c:pt>
                <c:pt idx="190">
                  <c:v>2018</c:v>
                </c:pt>
                <c:pt idx="191">
                  <c:v>2018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2020</c:v>
                </c:pt>
                <c:pt idx="196">
                  <c:v>2020</c:v>
                </c:pt>
                <c:pt idx="197">
                  <c:v>2020</c:v>
                </c:pt>
                <c:pt idx="198">
                  <c:v>2020</c:v>
                </c:pt>
                <c:pt idx="199">
                  <c:v>2020</c:v>
                </c:pt>
                <c:pt idx="200">
                  <c:v>2020</c:v>
                </c:pt>
                <c:pt idx="201">
                  <c:v>2020</c:v>
                </c:pt>
                <c:pt idx="202">
                  <c:v>2021</c:v>
                </c:pt>
                <c:pt idx="203">
                  <c:v>2021</c:v>
                </c:pt>
                <c:pt idx="204">
                  <c:v>2021</c:v>
                </c:pt>
                <c:pt idx="205">
                  <c:v>2021</c:v>
                </c:pt>
                <c:pt idx="206">
                  <c:v>2021</c:v>
                </c:pt>
                <c:pt idx="207">
                  <c:v>2021</c:v>
                </c:pt>
                <c:pt idx="208">
                  <c:v>2021</c:v>
                </c:pt>
                <c:pt idx="209">
                  <c:v>2021</c:v>
                </c:pt>
                <c:pt idx="210">
                  <c:v>2022</c:v>
                </c:pt>
                <c:pt idx="211">
                  <c:v>2022</c:v>
                </c:pt>
                <c:pt idx="212">
                  <c:v>2022</c:v>
                </c:pt>
                <c:pt idx="213">
                  <c:v>2022</c:v>
                </c:pt>
                <c:pt idx="214">
                  <c:v>2022</c:v>
                </c:pt>
                <c:pt idx="215">
                  <c:v>2023</c:v>
                </c:pt>
                <c:pt idx="216">
                  <c:v>2023</c:v>
                </c:pt>
                <c:pt idx="217">
                  <c:v>2023</c:v>
                </c:pt>
                <c:pt idx="218">
                  <c:v>2023</c:v>
                </c:pt>
                <c:pt idx="219">
                  <c:v>2023</c:v>
                </c:pt>
              </c:numCache>
            </c:numRef>
          </c:cat>
          <c:val>
            <c:numRef>
              <c:f>'UFC Business Decomposition'!$Q$3:$Q$222</c:f>
              <c:numCache>
                <c:formatCode>_("$"* #,##0_);_("$"* \(#,##0\);_("$"* "-"??_);_(@_)</c:formatCode>
                <c:ptCount val="220"/>
                <c:pt idx="216">
                  <c:v>56000000</c:v>
                </c:pt>
                <c:pt idx="217">
                  <c:v>54560106.935979493</c:v>
                </c:pt>
                <c:pt idx="218">
                  <c:v>46249084.022811085</c:v>
                </c:pt>
                <c:pt idx="219">
                  <c:v>40456384.206223689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A0-EB4B-9CDD-F3AA28D37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1311"/>
        <c:axId val="1299700048"/>
      </c:lineChart>
      <c:catAx>
        <c:axId val="54073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00048"/>
        <c:crosses val="autoZero"/>
        <c:auto val="1"/>
        <c:lblAlgn val="ctr"/>
        <c:lblOffset val="100"/>
        <c:noMultiLvlLbl val="0"/>
      </c:catAx>
      <c:valAx>
        <c:axId val="12997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Revenue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numRef>
              <c:f>'UFC Business Decomposition'!$D$3:$D$222</c:f>
              <c:numCache>
                <c:formatCode>General</c:formatCode>
                <c:ptCount val="220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1995</c:v>
                </c:pt>
                <c:pt idx="4">
                  <c:v>1995</c:v>
                </c:pt>
                <c:pt idx="5">
                  <c:v>1996</c:v>
                </c:pt>
                <c:pt idx="6">
                  <c:v>2001</c:v>
                </c:pt>
                <c:pt idx="7">
                  <c:v>2001</c:v>
                </c:pt>
                <c:pt idx="8">
                  <c:v>2002</c:v>
                </c:pt>
                <c:pt idx="9">
                  <c:v>2002</c:v>
                </c:pt>
                <c:pt idx="10">
                  <c:v>2002</c:v>
                </c:pt>
                <c:pt idx="11">
                  <c:v>2002</c:v>
                </c:pt>
                <c:pt idx="12">
                  <c:v>2002</c:v>
                </c:pt>
                <c:pt idx="13">
                  <c:v>2003</c:v>
                </c:pt>
                <c:pt idx="14">
                  <c:v>2003</c:v>
                </c:pt>
                <c:pt idx="15">
                  <c:v>2003</c:v>
                </c:pt>
                <c:pt idx="16">
                  <c:v>2004</c:v>
                </c:pt>
                <c:pt idx="17">
                  <c:v>2004</c:v>
                </c:pt>
                <c:pt idx="18">
                  <c:v>2004</c:v>
                </c:pt>
                <c:pt idx="19">
                  <c:v>2004</c:v>
                </c:pt>
                <c:pt idx="20">
                  <c:v>2005</c:v>
                </c:pt>
                <c:pt idx="21">
                  <c:v>2005</c:v>
                </c:pt>
                <c:pt idx="22">
                  <c:v>2005</c:v>
                </c:pt>
                <c:pt idx="23">
                  <c:v>2005</c:v>
                </c:pt>
                <c:pt idx="24">
                  <c:v>2005</c:v>
                </c:pt>
                <c:pt idx="25">
                  <c:v>2005</c:v>
                </c:pt>
                <c:pt idx="26">
                  <c:v>2006</c:v>
                </c:pt>
                <c:pt idx="27">
                  <c:v>2006</c:v>
                </c:pt>
                <c:pt idx="28">
                  <c:v>2006</c:v>
                </c:pt>
                <c:pt idx="29">
                  <c:v>2006</c:v>
                </c:pt>
                <c:pt idx="30">
                  <c:v>2006</c:v>
                </c:pt>
                <c:pt idx="31">
                  <c:v>2006</c:v>
                </c:pt>
                <c:pt idx="32">
                  <c:v>2006</c:v>
                </c:pt>
                <c:pt idx="33">
                  <c:v>2006</c:v>
                </c:pt>
                <c:pt idx="34">
                  <c:v>2006</c:v>
                </c:pt>
                <c:pt idx="35">
                  <c:v>2006</c:v>
                </c:pt>
                <c:pt idx="36">
                  <c:v>2007</c:v>
                </c:pt>
                <c:pt idx="37">
                  <c:v>2007</c:v>
                </c:pt>
                <c:pt idx="38">
                  <c:v>2007</c:v>
                </c:pt>
                <c:pt idx="39">
                  <c:v>2007</c:v>
                </c:pt>
                <c:pt idx="40">
                  <c:v>2007</c:v>
                </c:pt>
                <c:pt idx="41">
                  <c:v>2007</c:v>
                </c:pt>
                <c:pt idx="42">
                  <c:v>2007</c:v>
                </c:pt>
                <c:pt idx="43">
                  <c:v>2007</c:v>
                </c:pt>
                <c:pt idx="44">
                  <c:v>2007</c:v>
                </c:pt>
                <c:pt idx="45">
                  <c:v>2007</c:v>
                </c:pt>
                <c:pt idx="46">
                  <c:v>2007</c:v>
                </c:pt>
                <c:pt idx="47">
                  <c:v>2008</c:v>
                </c:pt>
                <c:pt idx="48">
                  <c:v>2008</c:v>
                </c:pt>
                <c:pt idx="49">
                  <c:v>2008</c:v>
                </c:pt>
                <c:pt idx="50">
                  <c:v>2008</c:v>
                </c:pt>
                <c:pt idx="51">
                  <c:v>2008</c:v>
                </c:pt>
                <c:pt idx="52">
                  <c:v>2008</c:v>
                </c:pt>
                <c:pt idx="53">
                  <c:v>2008</c:v>
                </c:pt>
                <c:pt idx="54">
                  <c:v>2008</c:v>
                </c:pt>
                <c:pt idx="55">
                  <c:v>2008</c:v>
                </c:pt>
                <c:pt idx="56">
                  <c:v>2008</c:v>
                </c:pt>
                <c:pt idx="57">
                  <c:v>2008</c:v>
                </c:pt>
                <c:pt idx="58">
                  <c:v>2008</c:v>
                </c:pt>
                <c:pt idx="59">
                  <c:v>2009</c:v>
                </c:pt>
                <c:pt idx="60">
                  <c:v>2009</c:v>
                </c:pt>
                <c:pt idx="61">
                  <c:v>2009</c:v>
                </c:pt>
                <c:pt idx="62">
                  <c:v>2009</c:v>
                </c:pt>
                <c:pt idx="63">
                  <c:v>2009</c:v>
                </c:pt>
                <c:pt idx="64">
                  <c:v>2009</c:v>
                </c:pt>
                <c:pt idx="65">
                  <c:v>2009</c:v>
                </c:pt>
                <c:pt idx="66">
                  <c:v>2009</c:v>
                </c:pt>
                <c:pt idx="67">
                  <c:v>2009</c:v>
                </c:pt>
                <c:pt idx="68">
                  <c:v>2009</c:v>
                </c:pt>
                <c:pt idx="69">
                  <c:v>2009</c:v>
                </c:pt>
                <c:pt idx="70">
                  <c:v>2009</c:v>
                </c:pt>
                <c:pt idx="71">
                  <c:v>2009</c:v>
                </c:pt>
                <c:pt idx="72">
                  <c:v>2010</c:v>
                </c:pt>
                <c:pt idx="73">
                  <c:v>2010</c:v>
                </c:pt>
                <c:pt idx="74">
                  <c:v>2010</c:v>
                </c:pt>
                <c:pt idx="75">
                  <c:v>2010</c:v>
                </c:pt>
                <c:pt idx="76">
                  <c:v>2010</c:v>
                </c:pt>
                <c:pt idx="77">
                  <c:v>2010</c:v>
                </c:pt>
                <c:pt idx="78">
                  <c:v>2010</c:v>
                </c:pt>
                <c:pt idx="79">
                  <c:v>2010</c:v>
                </c:pt>
                <c:pt idx="80">
                  <c:v>2010</c:v>
                </c:pt>
                <c:pt idx="81">
                  <c:v>2010</c:v>
                </c:pt>
                <c:pt idx="82">
                  <c:v>2010</c:v>
                </c:pt>
                <c:pt idx="83">
                  <c:v>2010</c:v>
                </c:pt>
                <c:pt idx="84">
                  <c:v>2010</c:v>
                </c:pt>
                <c:pt idx="85">
                  <c:v>2010</c:v>
                </c:pt>
                <c:pt idx="86">
                  <c:v>2010</c:v>
                </c:pt>
                <c:pt idx="87">
                  <c:v>2011</c:v>
                </c:pt>
                <c:pt idx="88">
                  <c:v>2011</c:v>
                </c:pt>
                <c:pt idx="89">
                  <c:v>2011</c:v>
                </c:pt>
                <c:pt idx="90">
                  <c:v>2011</c:v>
                </c:pt>
                <c:pt idx="91">
                  <c:v>2011</c:v>
                </c:pt>
                <c:pt idx="92">
                  <c:v>2011</c:v>
                </c:pt>
                <c:pt idx="93">
                  <c:v>2011</c:v>
                </c:pt>
                <c:pt idx="94">
                  <c:v>2011</c:v>
                </c:pt>
                <c:pt idx="95">
                  <c:v>2011</c:v>
                </c:pt>
                <c:pt idx="96">
                  <c:v>2011</c:v>
                </c:pt>
                <c:pt idx="97">
                  <c:v>2011</c:v>
                </c:pt>
                <c:pt idx="98">
                  <c:v>2011</c:v>
                </c:pt>
                <c:pt idx="99">
                  <c:v>2011</c:v>
                </c:pt>
                <c:pt idx="100">
                  <c:v>2011</c:v>
                </c:pt>
                <c:pt idx="101">
                  <c:v>2011</c:v>
                </c:pt>
                <c:pt idx="102">
                  <c:v>2011</c:v>
                </c:pt>
                <c:pt idx="103">
                  <c:v>2012</c:v>
                </c:pt>
                <c:pt idx="104">
                  <c:v>2012</c:v>
                </c:pt>
                <c:pt idx="105">
                  <c:v>2012</c:v>
                </c:pt>
                <c:pt idx="106">
                  <c:v>2012</c:v>
                </c:pt>
                <c:pt idx="107">
                  <c:v>2012</c:v>
                </c:pt>
                <c:pt idx="108">
                  <c:v>2012</c:v>
                </c:pt>
                <c:pt idx="109">
                  <c:v>2012</c:v>
                </c:pt>
                <c:pt idx="110">
                  <c:v>2012</c:v>
                </c:pt>
                <c:pt idx="111">
                  <c:v>2012</c:v>
                </c:pt>
                <c:pt idx="112">
                  <c:v>2012</c:v>
                </c:pt>
                <c:pt idx="113">
                  <c:v>2012</c:v>
                </c:pt>
                <c:pt idx="114">
                  <c:v>2012</c:v>
                </c:pt>
                <c:pt idx="115">
                  <c:v>2012</c:v>
                </c:pt>
                <c:pt idx="116">
                  <c:v>2013</c:v>
                </c:pt>
                <c:pt idx="117">
                  <c:v>2013</c:v>
                </c:pt>
                <c:pt idx="118">
                  <c:v>2013</c:v>
                </c:pt>
                <c:pt idx="119">
                  <c:v>2013</c:v>
                </c:pt>
                <c:pt idx="120">
                  <c:v>2013</c:v>
                </c:pt>
                <c:pt idx="121">
                  <c:v>2013</c:v>
                </c:pt>
                <c:pt idx="122">
                  <c:v>2013</c:v>
                </c:pt>
                <c:pt idx="123">
                  <c:v>2013</c:v>
                </c:pt>
                <c:pt idx="124">
                  <c:v>2013</c:v>
                </c:pt>
                <c:pt idx="125">
                  <c:v>2013</c:v>
                </c:pt>
                <c:pt idx="126">
                  <c:v>2013</c:v>
                </c:pt>
                <c:pt idx="127">
                  <c:v>2013</c:v>
                </c:pt>
                <c:pt idx="128">
                  <c:v>2013</c:v>
                </c:pt>
                <c:pt idx="129">
                  <c:v>2014</c:v>
                </c:pt>
                <c:pt idx="130">
                  <c:v>2014</c:v>
                </c:pt>
                <c:pt idx="131">
                  <c:v>2014</c:v>
                </c:pt>
                <c:pt idx="132">
                  <c:v>2014</c:v>
                </c:pt>
                <c:pt idx="133">
                  <c:v>2014</c:v>
                </c:pt>
                <c:pt idx="134">
                  <c:v>2014</c:v>
                </c:pt>
                <c:pt idx="135">
                  <c:v>2014</c:v>
                </c:pt>
                <c:pt idx="136">
                  <c:v>2014</c:v>
                </c:pt>
                <c:pt idx="137">
                  <c:v>2014</c:v>
                </c:pt>
                <c:pt idx="138">
                  <c:v>2014</c:v>
                </c:pt>
                <c:pt idx="139">
                  <c:v>2014</c:v>
                </c:pt>
                <c:pt idx="140">
                  <c:v>2014</c:v>
                </c:pt>
                <c:pt idx="141">
                  <c:v>2015</c:v>
                </c:pt>
                <c:pt idx="142">
                  <c:v>2015</c:v>
                </c:pt>
                <c:pt idx="143">
                  <c:v>2015</c:v>
                </c:pt>
                <c:pt idx="144">
                  <c:v>2015</c:v>
                </c:pt>
                <c:pt idx="145">
                  <c:v>2015</c:v>
                </c:pt>
                <c:pt idx="146">
                  <c:v>2015</c:v>
                </c:pt>
                <c:pt idx="147">
                  <c:v>2015</c:v>
                </c:pt>
                <c:pt idx="148">
                  <c:v>2015</c:v>
                </c:pt>
                <c:pt idx="149">
                  <c:v>2015</c:v>
                </c:pt>
                <c:pt idx="150">
                  <c:v>2015</c:v>
                </c:pt>
                <c:pt idx="151">
                  <c:v>2015</c:v>
                </c:pt>
                <c:pt idx="152">
                  <c:v>2015</c:v>
                </c:pt>
                <c:pt idx="153">
                  <c:v>2015</c:v>
                </c:pt>
                <c:pt idx="154">
                  <c:v>2016</c:v>
                </c:pt>
                <c:pt idx="155">
                  <c:v>2016</c:v>
                </c:pt>
                <c:pt idx="156">
                  <c:v>2016</c:v>
                </c:pt>
                <c:pt idx="157">
                  <c:v>2016</c:v>
                </c:pt>
                <c:pt idx="158">
                  <c:v>2016</c:v>
                </c:pt>
                <c:pt idx="159">
                  <c:v>2016</c:v>
                </c:pt>
                <c:pt idx="160">
                  <c:v>2016</c:v>
                </c:pt>
                <c:pt idx="161">
                  <c:v>2016</c:v>
                </c:pt>
                <c:pt idx="162">
                  <c:v>2016</c:v>
                </c:pt>
                <c:pt idx="163">
                  <c:v>2016</c:v>
                </c:pt>
                <c:pt idx="164">
                  <c:v>2016</c:v>
                </c:pt>
                <c:pt idx="165">
                  <c:v>2016</c:v>
                </c:pt>
                <c:pt idx="166">
                  <c:v>2016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2018</c:v>
                </c:pt>
                <c:pt idx="180">
                  <c:v>2018</c:v>
                </c:pt>
                <c:pt idx="181">
                  <c:v>2018</c:v>
                </c:pt>
                <c:pt idx="182">
                  <c:v>2018</c:v>
                </c:pt>
                <c:pt idx="183">
                  <c:v>2018</c:v>
                </c:pt>
                <c:pt idx="184">
                  <c:v>2018</c:v>
                </c:pt>
                <c:pt idx="185">
                  <c:v>2018</c:v>
                </c:pt>
                <c:pt idx="186">
                  <c:v>2018</c:v>
                </c:pt>
                <c:pt idx="187">
                  <c:v>2018</c:v>
                </c:pt>
                <c:pt idx="188">
                  <c:v>2018</c:v>
                </c:pt>
                <c:pt idx="189">
                  <c:v>2018</c:v>
                </c:pt>
                <c:pt idx="190">
                  <c:v>2018</c:v>
                </c:pt>
                <c:pt idx="191">
                  <c:v>2018</c:v>
                </c:pt>
                <c:pt idx="192">
                  <c:v>2019</c:v>
                </c:pt>
                <c:pt idx="193">
                  <c:v>2019</c:v>
                </c:pt>
                <c:pt idx="194">
                  <c:v>2019</c:v>
                </c:pt>
                <c:pt idx="195">
                  <c:v>2020</c:v>
                </c:pt>
                <c:pt idx="196">
                  <c:v>2020</c:v>
                </c:pt>
                <c:pt idx="197">
                  <c:v>2020</c:v>
                </c:pt>
                <c:pt idx="198">
                  <c:v>2020</c:v>
                </c:pt>
                <c:pt idx="199">
                  <c:v>2020</c:v>
                </c:pt>
                <c:pt idx="200">
                  <c:v>2020</c:v>
                </c:pt>
                <c:pt idx="201">
                  <c:v>2020</c:v>
                </c:pt>
                <c:pt idx="202">
                  <c:v>2021</c:v>
                </c:pt>
                <c:pt idx="203">
                  <c:v>2021</c:v>
                </c:pt>
                <c:pt idx="204">
                  <c:v>2021</c:v>
                </c:pt>
                <c:pt idx="205">
                  <c:v>2021</c:v>
                </c:pt>
                <c:pt idx="206">
                  <c:v>2021</c:v>
                </c:pt>
                <c:pt idx="207">
                  <c:v>2021</c:v>
                </c:pt>
                <c:pt idx="208">
                  <c:v>2021</c:v>
                </c:pt>
                <c:pt idx="209">
                  <c:v>2021</c:v>
                </c:pt>
                <c:pt idx="210">
                  <c:v>2022</c:v>
                </c:pt>
                <c:pt idx="211">
                  <c:v>2022</c:v>
                </c:pt>
                <c:pt idx="212">
                  <c:v>2022</c:v>
                </c:pt>
                <c:pt idx="213">
                  <c:v>2022</c:v>
                </c:pt>
                <c:pt idx="214">
                  <c:v>2022</c:v>
                </c:pt>
                <c:pt idx="215">
                  <c:v>2023</c:v>
                </c:pt>
                <c:pt idx="216">
                  <c:v>2023</c:v>
                </c:pt>
                <c:pt idx="217">
                  <c:v>2023</c:v>
                </c:pt>
                <c:pt idx="218">
                  <c:v>2023</c:v>
                </c:pt>
                <c:pt idx="219">
                  <c:v>2023</c:v>
                </c:pt>
              </c:numCache>
            </c:numRef>
          </c:cat>
          <c:val>
            <c:numRef>
              <c:f>'UFC Business Decomposition'!$K$3:$K$222</c:f>
              <c:numCache>
                <c:formatCode>0</c:formatCode>
                <c:ptCount val="220"/>
                <c:pt idx="0">
                  <c:v>24968</c:v>
                </c:pt>
                <c:pt idx="1">
                  <c:v>95901.216722601996</c:v>
                </c:pt>
                <c:pt idx="2">
                  <c:v>137394.48856085102</c:v>
                </c:pt>
                <c:pt idx="3">
                  <c:v>166834.43344520399</c:v>
                </c:pt>
                <c:pt idx="4">
                  <c:v>189669.82876894364</c:v>
                </c:pt>
                <c:pt idx="5">
                  <c:v>208327.70528345299</c:v>
                </c:pt>
                <c:pt idx="6">
                  <c:v>224102.71510357547</c:v>
                </c:pt>
                <c:pt idx="7">
                  <c:v>237767.65016780599</c:v>
                </c:pt>
                <c:pt idx="8">
                  <c:v>249820.97712170202</c:v>
                </c:pt>
                <c:pt idx="9">
                  <c:v>260603.04549154569</c:v>
                </c:pt>
                <c:pt idx="10">
                  <c:v>270356.61274182127</c:v>
                </c:pt>
                <c:pt idx="11">
                  <c:v>279260.92200605501</c:v>
                </c:pt>
                <c:pt idx="12">
                  <c:v>287452.09249582636</c:v>
                </c:pt>
                <c:pt idx="13">
                  <c:v>295035.93182617746</c:v>
                </c:pt>
                <c:pt idx="14">
                  <c:v>302096.31732979469</c:v>
                </c:pt>
                <c:pt idx="15">
                  <c:v>308700.86689040798</c:v>
                </c:pt>
                <c:pt idx="16">
                  <c:v>314904.88756399287</c:v>
                </c:pt>
                <c:pt idx="17">
                  <c:v>320754.19384430401</c:v>
                </c:pt>
                <c:pt idx="18">
                  <c:v>326287.16293299769</c:v>
                </c:pt>
                <c:pt idx="19">
                  <c:v>331536.26221414766</c:v>
                </c:pt>
                <c:pt idx="20">
                  <c:v>336529.20366442652</c:v>
                </c:pt>
                <c:pt idx="21">
                  <c:v>341289.8294644233</c:v>
                </c:pt>
                <c:pt idx="22">
                  <c:v>345838.80058710952</c:v>
                </c:pt>
                <c:pt idx="23">
                  <c:v>350194.13872865704</c:v>
                </c:pt>
                <c:pt idx="24">
                  <c:v>354371.65753788728</c:v>
                </c:pt>
                <c:pt idx="25">
                  <c:v>358385.30921842839</c:v>
                </c:pt>
                <c:pt idx="26">
                  <c:v>362247.46568255301</c:v>
                </c:pt>
                <c:pt idx="27">
                  <c:v>365969.14854877949</c:v>
                </c:pt>
                <c:pt idx="28">
                  <c:v>369560.2187616658</c:v>
                </c:pt>
                <c:pt idx="29">
                  <c:v>373029.53405239666</c:v>
                </c:pt>
                <c:pt idx="30">
                  <c:v>376385.08057098743</c:v>
                </c:pt>
                <c:pt idx="31">
                  <c:v>379634.08361301001</c:v>
                </c:pt>
                <c:pt idx="32">
                  <c:v>382783.10130267224</c:v>
                </c:pt>
                <c:pt idx="33">
                  <c:v>385838.1042865949</c:v>
                </c:pt>
                <c:pt idx="34">
                  <c:v>388804.54387251911</c:v>
                </c:pt>
                <c:pt idx="35">
                  <c:v>391687.41056690598</c:v>
                </c:pt>
                <c:pt idx="36">
                  <c:v>394491.28459044668</c:v>
                </c:pt>
                <c:pt idx="37">
                  <c:v>397220.37965559965</c:v>
                </c:pt>
                <c:pt idx="38">
                  <c:v>399878.58105667733</c:v>
                </c:pt>
                <c:pt idx="39">
                  <c:v>402469.47893674969</c:v>
                </c:pt>
                <c:pt idx="40">
                  <c:v>404996.39744618535</c:v>
                </c:pt>
                <c:pt idx="41">
                  <c:v>407462.42038702848</c:v>
                </c:pt>
                <c:pt idx="42">
                  <c:v>409870.41383950069</c:v>
                </c:pt>
                <c:pt idx="43">
                  <c:v>412223.04618702526</c:v>
                </c:pt>
                <c:pt idx="44">
                  <c:v>414522.80589064566</c:v>
                </c:pt>
                <c:pt idx="45">
                  <c:v>416772.01730971155</c:v>
                </c:pt>
                <c:pt idx="46">
                  <c:v>418972.85482099885</c:v>
                </c:pt>
                <c:pt idx="47">
                  <c:v>421127.35545125906</c:v>
                </c:pt>
                <c:pt idx="48">
                  <c:v>423237.43020715093</c:v>
                </c:pt>
                <c:pt idx="49">
                  <c:v>425304.87426048931</c:v>
                </c:pt>
                <c:pt idx="50">
                  <c:v>427331.3761248439</c:v>
                </c:pt>
                <c:pt idx="51">
                  <c:v>429318.52594103041</c:v>
                </c:pt>
                <c:pt idx="52">
                  <c:v>431267.82297335641</c:v>
                </c:pt>
                <c:pt idx="53">
                  <c:v>433180.68240515504</c:v>
                </c:pt>
                <c:pt idx="54">
                  <c:v>435058.44151076494</c:v>
                </c:pt>
                <c:pt idx="55">
                  <c:v>436902.36527138151</c:v>
                </c:pt>
                <c:pt idx="56">
                  <c:v>438713.65149384871</c:v>
                </c:pt>
                <c:pt idx="57">
                  <c:v>440493.43548426777</c:v>
                </c:pt>
                <c:pt idx="58">
                  <c:v>442242.79432209185</c:v>
                </c:pt>
                <c:pt idx="59">
                  <c:v>443962.75077499863</c:v>
                </c:pt>
                <c:pt idx="60">
                  <c:v>445654.27689017582</c:v>
                </c:pt>
                <c:pt idx="61">
                  <c:v>447318.29729358945</c:v>
                </c:pt>
                <c:pt idx="62">
                  <c:v>448955.69222527748</c:v>
                </c:pt>
                <c:pt idx="63">
                  <c:v>450567.30033561197</c:v>
                </c:pt>
                <c:pt idx="64">
                  <c:v>452153.92126476998</c:v>
                </c:pt>
                <c:pt idx="65">
                  <c:v>453716.3180252742</c:v>
                </c:pt>
                <c:pt idx="66">
                  <c:v>455255.21920537448</c:v>
                </c:pt>
                <c:pt idx="67">
                  <c:v>456771.32100919692</c:v>
                </c:pt>
                <c:pt idx="68">
                  <c:v>458265.28914796055</c:v>
                </c:pt>
                <c:pt idx="69">
                  <c:v>459737.76059512119</c:v>
                </c:pt>
                <c:pt idx="70">
                  <c:v>461189.34521702304</c:v>
                </c:pt>
                <c:pt idx="71">
                  <c:v>462620.627289508</c:v>
                </c:pt>
                <c:pt idx="72">
                  <c:v>464032.16690992058</c:v>
                </c:pt>
                <c:pt idx="73">
                  <c:v>465424.50131304876</c:v>
                </c:pt>
                <c:pt idx="74">
                  <c:v>466798.1460987383</c:v>
                </c:pt>
                <c:pt idx="75">
                  <c:v>468153.59637820168</c:v>
                </c:pt>
                <c:pt idx="76">
                  <c:v>469491.32784539677</c:v>
                </c:pt>
                <c:pt idx="77">
                  <c:v>470811.79777927935</c:v>
                </c:pt>
                <c:pt idx="78">
                  <c:v>472115.44598221267</c:v>
                </c:pt>
                <c:pt idx="79">
                  <c:v>473402.69565935165</c:v>
                </c:pt>
                <c:pt idx="80">
                  <c:v>474673.95424340403</c:v>
                </c:pt>
                <c:pt idx="81">
                  <c:v>475929.61416878738</c:v>
                </c:pt>
                <c:pt idx="82">
                  <c:v>477170.05359886488</c:v>
                </c:pt>
                <c:pt idx="83">
                  <c:v>478395.63710963045</c:v>
                </c:pt>
                <c:pt idx="84">
                  <c:v>479606.71633293654</c:v>
                </c:pt>
                <c:pt idx="85">
                  <c:v>480803.63056210265</c:v>
                </c:pt>
                <c:pt idx="86">
                  <c:v>481986.70732251683</c:v>
                </c:pt>
                <c:pt idx="87">
                  <c:v>483156.26290962729</c:v>
                </c:pt>
                <c:pt idx="88">
                  <c:v>484312.6028965385</c:v>
                </c:pt>
                <c:pt idx="89">
                  <c:v>485456.02261324768</c:v>
                </c:pt>
                <c:pt idx="90">
                  <c:v>486586.8075994018</c:v>
                </c:pt>
                <c:pt idx="91">
                  <c:v>487705.23403231357</c:v>
                </c:pt>
                <c:pt idx="92">
                  <c:v>488811.56913183851</c:v>
                </c:pt>
                <c:pt idx="93">
                  <c:v>489906.07154360082</c:v>
                </c:pt>
                <c:pt idx="94">
                  <c:v>490988.99170194136</c:v>
                </c:pt>
                <c:pt idx="95">
                  <c:v>492060.57217386103</c:v>
                </c:pt>
                <c:pt idx="96">
                  <c:v>493121.04798514367</c:v>
                </c:pt>
                <c:pt idx="97">
                  <c:v>494170.64692975301</c:v>
                </c:pt>
                <c:pt idx="98">
                  <c:v>495209.58986352326</c:v>
                </c:pt>
                <c:pt idx="99">
                  <c:v>496238.09098309139</c:v>
                </c:pt>
                <c:pt idx="100">
                  <c:v>497256.35809095029</c:v>
                </c:pt>
                <c:pt idx="101">
                  <c:v>498264.59284744586</c:v>
                </c:pt>
                <c:pt idx="102">
                  <c:v>499262.9910104798</c:v>
                </c:pt>
                <c:pt idx="103">
                  <c:v>500251.74266363238</c:v>
                </c:pt>
                <c:pt idx="104">
                  <c:v>501231.03243337013</c:v>
                </c:pt>
                <c:pt idx="105">
                  <c:v>502201.03969595837</c:v>
                </c:pt>
                <c:pt idx="106">
                  <c:v>503161.93877465912</c:v>
                </c:pt>
                <c:pt idx="107">
                  <c:v>504113.89912775706</c:v>
                </c:pt>
                <c:pt idx="108">
                  <c:v>505057.08552791941</c:v>
                </c:pt>
                <c:pt idx="109">
                  <c:v>505991.65823336696</c:v>
                </c:pt>
                <c:pt idx="110">
                  <c:v>506917.7731512977</c:v>
                </c:pt>
                <c:pt idx="111">
                  <c:v>507835.58199398348</c:v>
                </c:pt>
                <c:pt idx="112">
                  <c:v>508745.23242792737</c:v>
                </c:pt>
                <c:pt idx="113">
                  <c:v>509646.86821645073</c:v>
                </c:pt>
                <c:pt idx="114">
                  <c:v>510540.62935605319</c:v>
                </c:pt>
                <c:pt idx="115">
                  <c:v>511426.6522068698</c:v>
                </c:pt>
                <c:pt idx="116">
                  <c:v>512305.06961752841</c:v>
                </c:pt>
                <c:pt idx="117">
                  <c:v>513176.01104469382</c:v>
                </c:pt>
                <c:pt idx="118">
                  <c:v>514039.60266756837</c:v>
                </c:pt>
                <c:pt idx="119">
                  <c:v>514895.96749760065</c:v>
                </c:pt>
                <c:pt idx="120">
                  <c:v>515745.22548364254</c:v>
                </c:pt>
                <c:pt idx="121">
                  <c:v>516587.49361277785</c:v>
                </c:pt>
                <c:pt idx="122">
                  <c:v>517422.88600703632</c:v>
                </c:pt>
                <c:pt idx="123">
                  <c:v>518251.51401619148</c:v>
                </c:pt>
                <c:pt idx="124">
                  <c:v>519073.48630683101</c:v>
                </c:pt>
                <c:pt idx="125">
                  <c:v>519888.90894787951</c:v>
                </c:pt>
                <c:pt idx="126">
                  <c:v>520697.88549273991</c:v>
                </c:pt>
                <c:pt idx="127">
                  <c:v>521500.517058214</c:v>
                </c:pt>
                <c:pt idx="128">
                  <c:v>522296.90240035171</c:v>
                </c:pt>
                <c:pt idx="129">
                  <c:v>523087.137987372</c:v>
                </c:pt>
                <c:pt idx="130">
                  <c:v>523871.31806978979</c:v>
                </c:pt>
                <c:pt idx="131">
                  <c:v>524649.53474787623</c:v>
                </c:pt>
                <c:pt idx="132">
                  <c:v>525421.87803657318</c:v>
                </c:pt>
                <c:pt idx="133">
                  <c:v>526188.4359279765</c:v>
                </c:pt>
                <c:pt idx="134">
                  <c:v>526949.29445149668</c:v>
                </c:pt>
                <c:pt idx="135">
                  <c:v>527704.53773179883</c:v>
                </c:pt>
                <c:pt idx="136">
                  <c:v>528454.2480446212</c:v>
                </c:pt>
                <c:pt idx="137">
                  <c:v>529198.50587056251</c:v>
                </c:pt>
                <c:pt idx="138">
                  <c:v>529937.3899469293</c:v>
                </c:pt>
                <c:pt idx="139">
                  <c:v>530670.9773177231</c:v>
                </c:pt>
                <c:pt idx="140">
                  <c:v>531399.34338184982</c:v>
                </c:pt>
                <c:pt idx="141">
                  <c:v>532122.56193962507</c:v>
                </c:pt>
                <c:pt idx="142">
                  <c:v>532840.70523764752</c:v>
                </c:pt>
                <c:pt idx="143">
                  <c:v>533553.84401211003</c:v>
                </c:pt>
                <c:pt idx="144">
                  <c:v>534262.04753060942</c:v>
                </c:pt>
                <c:pt idx="145">
                  <c:v>534965.38363252254</c:v>
                </c:pt>
                <c:pt idx="146">
                  <c:v>535663.91876800195</c:v>
                </c:pt>
                <c:pt idx="147">
                  <c:v>536357.71803565067</c:v>
                </c:pt>
                <c:pt idx="148">
                  <c:v>537046.84521892853</c:v>
                </c:pt>
                <c:pt idx="149">
                  <c:v>537731.36282134033</c:v>
                </c:pt>
                <c:pt idx="150">
                  <c:v>538411.3321004553</c:v>
                </c:pt>
                <c:pt idx="151">
                  <c:v>539086.81310080364</c:v>
                </c:pt>
                <c:pt idx="152">
                  <c:v>539757.86468569492</c:v>
                </c:pt>
                <c:pt idx="153">
                  <c:v>540424.54456799873</c:v>
                </c:pt>
                <c:pt idx="154">
                  <c:v>541086.9093399311</c:v>
                </c:pt>
                <c:pt idx="155">
                  <c:v>541745.01450188132</c:v>
                </c:pt>
                <c:pt idx="156">
                  <c:v>542398.91449031909</c:v>
                </c:pt>
                <c:pt idx="157">
                  <c:v>543048.66270481469</c:v>
                </c:pt>
                <c:pt idx="158">
                  <c:v>543694.31153420731</c:v>
                </c:pt>
                <c:pt idx="159">
                  <c:v>544335.91238195356</c:v>
                </c:pt>
                <c:pt idx="160">
                  <c:v>544973.51569068502</c:v>
                </c:pt>
                <c:pt idx="161">
                  <c:v>545607.170966006</c:v>
                </c:pt>
                <c:pt idx="162">
                  <c:v>546236.92679955997</c:v>
                </c:pt>
                <c:pt idx="163">
                  <c:v>546862.8308913894</c:v>
                </c:pt>
                <c:pt idx="164">
                  <c:v>547484.93007161585</c:v>
                </c:pt>
                <c:pt idx="165">
                  <c:v>548103.27032146696</c:v>
                </c:pt>
                <c:pt idx="166">
                  <c:v>548717.89679366862</c:v>
                </c:pt>
                <c:pt idx="167">
                  <c:v>549328.85383223253</c:v>
                </c:pt>
                <c:pt idx="168">
                  <c:v>549936.18499165273</c:v>
                </c:pt>
                <c:pt idx="169">
                  <c:v>550539.93305553857</c:v>
                </c:pt>
                <c:pt idx="170">
                  <c:v>551140.14005469973</c:v>
                </c:pt>
                <c:pt idx="171">
                  <c:v>551736.84728470468</c:v>
                </c:pt>
                <c:pt idx="172">
                  <c:v>552330.09532293025</c:v>
                </c:pt>
                <c:pt idx="173">
                  <c:v>552919.92404511885</c:v>
                </c:pt>
                <c:pt idx="174">
                  <c:v>553506.37264146283</c:v>
                </c:pt>
                <c:pt idx="175">
                  <c:v>554089.47963222919</c:v>
                </c:pt>
                <c:pt idx="176">
                  <c:v>554669.28288294282</c:v>
                </c:pt>
                <c:pt idx="177">
                  <c:v>555245.81961914047</c:v>
                </c:pt>
                <c:pt idx="178">
                  <c:v>555819.12644071365</c:v>
                </c:pt>
                <c:pt idx="179">
                  <c:v>556389.23933584965</c:v>
                </c:pt>
                <c:pt idx="180">
                  <c:v>556956.19369458826</c:v>
                </c:pt>
                <c:pt idx="181">
                  <c:v>557520.02432200382</c:v>
                </c:pt>
                <c:pt idx="182">
                  <c:v>558080.76545102685</c:v>
                </c:pt>
                <c:pt idx="183">
                  <c:v>558638.4507549156</c:v>
                </c:pt>
                <c:pt idx="184">
                  <c:v>559193.11335939029</c:v>
                </c:pt>
                <c:pt idx="185">
                  <c:v>559744.78585444053</c:v>
                </c:pt>
                <c:pt idx="186">
                  <c:v>560293.50030581409</c:v>
                </c:pt>
                <c:pt idx="187">
                  <c:v>560839.2882662029</c:v>
                </c:pt>
                <c:pt idx="188">
                  <c:v>561382.18078612851</c:v>
                </c:pt>
                <c:pt idx="189">
                  <c:v>561922.20842454338</c:v>
                </c:pt>
                <c:pt idx="190">
                  <c:v>562459.40125915187</c:v>
                </c:pt>
                <c:pt idx="191">
                  <c:v>562993.788896463</c:v>
                </c:pt>
                <c:pt idx="192">
                  <c:v>563525.40048158146</c:v>
                </c:pt>
                <c:pt idx="193">
                  <c:v>564054.26470774563</c:v>
                </c:pt>
                <c:pt idx="194">
                  <c:v>564580.40982562106</c:v>
                </c:pt>
                <c:pt idx="195">
                  <c:v>565103.86365235492</c:v>
                </c:pt>
                <c:pt idx="196">
                  <c:v>565624.65358040202</c:v>
                </c:pt>
                <c:pt idx="197">
                  <c:v>566142.80658612528</c:v>
                </c:pt>
                <c:pt idx="198">
                  <c:v>566658.3492381809</c:v>
                </c:pt>
                <c:pt idx="199">
                  <c:v>567171.3077056933</c:v>
                </c:pt>
                <c:pt idx="200">
                  <c:v>567681.70776622556</c:v>
                </c:pt>
                <c:pt idx="201">
                  <c:v>568189.57481355232</c:v>
                </c:pt>
                <c:pt idx="202">
                  <c:v>568694.93386524124</c:v>
                </c:pt>
                <c:pt idx="203">
                  <c:v>569197.80957004789</c:v>
                </c:pt>
                <c:pt idx="204">
                  <c:v>569698.22621512902</c:v>
                </c:pt>
                <c:pt idx="205">
                  <c:v>570196.20773308177</c:v>
                </c:pt>
                <c:pt idx="206">
                  <c:v>570691.77770881157</c:v>
                </c:pt>
                <c:pt idx="207">
                  <c:v>571184.9593862344</c:v>
                </c:pt>
                <c:pt idx="208">
                  <c:v>571675.7756748189</c:v>
                </c:pt>
                <c:pt idx="209">
                  <c:v>572164.24915597215</c:v>
                </c:pt>
                <c:pt idx="210">
                  <c:v>572650.40208927332</c:v>
                </c:pt>
                <c:pt idx="211">
                  <c:v>573134.2564185604</c:v>
                </c:pt>
                <c:pt idx="212">
                  <c:v>573615.83377787401</c:v>
                </c:pt>
                <c:pt idx="213">
                  <c:v>574095.15549726109</c:v>
                </c:pt>
                <c:pt idx="214">
                  <c:v>574572.2426084443</c:v>
                </c:pt>
                <c:pt idx="215">
                  <c:v>575047.11585035909</c:v>
                </c:pt>
                <c:pt idx="216">
                  <c:v>575519.79567456292</c:v>
                </c:pt>
                <c:pt idx="217">
                  <c:v>575990.30225052137</c:v>
                </c:pt>
                <c:pt idx="218">
                  <c:v>576458.6554707716</c:v>
                </c:pt>
                <c:pt idx="219">
                  <c:v>576924.87495596893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3A-D34D-898D-75EBB13B8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71871"/>
        <c:axId val="470562111"/>
      </c:lineChart>
      <c:catAx>
        <c:axId val="19517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62111"/>
        <c:crosses val="autoZero"/>
        <c:auto val="1"/>
        <c:lblAlgn val="ctr"/>
        <c:lblOffset val="100"/>
        <c:noMultiLvlLbl val="0"/>
      </c:catAx>
      <c:valAx>
        <c:axId val="4705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'UFC Business Regression'!$B$2</c:f>
              <c:strCache>
                <c:ptCount val="1"/>
                <c:pt idx="0">
                  <c:v>Time(t)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'UFC Business Regression'!$B$3:$B$222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9-9643-AE4F-98BE77B9FCC0}"/>
            </c:ext>
          </c:extLst>
        </c:ser>
        <c:ser>
          <c:idx val="1"/>
          <c:order val="1"/>
          <c:tx>
            <c:strRef>
              <c:f>'UFC Business Regression'!$D$2</c:f>
              <c:strCache>
                <c:ptCount val="1"/>
                <c:pt idx="0">
                  <c:v>Pay-Per_View Buys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'UFC Business Regression'!$D$3:$D$219</c:f>
              <c:numCache>
                <c:formatCode>General</c:formatCode>
                <c:ptCount val="217"/>
                <c:pt idx="0">
                  <c:v>86000</c:v>
                </c:pt>
                <c:pt idx="1">
                  <c:v>300000</c:v>
                </c:pt>
                <c:pt idx="2">
                  <c:v>260000</c:v>
                </c:pt>
                <c:pt idx="3">
                  <c:v>240000</c:v>
                </c:pt>
                <c:pt idx="4">
                  <c:v>190000</c:v>
                </c:pt>
                <c:pt idx="5">
                  <c:v>160000</c:v>
                </c:pt>
                <c:pt idx="6">
                  <c:v>75000</c:v>
                </c:pt>
                <c:pt idx="7">
                  <c:v>65000</c:v>
                </c:pt>
                <c:pt idx="8">
                  <c:v>35000</c:v>
                </c:pt>
                <c:pt idx="9">
                  <c:v>55000</c:v>
                </c:pt>
                <c:pt idx="10">
                  <c:v>50000</c:v>
                </c:pt>
                <c:pt idx="11">
                  <c:v>45000</c:v>
                </c:pt>
                <c:pt idx="12">
                  <c:v>150000</c:v>
                </c:pt>
                <c:pt idx="13">
                  <c:v>35000</c:v>
                </c:pt>
                <c:pt idx="14">
                  <c:v>49000</c:v>
                </c:pt>
                <c:pt idx="15">
                  <c:v>94000</c:v>
                </c:pt>
                <c:pt idx="16">
                  <c:v>80000</c:v>
                </c:pt>
                <c:pt idx="17">
                  <c:v>106000</c:v>
                </c:pt>
                <c:pt idx="18">
                  <c:v>110000</c:v>
                </c:pt>
                <c:pt idx="19">
                  <c:v>80000</c:v>
                </c:pt>
                <c:pt idx="20">
                  <c:v>105000</c:v>
                </c:pt>
                <c:pt idx="21">
                  <c:v>280000</c:v>
                </c:pt>
                <c:pt idx="22">
                  <c:v>90000</c:v>
                </c:pt>
                <c:pt idx="23">
                  <c:v>150000</c:v>
                </c:pt>
                <c:pt idx="24">
                  <c:v>125000</c:v>
                </c:pt>
                <c:pt idx="25">
                  <c:v>200000</c:v>
                </c:pt>
                <c:pt idx="26">
                  <c:v>400000</c:v>
                </c:pt>
                <c:pt idx="27">
                  <c:v>300000</c:v>
                </c:pt>
                <c:pt idx="28">
                  <c:v>425000</c:v>
                </c:pt>
                <c:pt idx="29">
                  <c:v>620000</c:v>
                </c:pt>
                <c:pt idx="30">
                  <c:v>775000</c:v>
                </c:pt>
                <c:pt idx="31">
                  <c:v>500000</c:v>
                </c:pt>
                <c:pt idx="32">
                  <c:v>400000</c:v>
                </c:pt>
                <c:pt idx="33">
                  <c:v>300000</c:v>
                </c:pt>
                <c:pt idx="34">
                  <c:v>500000</c:v>
                </c:pt>
                <c:pt idx="35">
                  <c:v>929000</c:v>
                </c:pt>
                <c:pt idx="36">
                  <c:v>400000</c:v>
                </c:pt>
                <c:pt idx="37">
                  <c:v>540000</c:v>
                </c:pt>
                <c:pt idx="38">
                  <c:v>400000</c:v>
                </c:pt>
                <c:pt idx="39">
                  <c:v>675000</c:v>
                </c:pt>
                <c:pt idx="40">
                  <c:v>200000</c:v>
                </c:pt>
                <c:pt idx="41">
                  <c:v>425000</c:v>
                </c:pt>
                <c:pt idx="42">
                  <c:v>485000</c:v>
                </c:pt>
                <c:pt idx="43">
                  <c:v>475000</c:v>
                </c:pt>
                <c:pt idx="44">
                  <c:v>325000</c:v>
                </c:pt>
                <c:pt idx="45">
                  <c:v>400000</c:v>
                </c:pt>
                <c:pt idx="46">
                  <c:v>700000</c:v>
                </c:pt>
                <c:pt idx="47">
                  <c:v>225000</c:v>
                </c:pt>
                <c:pt idx="48">
                  <c:v>650000</c:v>
                </c:pt>
                <c:pt idx="49">
                  <c:v>325000</c:v>
                </c:pt>
                <c:pt idx="50">
                  <c:v>530000</c:v>
                </c:pt>
                <c:pt idx="51">
                  <c:v>475000</c:v>
                </c:pt>
                <c:pt idx="52">
                  <c:v>215000</c:v>
                </c:pt>
                <c:pt idx="53">
                  <c:v>540000</c:v>
                </c:pt>
                <c:pt idx="54">
                  <c:v>625000</c:v>
                </c:pt>
                <c:pt idx="55">
                  <c:v>480000</c:v>
                </c:pt>
                <c:pt idx="56">
                  <c:v>300000</c:v>
                </c:pt>
                <c:pt idx="57">
                  <c:v>1010000</c:v>
                </c:pt>
                <c:pt idx="58">
                  <c:v>1050000</c:v>
                </c:pt>
                <c:pt idx="59">
                  <c:v>350000</c:v>
                </c:pt>
                <c:pt idx="60">
                  <c:v>920000</c:v>
                </c:pt>
                <c:pt idx="61">
                  <c:v>350000</c:v>
                </c:pt>
                <c:pt idx="62">
                  <c:v>650000</c:v>
                </c:pt>
                <c:pt idx="63">
                  <c:v>635000</c:v>
                </c:pt>
                <c:pt idx="64">
                  <c:v>365000</c:v>
                </c:pt>
                <c:pt idx="65">
                  <c:v>1300000</c:v>
                </c:pt>
                <c:pt idx="66">
                  <c:v>850000</c:v>
                </c:pt>
                <c:pt idx="67">
                  <c:v>435000</c:v>
                </c:pt>
                <c:pt idx="68">
                  <c:v>375000</c:v>
                </c:pt>
                <c:pt idx="69">
                  <c:v>500000</c:v>
                </c:pt>
                <c:pt idx="70">
                  <c:v>375000</c:v>
                </c:pt>
                <c:pt idx="71">
                  <c:v>620000</c:v>
                </c:pt>
                <c:pt idx="72">
                  <c:v>275000</c:v>
                </c:pt>
                <c:pt idx="73">
                  <c:v>285000</c:v>
                </c:pt>
                <c:pt idx="74">
                  <c:v>215000</c:v>
                </c:pt>
                <c:pt idx="75">
                  <c:v>770000</c:v>
                </c:pt>
                <c:pt idx="76">
                  <c:v>500000</c:v>
                </c:pt>
                <c:pt idx="77">
                  <c:v>520000</c:v>
                </c:pt>
                <c:pt idx="78">
                  <c:v>1050000</c:v>
                </c:pt>
                <c:pt idx="79">
                  <c:v>520000</c:v>
                </c:pt>
                <c:pt idx="80">
                  <c:v>1160000</c:v>
                </c:pt>
                <c:pt idx="81">
                  <c:v>600000</c:v>
                </c:pt>
                <c:pt idx="82">
                  <c:v>535000</c:v>
                </c:pt>
                <c:pt idx="83">
                  <c:v>295000</c:v>
                </c:pt>
                <c:pt idx="84">
                  <c:v>1050000</c:v>
                </c:pt>
                <c:pt idx="85">
                  <c:v>500000</c:v>
                </c:pt>
                <c:pt idx="86">
                  <c:v>785000</c:v>
                </c:pt>
                <c:pt idx="87">
                  <c:v>270000</c:v>
                </c:pt>
                <c:pt idx="88">
                  <c:v>725000</c:v>
                </c:pt>
                <c:pt idx="89">
                  <c:v>260000</c:v>
                </c:pt>
                <c:pt idx="90">
                  <c:v>445000</c:v>
                </c:pt>
                <c:pt idx="91">
                  <c:v>800000</c:v>
                </c:pt>
                <c:pt idx="92">
                  <c:v>325000</c:v>
                </c:pt>
                <c:pt idx="93">
                  <c:v>325000</c:v>
                </c:pt>
                <c:pt idx="94">
                  <c:v>350000</c:v>
                </c:pt>
                <c:pt idx="95">
                  <c:v>310000</c:v>
                </c:pt>
                <c:pt idx="96">
                  <c:v>335000</c:v>
                </c:pt>
                <c:pt idx="97">
                  <c:v>520000</c:v>
                </c:pt>
                <c:pt idx="98">
                  <c:v>225000</c:v>
                </c:pt>
                <c:pt idx="99">
                  <c:v>280000</c:v>
                </c:pt>
                <c:pt idx="100">
                  <c:v>290000</c:v>
                </c:pt>
                <c:pt idx="101">
                  <c:v>485000</c:v>
                </c:pt>
                <c:pt idx="102">
                  <c:v>750000</c:v>
                </c:pt>
                <c:pt idx="103">
                  <c:v>235000</c:v>
                </c:pt>
                <c:pt idx="104">
                  <c:v>400000</c:v>
                </c:pt>
                <c:pt idx="105">
                  <c:v>375000</c:v>
                </c:pt>
                <c:pt idx="106">
                  <c:v>700000</c:v>
                </c:pt>
                <c:pt idx="107">
                  <c:v>560000</c:v>
                </c:pt>
                <c:pt idx="108">
                  <c:v>175000</c:v>
                </c:pt>
                <c:pt idx="109">
                  <c:v>925000</c:v>
                </c:pt>
                <c:pt idx="110">
                  <c:v>235000</c:v>
                </c:pt>
                <c:pt idx="111">
                  <c:v>190000</c:v>
                </c:pt>
                <c:pt idx="112">
                  <c:v>450000</c:v>
                </c:pt>
                <c:pt idx="113">
                  <c:v>375000</c:v>
                </c:pt>
                <c:pt idx="114">
                  <c:v>700000</c:v>
                </c:pt>
                <c:pt idx="115">
                  <c:v>590000</c:v>
                </c:pt>
                <c:pt idx="116">
                  <c:v>330000</c:v>
                </c:pt>
                <c:pt idx="117">
                  <c:v>450000</c:v>
                </c:pt>
                <c:pt idx="118">
                  <c:v>950000</c:v>
                </c:pt>
                <c:pt idx="119">
                  <c:v>530000</c:v>
                </c:pt>
                <c:pt idx="120">
                  <c:v>380000</c:v>
                </c:pt>
                <c:pt idx="121">
                  <c:v>140000</c:v>
                </c:pt>
                <c:pt idx="122">
                  <c:v>550000</c:v>
                </c:pt>
                <c:pt idx="123">
                  <c:v>180000</c:v>
                </c:pt>
                <c:pt idx="124">
                  <c:v>270000</c:v>
                </c:pt>
                <c:pt idx="125">
                  <c:v>310000</c:v>
                </c:pt>
                <c:pt idx="126">
                  <c:v>330000</c:v>
                </c:pt>
                <c:pt idx="127">
                  <c:v>630000</c:v>
                </c:pt>
                <c:pt idx="128">
                  <c:v>1025000</c:v>
                </c:pt>
                <c:pt idx="129">
                  <c:v>230000</c:v>
                </c:pt>
                <c:pt idx="130">
                  <c:v>340000</c:v>
                </c:pt>
                <c:pt idx="131">
                  <c:v>300000</c:v>
                </c:pt>
                <c:pt idx="132">
                  <c:v>350000</c:v>
                </c:pt>
                <c:pt idx="133">
                  <c:v>215000</c:v>
                </c:pt>
                <c:pt idx="134">
                  <c:v>115000</c:v>
                </c:pt>
                <c:pt idx="135">
                  <c:v>525000</c:v>
                </c:pt>
                <c:pt idx="136">
                  <c:v>125000</c:v>
                </c:pt>
                <c:pt idx="137">
                  <c:v>205000</c:v>
                </c:pt>
                <c:pt idx="138">
                  <c:v>180000</c:v>
                </c:pt>
                <c:pt idx="139">
                  <c:v>190000</c:v>
                </c:pt>
                <c:pt idx="140">
                  <c:v>400000</c:v>
                </c:pt>
                <c:pt idx="141">
                  <c:v>800000</c:v>
                </c:pt>
                <c:pt idx="142">
                  <c:v>650000</c:v>
                </c:pt>
                <c:pt idx="143">
                  <c:v>590000</c:v>
                </c:pt>
                <c:pt idx="144">
                  <c:v>310000</c:v>
                </c:pt>
                <c:pt idx="145">
                  <c:v>125000</c:v>
                </c:pt>
                <c:pt idx="146">
                  <c:v>375000</c:v>
                </c:pt>
                <c:pt idx="147">
                  <c:v>300000</c:v>
                </c:pt>
                <c:pt idx="148">
                  <c:v>825000</c:v>
                </c:pt>
                <c:pt idx="149">
                  <c:v>900000</c:v>
                </c:pt>
                <c:pt idx="150">
                  <c:v>115000</c:v>
                </c:pt>
                <c:pt idx="151">
                  <c:v>250000</c:v>
                </c:pt>
                <c:pt idx="152">
                  <c:v>1100000</c:v>
                </c:pt>
                <c:pt idx="153">
                  <c:v>1200000</c:v>
                </c:pt>
                <c:pt idx="154">
                  <c:v>230000</c:v>
                </c:pt>
                <c:pt idx="155">
                  <c:v>1317000</c:v>
                </c:pt>
                <c:pt idx="156">
                  <c:v>322000</c:v>
                </c:pt>
                <c:pt idx="157">
                  <c:v>217000</c:v>
                </c:pt>
                <c:pt idx="158">
                  <c:v>283000</c:v>
                </c:pt>
                <c:pt idx="159">
                  <c:v>1009000</c:v>
                </c:pt>
                <c:pt idx="160">
                  <c:v>240000</c:v>
                </c:pt>
                <c:pt idx="161">
                  <c:v>1600000</c:v>
                </c:pt>
                <c:pt idx="162">
                  <c:v>475000</c:v>
                </c:pt>
                <c:pt idx="163">
                  <c:v>290000</c:v>
                </c:pt>
                <c:pt idx="164">
                  <c:v>1300000</c:v>
                </c:pt>
                <c:pt idx="165">
                  <c:v>150000</c:v>
                </c:pt>
                <c:pt idx="166">
                  <c:v>1100000</c:v>
                </c:pt>
                <c:pt idx="167">
                  <c:v>200000</c:v>
                </c:pt>
                <c:pt idx="168">
                  <c:v>300000</c:v>
                </c:pt>
                <c:pt idx="169">
                  <c:v>300000</c:v>
                </c:pt>
                <c:pt idx="170">
                  <c:v>300000</c:v>
                </c:pt>
                <c:pt idx="171">
                  <c:v>200000</c:v>
                </c:pt>
                <c:pt idx="172">
                  <c:v>130000</c:v>
                </c:pt>
                <c:pt idx="173">
                  <c:v>860000</c:v>
                </c:pt>
                <c:pt idx="174">
                  <c:v>100000</c:v>
                </c:pt>
                <c:pt idx="175">
                  <c:v>200000</c:v>
                </c:pt>
                <c:pt idx="176">
                  <c:v>875000</c:v>
                </c:pt>
                <c:pt idx="177">
                  <c:v>230000</c:v>
                </c:pt>
                <c:pt idx="178">
                  <c:v>380000</c:v>
                </c:pt>
                <c:pt idx="179">
                  <c:v>380000</c:v>
                </c:pt>
                <c:pt idx="180">
                  <c:v>130000</c:v>
                </c:pt>
                <c:pt idx="181">
                  <c:v>260000</c:v>
                </c:pt>
                <c:pt idx="182">
                  <c:v>350000</c:v>
                </c:pt>
                <c:pt idx="183">
                  <c:v>85000</c:v>
                </c:pt>
                <c:pt idx="184">
                  <c:v>250000</c:v>
                </c:pt>
                <c:pt idx="185">
                  <c:v>380000</c:v>
                </c:pt>
                <c:pt idx="186">
                  <c:v>300000</c:v>
                </c:pt>
                <c:pt idx="187">
                  <c:v>130000</c:v>
                </c:pt>
                <c:pt idx="188">
                  <c:v>2400000</c:v>
                </c:pt>
                <c:pt idx="189">
                  <c:v>250000</c:v>
                </c:pt>
                <c:pt idx="190">
                  <c:v>300000</c:v>
                </c:pt>
                <c:pt idx="191">
                  <c:v>700000</c:v>
                </c:pt>
                <c:pt idx="192">
                  <c:v>175000</c:v>
                </c:pt>
                <c:pt idx="193">
                  <c:v>650000</c:v>
                </c:pt>
                <c:pt idx="194">
                  <c:v>100000</c:v>
                </c:pt>
                <c:pt idx="195">
                  <c:v>1353429</c:v>
                </c:pt>
                <c:pt idx="196">
                  <c:v>700000</c:v>
                </c:pt>
                <c:pt idx="197">
                  <c:v>85000</c:v>
                </c:pt>
                <c:pt idx="198">
                  <c:v>1300000</c:v>
                </c:pt>
                <c:pt idx="199">
                  <c:v>500000</c:v>
                </c:pt>
                <c:pt idx="200">
                  <c:v>700000</c:v>
                </c:pt>
                <c:pt idx="201">
                  <c:v>675000</c:v>
                </c:pt>
                <c:pt idx="202">
                  <c:v>1600000</c:v>
                </c:pt>
                <c:pt idx="203">
                  <c:v>800000</c:v>
                </c:pt>
                <c:pt idx="204">
                  <c:v>700000</c:v>
                </c:pt>
                <c:pt idx="205">
                  <c:v>300000</c:v>
                </c:pt>
                <c:pt idx="206">
                  <c:v>600000</c:v>
                </c:pt>
                <c:pt idx="207">
                  <c:v>1504737</c:v>
                </c:pt>
                <c:pt idx="208">
                  <c:v>700000</c:v>
                </c:pt>
                <c:pt idx="209">
                  <c:v>500000</c:v>
                </c:pt>
                <c:pt idx="210">
                  <c:v>400000</c:v>
                </c:pt>
                <c:pt idx="211">
                  <c:v>400000</c:v>
                </c:pt>
                <c:pt idx="212">
                  <c:v>400000</c:v>
                </c:pt>
                <c:pt idx="213">
                  <c:v>360000</c:v>
                </c:pt>
                <c:pt idx="214">
                  <c:v>600000</c:v>
                </c:pt>
                <c:pt idx="215">
                  <c:v>750050</c:v>
                </c:pt>
                <c:pt idx="216">
                  <c:v>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9-9643-AE4F-98BE77B9FCC0}"/>
            </c:ext>
          </c:extLst>
        </c:ser>
        <c:ser>
          <c:idx val="2"/>
          <c:order val="2"/>
          <c:tx>
            <c:strRef>
              <c:f>'UFC Business Regression'!$G$2</c:f>
              <c:strCache>
                <c:ptCount val="1"/>
                <c:pt idx="0">
                  <c:v>Forecast (buys)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'UFC Business Regression'!$G$3:$G$222</c:f>
              <c:numCache>
                <c:formatCode>General</c:formatCode>
                <c:ptCount val="220"/>
                <c:pt idx="0">
                  <c:v>-10726</c:v>
                </c:pt>
                <c:pt idx="1">
                  <c:v>64395.905134725748</c:v>
                </c:pt>
                <c:pt idx="2">
                  <c:v>108339.4026212724</c:v>
                </c:pt>
                <c:pt idx="3">
                  <c:v>139517.8102694515</c:v>
                </c:pt>
                <c:pt idx="4">
                  <c:v>163701.66207378291</c:v>
                </c:pt>
                <c:pt idx="5">
                  <c:v>183461.30775599813</c:v>
                </c:pt>
                <c:pt idx="6">
                  <c:v>200167.85013431674</c:v>
                </c:pt>
                <c:pt idx="7">
                  <c:v>214639.71540417723</c:v>
                </c:pt>
                <c:pt idx="8">
                  <c:v>227404.8052425448</c:v>
                </c:pt>
                <c:pt idx="9">
                  <c:v>238823.5672085087</c:v>
                </c:pt>
                <c:pt idx="10">
                  <c:v>249153.09387534182</c:v>
                </c:pt>
                <c:pt idx="11">
                  <c:v>258583.21289072389</c:v>
                </c:pt>
                <c:pt idx="12">
                  <c:v>267258.08146296645</c:v>
                </c:pt>
                <c:pt idx="13">
                  <c:v>275289.75526904245</c:v>
                </c:pt>
                <c:pt idx="14">
                  <c:v>282767.06469505531</c:v>
                </c:pt>
                <c:pt idx="15">
                  <c:v>289761.62053890299</c:v>
                </c:pt>
                <c:pt idx="16">
                  <c:v>296331.99580212461</c:v>
                </c:pt>
                <c:pt idx="17">
                  <c:v>302526.71037727053</c:v>
                </c:pt>
                <c:pt idx="18">
                  <c:v>308386.40768410044</c:v>
                </c:pt>
                <c:pt idx="19">
                  <c:v>313945.4723432344</c:v>
                </c:pt>
                <c:pt idx="20">
                  <c:v>319233.25275558914</c:v>
                </c:pt>
                <c:pt idx="21">
                  <c:v>324274.99901006761</c:v>
                </c:pt>
                <c:pt idx="22">
                  <c:v>329092.59213396936</c:v>
                </c:pt>
                <c:pt idx="23">
                  <c:v>333705.11802544969</c:v>
                </c:pt>
                <c:pt idx="24">
                  <c:v>338129.32414756581</c:v>
                </c:pt>
                <c:pt idx="25">
                  <c:v>342379.98659769219</c:v>
                </c:pt>
                <c:pt idx="26">
                  <c:v>346470.20786381717</c:v>
                </c:pt>
                <c:pt idx="27">
                  <c:v>350411.66040376824</c:v>
                </c:pt>
                <c:pt idx="28">
                  <c:v>354214.78746227408</c:v>
                </c:pt>
                <c:pt idx="29">
                  <c:v>357888.9698297811</c:v>
                </c:pt>
                <c:pt idx="30">
                  <c:v>361442.66524769115</c:v>
                </c:pt>
                <c:pt idx="31">
                  <c:v>364883.52567362878</c:v>
                </c:pt>
                <c:pt idx="32">
                  <c:v>368218.49649661419</c:v>
                </c:pt>
                <c:pt idx="33">
                  <c:v>371453.90093685035</c:v>
                </c:pt>
                <c:pt idx="34">
                  <c:v>374595.51220809965</c:v>
                </c:pt>
                <c:pt idx="35">
                  <c:v>377648.61551199626</c:v>
                </c:pt>
                <c:pt idx="36">
                  <c:v>380618.06153655576</c:v>
                </c:pt>
                <c:pt idx="37">
                  <c:v>383508.31281882623</c:v>
                </c:pt>
                <c:pt idx="38">
                  <c:v>386323.48408423882</c:v>
                </c:pt>
                <c:pt idx="39">
                  <c:v>389067.3774779602</c:v>
                </c:pt>
                <c:pt idx="40">
                  <c:v>391743.5134452795</c:v>
                </c:pt>
                <c:pt idx="41">
                  <c:v>394355.15789031488</c:v>
                </c:pt>
                <c:pt idx="42">
                  <c:v>396905.34613863693</c:v>
                </c:pt>
                <c:pt idx="43">
                  <c:v>399396.90414479328</c:v>
                </c:pt>
                <c:pt idx="44">
                  <c:v>401832.46731632767</c:v>
                </c:pt>
                <c:pt idx="45">
                  <c:v>404214.49726869515</c:v>
                </c:pt>
                <c:pt idx="46">
                  <c:v>406545.29677813273</c:v>
                </c:pt>
                <c:pt idx="47">
                  <c:v>408827.02316017542</c:v>
                </c:pt>
                <c:pt idx="48">
                  <c:v>411061.70026863349</c:v>
                </c:pt>
                <c:pt idx="49">
                  <c:v>413251.22928229161</c:v>
                </c:pt>
                <c:pt idx="50">
                  <c:v>415397.39842339698</c:v>
                </c:pt>
                <c:pt idx="51">
                  <c:v>417501.89173241798</c:v>
                </c:pt>
                <c:pt idx="52">
                  <c:v>419566.29700695188</c:v>
                </c:pt>
                <c:pt idx="53">
                  <c:v>421592.11299854296</c:v>
                </c:pt>
                <c:pt idx="54">
                  <c:v>423580.75594912475</c:v>
                </c:pt>
                <c:pt idx="55">
                  <c:v>425533.56553849403</c:v>
                </c:pt>
                <c:pt idx="56">
                  <c:v>427451.81030537287</c:v>
                </c:pt>
                <c:pt idx="57">
                  <c:v>429336.69259699981</c:v>
                </c:pt>
                <c:pt idx="58">
                  <c:v>431189.35309561412</c:v>
                </c:pt>
                <c:pt idx="59">
                  <c:v>433010.87496450677</c:v>
                </c:pt>
                <c:pt idx="60">
                  <c:v>434802.28765137511</c:v>
                </c:pt>
                <c:pt idx="61">
                  <c:v>436564.57038241695</c:v>
                </c:pt>
                <c:pt idx="62">
                  <c:v>438298.65537686151</c:v>
                </c:pt>
                <c:pt idx="63">
                  <c:v>440005.43080835446</c:v>
                </c:pt>
                <c:pt idx="64">
                  <c:v>441685.74353674933</c:v>
                </c:pt>
                <c:pt idx="65">
                  <c:v>443340.40163133992</c:v>
                </c:pt>
                <c:pt idx="66">
                  <c:v>444970.17670435406</c:v>
                </c:pt>
                <c:pt idx="67">
                  <c:v>446575.80607157614</c:v>
                </c:pt>
                <c:pt idx="68">
                  <c:v>448157.99475524179</c:v>
                </c:pt>
                <c:pt idx="69">
                  <c:v>449717.41734282544</c:v>
                </c:pt>
                <c:pt idx="70">
                  <c:v>451254.71971398371</c:v>
                </c:pt>
                <c:pt idx="71">
                  <c:v>452770.52064672206</c:v>
                </c:pt>
                <c:pt idx="72">
                  <c:v>454265.41331278032</c:v>
                </c:pt>
                <c:pt idx="73">
                  <c:v>455739.96667128155</c:v>
                </c:pt>
                <c:pt idx="74">
                  <c:v>457194.72676883824</c:v>
                </c:pt>
                <c:pt idx="75">
                  <c:v>458630.21795355197</c:v>
                </c:pt>
                <c:pt idx="76">
                  <c:v>460046.94400965859</c:v>
                </c:pt>
                <c:pt idx="77">
                  <c:v>461445.38921896456</c:v>
                </c:pt>
                <c:pt idx="78">
                  <c:v>462826.01935467083</c:v>
                </c:pt>
                <c:pt idx="79">
                  <c:v>464189.28261268587</c:v>
                </c:pt>
                <c:pt idx="80">
                  <c:v>465535.61048508959</c:v>
                </c:pt>
                <c:pt idx="81">
                  <c:v>466865.41858000524</c:v>
                </c:pt>
                <c:pt idx="82">
                  <c:v>468179.10739177972</c:v>
                </c:pt>
                <c:pt idx="83">
                  <c:v>469477.06302504061</c:v>
                </c:pt>
                <c:pt idx="84">
                  <c:v>470759.65787590755</c:v>
                </c:pt>
                <c:pt idx="85">
                  <c:v>472027.25127336261</c:v>
                </c:pt>
                <c:pt idx="86">
                  <c:v>473280.19008354645</c:v>
                </c:pt>
                <c:pt idx="87">
                  <c:v>474518.80927951908</c:v>
                </c:pt>
                <c:pt idx="88">
                  <c:v>475743.43247882981</c:v>
                </c:pt>
                <c:pt idx="89">
                  <c:v>476954.37245105347</c:v>
                </c:pt>
                <c:pt idx="90">
                  <c:v>478151.93159728317</c:v>
                </c:pt>
                <c:pt idx="91">
                  <c:v>479336.40240342089</c:v>
                </c:pt>
                <c:pt idx="92">
                  <c:v>480508.06786896358</c:v>
                </c:pt>
                <c:pt idx="93">
                  <c:v>481667.20191285847</c:v>
                </c:pt>
                <c:pt idx="94">
                  <c:v>482814.06975788338</c:v>
                </c:pt>
                <c:pt idx="95">
                  <c:v>483948.92829490115</c:v>
                </c:pt>
                <c:pt idx="96">
                  <c:v>485072.02642823959</c:v>
                </c:pt>
                <c:pt idx="97">
                  <c:v>486183.60540335928</c:v>
                </c:pt>
                <c:pt idx="98">
                  <c:v>487283.89911788655</c:v>
                </c:pt>
                <c:pt idx="99">
                  <c:v>488373.1344170174</c:v>
                </c:pt>
                <c:pt idx="100">
                  <c:v>489451.53137422202</c:v>
                </c:pt>
                <c:pt idx="101">
                  <c:v>490519.30355812272</c:v>
                </c:pt>
                <c:pt idx="102">
                  <c:v>491576.65828635148</c:v>
                </c:pt>
                <c:pt idx="103">
                  <c:v>492623.79686714365</c:v>
                </c:pt>
                <c:pt idx="104">
                  <c:v>493660.91482937202</c:v>
                </c:pt>
                <c:pt idx="105">
                  <c:v>494688.20214167761</c:v>
                </c:pt>
                <c:pt idx="106">
                  <c:v>495705.8434213124</c:v>
                </c:pt>
                <c:pt idx="107">
                  <c:v>496714.01813326869</c:v>
                </c:pt>
                <c:pt idx="108">
                  <c:v>497712.90078023012</c:v>
                </c:pt>
                <c:pt idx="109">
                  <c:v>498702.66108385054</c:v>
                </c:pt>
                <c:pt idx="110">
                  <c:v>499683.46415782813</c:v>
                </c:pt>
                <c:pt idx="111">
                  <c:v>500655.47067321971</c:v>
                </c:pt>
                <c:pt idx="112">
                  <c:v>501618.83701640606</c:v>
                </c:pt>
                <c:pt idx="113">
                  <c:v>502573.71544009866</c:v>
                </c:pt>
                <c:pt idx="114">
                  <c:v>503520.25420775235</c:v>
                </c:pt>
                <c:pt idx="115">
                  <c:v>504458.59773172555</c:v>
                </c:pt>
                <c:pt idx="116">
                  <c:v>505388.88670551125</c:v>
                </c:pt>
                <c:pt idx="117">
                  <c:v>506311.25823033985</c:v>
                </c:pt>
                <c:pt idx="118">
                  <c:v>507225.84593644133</c:v>
                </c:pt>
                <c:pt idx="119">
                  <c:v>508132.78009923256</c:v>
                </c:pt>
                <c:pt idx="120">
                  <c:v>509032.18775068363</c:v>
                </c:pt>
                <c:pt idx="121">
                  <c:v>509924.1927861009</c:v>
                </c:pt>
                <c:pt idx="122">
                  <c:v>510808.91606655181</c:v>
                </c:pt>
                <c:pt idx="123">
                  <c:v>511686.47551714268</c:v>
                </c:pt>
                <c:pt idx="124">
                  <c:v>512556.98622134881</c:v>
                </c:pt>
                <c:pt idx="125">
                  <c:v>513420.5605115873</c:v>
                </c:pt>
                <c:pt idx="126">
                  <c:v>514277.30805620924</c:v>
                </c:pt>
                <c:pt idx="127">
                  <c:v>515127.33594308025</c:v>
                </c:pt>
                <c:pt idx="128">
                  <c:v>515970.7487599093</c:v>
                </c:pt>
                <c:pt idx="129">
                  <c:v>516807.64867147512</c:v>
                </c:pt>
                <c:pt idx="130">
                  <c:v>517638.13549389434</c:v>
                </c:pt>
                <c:pt idx="131">
                  <c:v>518462.30676606565</c:v>
                </c:pt>
                <c:pt idx="132">
                  <c:v>519280.25781841727</c:v>
                </c:pt>
                <c:pt idx="133">
                  <c:v>520092.08183907985</c:v>
                </c:pt>
                <c:pt idx="134">
                  <c:v>520897.8699376001</c:v>
                </c:pt>
                <c:pt idx="135">
                  <c:v>521697.71120630193</c:v>
                </c:pt>
                <c:pt idx="136">
                  <c:v>522491.6927794005</c:v>
                </c:pt>
                <c:pt idx="137">
                  <c:v>523279.89988996752</c:v>
                </c:pt>
                <c:pt idx="138">
                  <c:v>524062.41592483805</c:v>
                </c:pt>
                <c:pt idx="139">
                  <c:v>524839.32247755118</c:v>
                </c:pt>
                <c:pt idx="140">
                  <c:v>525610.69939940516</c:v>
                </c:pt>
                <c:pt idx="141">
                  <c:v>526376.62484870944</c:v>
                </c:pt>
                <c:pt idx="142">
                  <c:v>527137.17533830821</c:v>
                </c:pt>
                <c:pt idx="143">
                  <c:v>527892.42578144779</c:v>
                </c:pt>
                <c:pt idx="144">
                  <c:v>528642.44953605696</c:v>
                </c:pt>
                <c:pt idx="145">
                  <c:v>529387.31844750606</c:v>
                </c:pt>
                <c:pt idx="146">
                  <c:v>530127.1028899058</c:v>
                </c:pt>
                <c:pt idx="147">
                  <c:v>530861.87180600723</c:v>
                </c:pt>
                <c:pt idx="148">
                  <c:v>531591.69274575694</c:v>
                </c:pt>
                <c:pt idx="149">
                  <c:v>532316.63190356398</c:v>
                </c:pt>
                <c:pt idx="150">
                  <c:v>533036.75415432791</c:v>
                </c:pt>
                <c:pt idx="151">
                  <c:v>533752.12308827776</c:v>
                </c:pt>
                <c:pt idx="152">
                  <c:v>534462.80104466935</c:v>
                </c:pt>
                <c:pt idx="153">
                  <c:v>535168.84914438438</c:v>
                </c:pt>
                <c:pt idx="154">
                  <c:v>535870.32732147409</c:v>
                </c:pt>
                <c:pt idx="155">
                  <c:v>536567.29435369035</c:v>
                </c:pt>
                <c:pt idx="156">
                  <c:v>537259.80789203884</c:v>
                </c:pt>
                <c:pt idx="157">
                  <c:v>537947.92448939662</c:v>
                </c:pt>
                <c:pt idx="158">
                  <c:v>538631.69962822425</c:v>
                </c:pt>
                <c:pt idx="159">
                  <c:v>539311.18774741166</c:v>
                </c:pt>
                <c:pt idx="160">
                  <c:v>539986.44226828613</c:v>
                </c:pt>
                <c:pt idx="161">
                  <c:v>540657.51561981533</c:v>
                </c:pt>
                <c:pt idx="162">
                  <c:v>541324.45926303533</c:v>
                </c:pt>
                <c:pt idx="163">
                  <c:v>541987.32371473103</c:v>
                </c:pt>
                <c:pt idx="164">
                  <c:v>542646.15857039706</c:v>
                </c:pt>
                <c:pt idx="165">
                  <c:v>543301.01252650551</c:v>
                </c:pt>
                <c:pt idx="166">
                  <c:v>543951.93340210314</c:v>
                </c:pt>
                <c:pt idx="167">
                  <c:v>544598.9681597664</c:v>
                </c:pt>
                <c:pt idx="168">
                  <c:v>545242.16292593291</c:v>
                </c:pt>
                <c:pt idx="169">
                  <c:v>545881.56301063334</c:v>
                </c:pt>
                <c:pt idx="170">
                  <c:v>546517.2129266453</c:v>
                </c:pt>
                <c:pt idx="171">
                  <c:v>547149.1564080884</c:v>
                </c:pt>
                <c:pt idx="172">
                  <c:v>547777.43642848032</c:v>
                </c:pt>
                <c:pt idx="173">
                  <c:v>548402.09521827218</c:v>
                </c:pt>
                <c:pt idx="174">
                  <c:v>549023.1742818827</c:v>
                </c:pt>
                <c:pt idx="175">
                  <c:v>549640.71441424475</c:v>
                </c:pt>
                <c:pt idx="176">
                  <c:v>550254.75571688637</c:v>
                </c:pt>
                <c:pt idx="177">
                  <c:v>550865.3376135556</c:v>
                </c:pt>
                <c:pt idx="178">
                  <c:v>551472.49886540929</c:v>
                </c:pt>
                <c:pt idx="179">
                  <c:v>552076.2775857792</c:v>
                </c:pt>
                <c:pt idx="180">
                  <c:v>552676.71125452768</c:v>
                </c:pt>
                <c:pt idx="181">
                  <c:v>553273.83673200896</c:v>
                </c:pt>
                <c:pt idx="182">
                  <c:v>553867.69027264754</c:v>
                </c:pt>
                <c:pt idx="183">
                  <c:v>554458.30753814662</c:v>
                </c:pt>
                <c:pt idx="184">
                  <c:v>555045.72361033864</c:v>
                </c:pt>
                <c:pt idx="185">
                  <c:v>555629.97300368932</c:v>
                </c:pt>
                <c:pt idx="186">
                  <c:v>556211.08967746643</c:v>
                </c:pt>
                <c:pt idx="187">
                  <c:v>556789.10704758426</c:v>
                </c:pt>
                <c:pt idx="188">
                  <c:v>557364.05799813394</c:v>
                </c:pt>
                <c:pt idx="189">
                  <c:v>557935.97489260917</c:v>
                </c:pt>
                <c:pt idx="190">
                  <c:v>558504.8895848376</c:v>
                </c:pt>
                <c:pt idx="191">
                  <c:v>559070.83342962689</c:v>
                </c:pt>
                <c:pt idx="192">
                  <c:v>559633.83729313372</c:v>
                </c:pt>
                <c:pt idx="193">
                  <c:v>560193.93156296539</c:v>
                </c:pt>
                <c:pt idx="194">
                  <c:v>560751.14615802176</c:v>
                </c:pt>
                <c:pt idx="195">
                  <c:v>561305.5105380849</c:v>
                </c:pt>
                <c:pt idx="196">
                  <c:v>561857.05371316569</c:v>
                </c:pt>
                <c:pt idx="197">
                  <c:v>562405.80425261229</c:v>
                </c:pt>
                <c:pt idx="198">
                  <c:v>562951.79029399098</c:v>
                </c:pt>
                <c:pt idx="199">
                  <c:v>563495.03955174307</c:v>
                </c:pt>
                <c:pt idx="200">
                  <c:v>564035.57932562649</c:v>
                </c:pt>
                <c:pt idx="201">
                  <c:v>564573.43650894775</c:v>
                </c:pt>
                <c:pt idx="202">
                  <c:v>565108.63759659079</c:v>
                </c:pt>
                <c:pt idx="203">
                  <c:v>565641.20869284845</c:v>
                </c:pt>
                <c:pt idx="204">
                  <c:v>566171.17551906244</c:v>
                </c:pt>
                <c:pt idx="205">
                  <c:v>566698.56342107721</c:v>
                </c:pt>
                <c:pt idx="206">
                  <c:v>567223.39737651416</c:v>
                </c:pt>
                <c:pt idx="207">
                  <c:v>567745.70200186945</c:v>
                </c:pt>
                <c:pt idx="208">
                  <c:v>568265.50155944226</c:v>
                </c:pt>
                <c:pt idx="209">
                  <c:v>568782.81996409781</c:v>
                </c:pt>
                <c:pt idx="210">
                  <c:v>569297.68078986916</c:v>
                </c:pt>
                <c:pt idx="211">
                  <c:v>569810.10727640335</c:v>
                </c:pt>
                <c:pt idx="212">
                  <c:v>570320.12233525608</c:v>
                </c:pt>
                <c:pt idx="213">
                  <c:v>570827.74855603813</c:v>
                </c:pt>
                <c:pt idx="214">
                  <c:v>571333.00821241981</c:v>
                </c:pt>
                <c:pt idx="215">
                  <c:v>571835.92326799443</c:v>
                </c:pt>
                <c:pt idx="216">
                  <c:v>572336.51538200793</c:v>
                </c:pt>
                <c:pt idx="217">
                  <c:v>572834.80591495591</c:v>
                </c:pt>
                <c:pt idx="218">
                  <c:v>573330.81593405269</c:v>
                </c:pt>
                <c:pt idx="219">
                  <c:v>573824.56621857628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9-9643-AE4F-98BE77B9F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12495"/>
        <c:axId val="32903807"/>
      </c:barChart>
      <c:lineChart>
        <c:grouping val="standard"/>
        <c:varyColors val="0"/>
        <c:ser>
          <c:idx val="3"/>
          <c:order val="3"/>
          <c:tx>
            <c:strRef>
              <c:f>'UFC Business Regression'!$F$2</c:f>
              <c:strCache>
                <c:ptCount val="1"/>
                <c:pt idx="0">
                  <c:v>Pay-Per_View Revenue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'UFC Business Regression'!$F$3:$F$219</c:f>
              <c:numCache>
                <c:formatCode>"$"#,##0.00</c:formatCode>
                <c:ptCount val="217"/>
                <c:pt idx="0">
                  <c:v>2580000</c:v>
                </c:pt>
                <c:pt idx="1">
                  <c:v>9000000</c:v>
                </c:pt>
                <c:pt idx="2">
                  <c:v>7800000</c:v>
                </c:pt>
                <c:pt idx="3">
                  <c:v>7200000</c:v>
                </c:pt>
                <c:pt idx="4">
                  <c:v>5700000</c:v>
                </c:pt>
                <c:pt idx="5">
                  <c:v>4800000</c:v>
                </c:pt>
                <c:pt idx="6">
                  <c:v>2250000</c:v>
                </c:pt>
                <c:pt idx="7">
                  <c:v>1950000</c:v>
                </c:pt>
                <c:pt idx="8">
                  <c:v>1050000</c:v>
                </c:pt>
                <c:pt idx="9">
                  <c:v>1650000</c:v>
                </c:pt>
                <c:pt idx="10">
                  <c:v>1500000</c:v>
                </c:pt>
                <c:pt idx="11">
                  <c:v>1350000</c:v>
                </c:pt>
                <c:pt idx="12">
                  <c:v>4500000</c:v>
                </c:pt>
                <c:pt idx="13">
                  <c:v>1050000</c:v>
                </c:pt>
                <c:pt idx="14">
                  <c:v>1470000</c:v>
                </c:pt>
                <c:pt idx="15">
                  <c:v>2820000</c:v>
                </c:pt>
                <c:pt idx="16">
                  <c:v>2400000</c:v>
                </c:pt>
                <c:pt idx="17">
                  <c:v>3180000</c:v>
                </c:pt>
                <c:pt idx="18">
                  <c:v>3300000</c:v>
                </c:pt>
                <c:pt idx="19">
                  <c:v>2400000</c:v>
                </c:pt>
                <c:pt idx="20">
                  <c:v>3675000</c:v>
                </c:pt>
                <c:pt idx="21">
                  <c:v>9800000</c:v>
                </c:pt>
                <c:pt idx="22">
                  <c:v>3150000</c:v>
                </c:pt>
                <c:pt idx="23">
                  <c:v>5250000</c:v>
                </c:pt>
                <c:pt idx="24">
                  <c:v>4375000</c:v>
                </c:pt>
                <c:pt idx="25">
                  <c:v>7000000</c:v>
                </c:pt>
                <c:pt idx="26">
                  <c:v>16000000</c:v>
                </c:pt>
                <c:pt idx="27">
                  <c:v>12000000</c:v>
                </c:pt>
                <c:pt idx="28">
                  <c:v>17000000</c:v>
                </c:pt>
                <c:pt idx="29">
                  <c:v>24800000</c:v>
                </c:pt>
                <c:pt idx="30">
                  <c:v>31000000</c:v>
                </c:pt>
                <c:pt idx="31">
                  <c:v>20000000</c:v>
                </c:pt>
                <c:pt idx="32">
                  <c:v>16000000</c:v>
                </c:pt>
                <c:pt idx="33">
                  <c:v>12000000</c:v>
                </c:pt>
                <c:pt idx="34">
                  <c:v>20000000</c:v>
                </c:pt>
                <c:pt idx="35">
                  <c:v>37160000</c:v>
                </c:pt>
                <c:pt idx="36">
                  <c:v>16000000</c:v>
                </c:pt>
                <c:pt idx="37">
                  <c:v>21600000</c:v>
                </c:pt>
                <c:pt idx="38">
                  <c:v>16000000</c:v>
                </c:pt>
                <c:pt idx="39">
                  <c:v>27000000</c:v>
                </c:pt>
                <c:pt idx="40">
                  <c:v>8000000</c:v>
                </c:pt>
                <c:pt idx="41">
                  <c:v>17000000</c:v>
                </c:pt>
                <c:pt idx="42">
                  <c:v>19400000</c:v>
                </c:pt>
                <c:pt idx="43">
                  <c:v>19000000</c:v>
                </c:pt>
                <c:pt idx="44">
                  <c:v>13000000</c:v>
                </c:pt>
                <c:pt idx="45">
                  <c:v>16000000</c:v>
                </c:pt>
                <c:pt idx="46">
                  <c:v>28000000</c:v>
                </c:pt>
                <c:pt idx="47">
                  <c:v>11250000</c:v>
                </c:pt>
                <c:pt idx="48">
                  <c:v>32500000</c:v>
                </c:pt>
                <c:pt idx="49">
                  <c:v>16250000</c:v>
                </c:pt>
                <c:pt idx="50">
                  <c:v>26500000</c:v>
                </c:pt>
                <c:pt idx="51">
                  <c:v>23750000</c:v>
                </c:pt>
                <c:pt idx="52">
                  <c:v>10750000</c:v>
                </c:pt>
                <c:pt idx="53">
                  <c:v>27000000</c:v>
                </c:pt>
                <c:pt idx="54">
                  <c:v>31250000</c:v>
                </c:pt>
                <c:pt idx="55">
                  <c:v>24000000</c:v>
                </c:pt>
                <c:pt idx="56">
                  <c:v>15000000</c:v>
                </c:pt>
                <c:pt idx="57">
                  <c:v>50500000</c:v>
                </c:pt>
                <c:pt idx="58">
                  <c:v>52500000</c:v>
                </c:pt>
                <c:pt idx="59">
                  <c:v>17500000</c:v>
                </c:pt>
                <c:pt idx="60">
                  <c:v>46000000</c:v>
                </c:pt>
                <c:pt idx="61">
                  <c:v>17500000</c:v>
                </c:pt>
                <c:pt idx="62">
                  <c:v>32500000</c:v>
                </c:pt>
                <c:pt idx="63">
                  <c:v>31750000</c:v>
                </c:pt>
                <c:pt idx="64">
                  <c:v>18250000</c:v>
                </c:pt>
                <c:pt idx="65">
                  <c:v>65000000</c:v>
                </c:pt>
                <c:pt idx="66">
                  <c:v>42500000</c:v>
                </c:pt>
                <c:pt idx="67">
                  <c:v>21750000</c:v>
                </c:pt>
                <c:pt idx="68">
                  <c:v>18750000</c:v>
                </c:pt>
                <c:pt idx="69">
                  <c:v>25000000</c:v>
                </c:pt>
                <c:pt idx="70">
                  <c:v>18750000</c:v>
                </c:pt>
                <c:pt idx="71">
                  <c:v>31000000</c:v>
                </c:pt>
                <c:pt idx="72">
                  <c:v>13750000</c:v>
                </c:pt>
                <c:pt idx="73">
                  <c:v>14250000</c:v>
                </c:pt>
                <c:pt idx="74">
                  <c:v>10750000</c:v>
                </c:pt>
                <c:pt idx="75">
                  <c:v>38500000</c:v>
                </c:pt>
                <c:pt idx="76">
                  <c:v>25000000</c:v>
                </c:pt>
                <c:pt idx="77">
                  <c:v>26000000</c:v>
                </c:pt>
                <c:pt idx="78">
                  <c:v>52500000</c:v>
                </c:pt>
                <c:pt idx="79">
                  <c:v>26000000</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</c:v>
                </c:pt>
                <c:pt idx="83">
                  <c:v>14750000</c:v>
                </c:pt>
                <c:pt idx="84">
                  <c:v>52500000</c:v>
                </c:pt>
                <c:pt idx="85">
                  <c:v>25000000</c:v>
                </c:pt>
                <c:pt idx="86">
                  <c:v>39250000</c:v>
                </c:pt>
                <c:pt idx="87">
                  <c:v>13500000</c:v>
                </c:pt>
                <c:pt idx="88">
                  <c:v>36250000</c:v>
                </c:pt>
                <c:pt idx="89">
                  <c:v>13000000</c:v>
                </c:pt>
                <c:pt idx="90">
                  <c:v>22250000</c:v>
                </c:pt>
                <c:pt idx="91">
                  <c:v>40000000</c:v>
                </c:pt>
                <c:pt idx="92">
                  <c:v>16250000</c:v>
                </c:pt>
                <c:pt idx="93">
                  <c:v>16250000</c:v>
                </c:pt>
                <c:pt idx="94">
                  <c:v>17500000</c:v>
                </c:pt>
                <c:pt idx="95">
                  <c:v>15500000</c:v>
                </c:pt>
                <c:pt idx="96">
                  <c:v>16750000</c:v>
                </c:pt>
                <c:pt idx="97">
                  <c:v>26000000</c:v>
                </c:pt>
                <c:pt idx="98">
                  <c:v>11250000</c:v>
                </c:pt>
                <c:pt idx="99">
                  <c:v>14000000</c:v>
                </c:pt>
                <c:pt idx="100">
                  <c:v>14500000</c:v>
                </c:pt>
                <c:pt idx="101">
                  <c:v>24250000</c:v>
                </c:pt>
                <c:pt idx="102">
                  <c:v>37500000</c:v>
                </c:pt>
                <c:pt idx="103">
                  <c:v>11750000</c:v>
                </c:pt>
                <c:pt idx="104">
                  <c:v>20000000</c:v>
                </c:pt>
                <c:pt idx="105">
                  <c:v>18750000</c:v>
                </c:pt>
                <c:pt idx="106">
                  <c:v>35000000</c:v>
                </c:pt>
                <c:pt idx="107">
                  <c:v>28000000</c:v>
                </c:pt>
                <c:pt idx="108">
                  <c:v>8750000</c:v>
                </c:pt>
                <c:pt idx="109">
                  <c:v>46250000</c:v>
                </c:pt>
                <c:pt idx="110">
                  <c:v>11750000</c:v>
                </c:pt>
                <c:pt idx="111">
                  <c:v>9500000</c:v>
                </c:pt>
                <c:pt idx="112">
                  <c:v>22500000</c:v>
                </c:pt>
                <c:pt idx="113">
                  <c:v>18750000</c:v>
                </c:pt>
                <c:pt idx="114">
                  <c:v>35000000</c:v>
                </c:pt>
                <c:pt idx="115">
                  <c:v>29500000</c:v>
                </c:pt>
                <c:pt idx="116">
                  <c:v>16500000</c:v>
                </c:pt>
                <c:pt idx="117">
                  <c:v>22500000</c:v>
                </c:pt>
                <c:pt idx="118">
                  <c:v>47500000</c:v>
                </c:pt>
                <c:pt idx="119">
                  <c:v>26500000</c:v>
                </c:pt>
                <c:pt idx="120">
                  <c:v>19000000</c:v>
                </c:pt>
                <c:pt idx="121">
                  <c:v>7000000</c:v>
                </c:pt>
                <c:pt idx="122">
                  <c:v>27500000</c:v>
                </c:pt>
                <c:pt idx="123">
                  <c:v>9000000</c:v>
                </c:pt>
                <c:pt idx="124">
                  <c:v>13500000</c:v>
                </c:pt>
                <c:pt idx="125">
                  <c:v>15500000</c:v>
                </c:pt>
                <c:pt idx="126">
                  <c:v>16500000</c:v>
                </c:pt>
                <c:pt idx="127">
                  <c:v>31500000</c:v>
                </c:pt>
                <c:pt idx="128">
                  <c:v>51250000</c:v>
                </c:pt>
                <c:pt idx="129">
                  <c:v>11500000</c:v>
                </c:pt>
                <c:pt idx="130">
                  <c:v>17000000</c:v>
                </c:pt>
                <c:pt idx="131">
                  <c:v>15000000</c:v>
                </c:pt>
                <c:pt idx="132">
                  <c:v>17500000</c:v>
                </c:pt>
                <c:pt idx="133">
                  <c:v>10750000</c:v>
                </c:pt>
                <c:pt idx="134">
                  <c:v>5750000</c:v>
                </c:pt>
                <c:pt idx="135">
                  <c:v>26250000</c:v>
                </c:pt>
                <c:pt idx="136">
                  <c:v>6250000</c:v>
                </c:pt>
                <c:pt idx="137">
                  <c:v>10250000</c:v>
                </c:pt>
                <c:pt idx="138">
                  <c:v>9000000</c:v>
                </c:pt>
                <c:pt idx="139">
                  <c:v>9500000</c:v>
                </c:pt>
                <c:pt idx="140">
                  <c:v>20000000</c:v>
                </c:pt>
                <c:pt idx="141">
                  <c:v>48000000</c:v>
                </c:pt>
                <c:pt idx="142">
                  <c:v>39000000</c:v>
                </c:pt>
                <c:pt idx="143">
                  <c:v>35400000</c:v>
                </c:pt>
                <c:pt idx="144">
                  <c:v>18600000</c:v>
                </c:pt>
                <c:pt idx="145">
                  <c:v>7500000</c:v>
                </c:pt>
                <c:pt idx="146">
                  <c:v>22500000</c:v>
                </c:pt>
                <c:pt idx="147">
                  <c:v>18000000</c:v>
                </c:pt>
                <c:pt idx="148">
                  <c:v>49500000</c:v>
                </c:pt>
                <c:pt idx="149">
                  <c:v>54000000</c:v>
                </c:pt>
                <c:pt idx="150">
                  <c:v>6900000</c:v>
                </c:pt>
                <c:pt idx="151">
                  <c:v>15000000</c:v>
                </c:pt>
                <c:pt idx="152">
                  <c:v>66000000</c:v>
                </c:pt>
                <c:pt idx="153">
                  <c:v>72000000</c:v>
                </c:pt>
                <c:pt idx="154">
                  <c:v>13800000</c:v>
                </c:pt>
                <c:pt idx="155">
                  <c:v>79020000</c:v>
                </c:pt>
                <c:pt idx="156">
                  <c:v>19320000</c:v>
                </c:pt>
                <c:pt idx="157">
                  <c:v>13020000</c:v>
                </c:pt>
                <c:pt idx="158">
                  <c:v>16980000</c:v>
                </c:pt>
                <c:pt idx="159">
                  <c:v>60540000</c:v>
                </c:pt>
                <c:pt idx="160">
                  <c:v>14400000</c:v>
                </c:pt>
                <c:pt idx="161">
                  <c:v>96000000</c:v>
                </c:pt>
                <c:pt idx="162">
                  <c:v>28500000</c:v>
                </c:pt>
                <c:pt idx="163">
                  <c:v>17400000</c:v>
                </c:pt>
                <c:pt idx="164">
                  <c:v>78000000</c:v>
                </c:pt>
                <c:pt idx="165">
                  <c:v>9000000</c:v>
                </c:pt>
                <c:pt idx="166">
                  <c:v>66000000</c:v>
                </c:pt>
                <c:pt idx="167">
                  <c:v>12000000</c:v>
                </c:pt>
                <c:pt idx="168">
                  <c:v>18000000</c:v>
                </c:pt>
                <c:pt idx="169">
                  <c:v>18000000</c:v>
                </c:pt>
                <c:pt idx="170">
                  <c:v>18000000</c:v>
                </c:pt>
                <c:pt idx="171">
                  <c:v>12000000</c:v>
                </c:pt>
                <c:pt idx="172">
                  <c:v>7800000</c:v>
                </c:pt>
                <c:pt idx="173">
                  <c:v>51600000</c:v>
                </c:pt>
                <c:pt idx="174">
                  <c:v>6000000</c:v>
                </c:pt>
                <c:pt idx="175">
                  <c:v>12000000</c:v>
                </c:pt>
                <c:pt idx="176">
                  <c:v>52500000</c:v>
                </c:pt>
                <c:pt idx="177">
                  <c:v>13800000</c:v>
                </c:pt>
                <c:pt idx="178">
                  <c:v>22800000</c:v>
                </c:pt>
                <c:pt idx="179">
                  <c:v>22800000</c:v>
                </c:pt>
                <c:pt idx="180">
                  <c:v>7800000</c:v>
                </c:pt>
                <c:pt idx="181">
                  <c:v>15600000</c:v>
                </c:pt>
                <c:pt idx="182">
                  <c:v>21000000</c:v>
                </c:pt>
                <c:pt idx="183">
                  <c:v>5100000</c:v>
                </c:pt>
                <c:pt idx="184">
                  <c:v>15000000</c:v>
                </c:pt>
                <c:pt idx="185">
                  <c:v>22800000</c:v>
                </c:pt>
                <c:pt idx="186">
                  <c:v>18000000</c:v>
                </c:pt>
                <c:pt idx="187">
                  <c:v>7800000</c:v>
                </c:pt>
                <c:pt idx="188">
                  <c:v>144000000</c:v>
                </c:pt>
                <c:pt idx="189">
                  <c:v>15000000</c:v>
                </c:pt>
                <c:pt idx="190">
                  <c:v>18000000</c:v>
                </c:pt>
                <c:pt idx="191">
                  <c:v>42000000</c:v>
                </c:pt>
                <c:pt idx="192">
                  <c:v>13125000</c:v>
                </c:pt>
                <c:pt idx="193">
                  <c:v>48750000</c:v>
                </c:pt>
                <c:pt idx="194">
                  <c:v>7500000</c:v>
                </c:pt>
                <c:pt idx="195">
                  <c:v>101507175</c:v>
                </c:pt>
                <c:pt idx="196">
                  <c:v>52500000</c:v>
                </c:pt>
                <c:pt idx="197">
                  <c:v>6375000</c:v>
                </c:pt>
                <c:pt idx="198">
                  <c:v>97500000</c:v>
                </c:pt>
                <c:pt idx="199">
                  <c:v>37500000</c:v>
                </c:pt>
                <c:pt idx="200">
                  <c:v>52500000</c:v>
                </c:pt>
                <c:pt idx="201">
                  <c:v>50625000</c:v>
                </c:pt>
                <c:pt idx="202">
                  <c:v>120000000</c:v>
                </c:pt>
                <c:pt idx="203">
                  <c:v>60000000</c:v>
                </c:pt>
                <c:pt idx="204">
                  <c:v>52500000</c:v>
                </c:pt>
                <c:pt idx="205">
                  <c:v>22500000</c:v>
                </c:pt>
                <c:pt idx="206">
                  <c:v>45000000</c:v>
                </c:pt>
                <c:pt idx="207">
                  <c:v>112855275</c:v>
                </c:pt>
                <c:pt idx="208">
                  <c:v>52500000</c:v>
                </c:pt>
                <c:pt idx="209">
                  <c:v>37500000</c:v>
                </c:pt>
                <c:pt idx="210">
                  <c:v>30000000</c:v>
                </c:pt>
                <c:pt idx="211">
                  <c:v>30000000</c:v>
                </c:pt>
                <c:pt idx="212">
                  <c:v>30000000</c:v>
                </c:pt>
                <c:pt idx="213">
                  <c:v>27000000</c:v>
                </c:pt>
                <c:pt idx="214">
                  <c:v>45000000</c:v>
                </c:pt>
                <c:pt idx="215">
                  <c:v>60004000</c:v>
                </c:pt>
                <c:pt idx="216">
                  <c:v>56000000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C9-9643-AE4F-98BE77B9FCC0}"/>
            </c:ext>
          </c:extLst>
        </c:ser>
        <c:ser>
          <c:idx val="4"/>
          <c:order val="4"/>
          <c:tx>
            <c:strRef>
              <c:f>'UFC Business Regression'!$K$2</c:f>
              <c:strCache>
                <c:ptCount val="1"/>
                <c:pt idx="0">
                  <c:v>Forecast (Rev $)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'UFC Business Regression'!$K$3:$K$222</c:f>
              <c:numCache>
                <c:formatCode>"$"#,##0.00</c:formatCode>
                <c:ptCount val="220"/>
                <c:pt idx="0">
                  <c:v>9148544</c:v>
                </c:pt>
                <c:pt idx="1">
                  <c:v>9297088</c:v>
                </c:pt>
                <c:pt idx="2">
                  <c:v>9445632</c:v>
                </c:pt>
                <c:pt idx="3">
                  <c:v>9594176</c:v>
                </c:pt>
                <c:pt idx="4">
                  <c:v>9742720</c:v>
                </c:pt>
                <c:pt idx="5">
                  <c:v>9891264</c:v>
                </c:pt>
                <c:pt idx="6">
                  <c:v>10039808</c:v>
                </c:pt>
                <c:pt idx="7">
                  <c:v>10188352</c:v>
                </c:pt>
                <c:pt idx="8">
                  <c:v>10336896</c:v>
                </c:pt>
                <c:pt idx="9">
                  <c:v>10485440</c:v>
                </c:pt>
                <c:pt idx="10">
                  <c:v>10633984</c:v>
                </c:pt>
                <c:pt idx="11">
                  <c:v>10782528</c:v>
                </c:pt>
                <c:pt idx="12">
                  <c:v>10931072</c:v>
                </c:pt>
                <c:pt idx="13">
                  <c:v>11079616</c:v>
                </c:pt>
                <c:pt idx="14">
                  <c:v>11228160</c:v>
                </c:pt>
                <c:pt idx="15">
                  <c:v>11376704</c:v>
                </c:pt>
                <c:pt idx="16">
                  <c:v>11525248</c:v>
                </c:pt>
                <c:pt idx="17">
                  <c:v>11673792</c:v>
                </c:pt>
                <c:pt idx="18">
                  <c:v>11822336</c:v>
                </c:pt>
                <c:pt idx="19">
                  <c:v>11970880</c:v>
                </c:pt>
                <c:pt idx="20">
                  <c:v>12119424</c:v>
                </c:pt>
                <c:pt idx="21">
                  <c:v>12267968</c:v>
                </c:pt>
                <c:pt idx="22">
                  <c:v>12416512</c:v>
                </c:pt>
                <c:pt idx="23">
                  <c:v>12565056</c:v>
                </c:pt>
                <c:pt idx="24">
                  <c:v>12713600</c:v>
                </c:pt>
                <c:pt idx="25">
                  <c:v>12862144</c:v>
                </c:pt>
                <c:pt idx="26">
                  <c:v>13010688</c:v>
                </c:pt>
                <c:pt idx="27">
                  <c:v>13159232</c:v>
                </c:pt>
                <c:pt idx="28">
                  <c:v>13307776</c:v>
                </c:pt>
                <c:pt idx="29">
                  <c:v>13456320</c:v>
                </c:pt>
                <c:pt idx="30">
                  <c:v>13604864</c:v>
                </c:pt>
                <c:pt idx="31">
                  <c:v>13753408</c:v>
                </c:pt>
                <c:pt idx="32">
                  <c:v>13901952</c:v>
                </c:pt>
                <c:pt idx="33">
                  <c:v>14050496</c:v>
                </c:pt>
                <c:pt idx="34">
                  <c:v>14199040</c:v>
                </c:pt>
                <c:pt idx="35">
                  <c:v>14347584</c:v>
                </c:pt>
                <c:pt idx="36">
                  <c:v>14496128</c:v>
                </c:pt>
                <c:pt idx="37">
                  <c:v>14644672</c:v>
                </c:pt>
                <c:pt idx="38">
                  <c:v>14793216</c:v>
                </c:pt>
                <c:pt idx="39">
                  <c:v>14941760</c:v>
                </c:pt>
                <c:pt idx="40">
                  <c:v>15090304</c:v>
                </c:pt>
                <c:pt idx="41">
                  <c:v>15238848</c:v>
                </c:pt>
                <c:pt idx="42">
                  <c:v>15387392</c:v>
                </c:pt>
                <c:pt idx="43">
                  <c:v>15535936</c:v>
                </c:pt>
                <c:pt idx="44">
                  <c:v>15684480</c:v>
                </c:pt>
                <c:pt idx="45">
                  <c:v>15833024</c:v>
                </c:pt>
                <c:pt idx="46">
                  <c:v>15981568</c:v>
                </c:pt>
                <c:pt idx="47">
                  <c:v>16130112</c:v>
                </c:pt>
                <c:pt idx="48">
                  <c:v>16278656</c:v>
                </c:pt>
                <c:pt idx="49">
                  <c:v>16427200</c:v>
                </c:pt>
                <c:pt idx="50">
                  <c:v>16575744</c:v>
                </c:pt>
                <c:pt idx="51">
                  <c:v>16724288</c:v>
                </c:pt>
                <c:pt idx="52">
                  <c:v>16872832</c:v>
                </c:pt>
                <c:pt idx="53">
                  <c:v>17021376</c:v>
                </c:pt>
                <c:pt idx="54">
                  <c:v>17169920</c:v>
                </c:pt>
                <c:pt idx="55">
                  <c:v>17318464</c:v>
                </c:pt>
                <c:pt idx="56">
                  <c:v>17467008</c:v>
                </c:pt>
                <c:pt idx="57">
                  <c:v>17615552</c:v>
                </c:pt>
                <c:pt idx="58">
                  <c:v>17764096</c:v>
                </c:pt>
                <c:pt idx="59">
                  <c:v>17912640</c:v>
                </c:pt>
                <c:pt idx="60">
                  <c:v>18061184</c:v>
                </c:pt>
                <c:pt idx="61">
                  <c:v>18209728</c:v>
                </c:pt>
                <c:pt idx="62">
                  <c:v>18358272</c:v>
                </c:pt>
                <c:pt idx="63">
                  <c:v>18506816</c:v>
                </c:pt>
                <c:pt idx="64">
                  <c:v>18655360</c:v>
                </c:pt>
                <c:pt idx="65">
                  <c:v>18803904</c:v>
                </c:pt>
                <c:pt idx="66">
                  <c:v>18952448</c:v>
                </c:pt>
                <c:pt idx="67">
                  <c:v>19100992</c:v>
                </c:pt>
                <c:pt idx="68">
                  <c:v>19249536</c:v>
                </c:pt>
                <c:pt idx="69">
                  <c:v>19398080</c:v>
                </c:pt>
                <c:pt idx="70">
                  <c:v>19546624</c:v>
                </c:pt>
                <c:pt idx="71">
                  <c:v>19695168</c:v>
                </c:pt>
                <c:pt idx="72">
                  <c:v>19843712</c:v>
                </c:pt>
                <c:pt idx="73">
                  <c:v>19992256</c:v>
                </c:pt>
                <c:pt idx="74">
                  <c:v>20140800</c:v>
                </c:pt>
                <c:pt idx="75">
                  <c:v>20289344</c:v>
                </c:pt>
                <c:pt idx="76">
                  <c:v>20437888</c:v>
                </c:pt>
                <c:pt idx="77">
                  <c:v>20586432</c:v>
                </c:pt>
                <c:pt idx="78">
                  <c:v>20734976</c:v>
                </c:pt>
                <c:pt idx="79">
                  <c:v>20883520</c:v>
                </c:pt>
                <c:pt idx="80">
                  <c:v>21032064</c:v>
                </c:pt>
                <c:pt idx="81">
                  <c:v>21180608</c:v>
                </c:pt>
                <c:pt idx="82">
                  <c:v>21329152</c:v>
                </c:pt>
                <c:pt idx="83">
                  <c:v>21477696</c:v>
                </c:pt>
                <c:pt idx="84">
                  <c:v>21626240</c:v>
                </c:pt>
                <c:pt idx="85">
                  <c:v>21774784</c:v>
                </c:pt>
                <c:pt idx="86">
                  <c:v>21923328</c:v>
                </c:pt>
                <c:pt idx="87">
                  <c:v>22071872</c:v>
                </c:pt>
                <c:pt idx="88">
                  <c:v>22220416</c:v>
                </c:pt>
                <c:pt idx="89">
                  <c:v>22368960</c:v>
                </c:pt>
                <c:pt idx="90">
                  <c:v>22517504</c:v>
                </c:pt>
                <c:pt idx="91">
                  <c:v>22666048</c:v>
                </c:pt>
                <c:pt idx="92">
                  <c:v>22814592</c:v>
                </c:pt>
                <c:pt idx="93">
                  <c:v>22963136</c:v>
                </c:pt>
                <c:pt idx="94">
                  <c:v>23111680</c:v>
                </c:pt>
                <c:pt idx="95">
                  <c:v>23260224</c:v>
                </c:pt>
                <c:pt idx="96">
                  <c:v>23408768</c:v>
                </c:pt>
                <c:pt idx="97">
                  <c:v>23557312</c:v>
                </c:pt>
                <c:pt idx="98">
                  <c:v>23705856</c:v>
                </c:pt>
                <c:pt idx="99">
                  <c:v>23854400</c:v>
                </c:pt>
                <c:pt idx="100">
                  <c:v>24002944</c:v>
                </c:pt>
                <c:pt idx="101">
                  <c:v>24151488</c:v>
                </c:pt>
                <c:pt idx="102">
                  <c:v>24300032</c:v>
                </c:pt>
                <c:pt idx="103">
                  <c:v>24448576</c:v>
                </c:pt>
                <c:pt idx="104">
                  <c:v>24597120</c:v>
                </c:pt>
                <c:pt idx="105">
                  <c:v>24745664</c:v>
                </c:pt>
                <c:pt idx="106">
                  <c:v>24894208</c:v>
                </c:pt>
                <c:pt idx="107">
                  <c:v>25042752</c:v>
                </c:pt>
                <c:pt idx="108">
                  <c:v>25191296</c:v>
                </c:pt>
                <c:pt idx="109">
                  <c:v>25339840</c:v>
                </c:pt>
                <c:pt idx="110">
                  <c:v>25488384</c:v>
                </c:pt>
                <c:pt idx="111">
                  <c:v>25636928</c:v>
                </c:pt>
                <c:pt idx="112">
                  <c:v>25785472</c:v>
                </c:pt>
                <c:pt idx="113">
                  <c:v>25934016</c:v>
                </c:pt>
                <c:pt idx="114">
                  <c:v>26082560</c:v>
                </c:pt>
                <c:pt idx="115">
                  <c:v>26231104</c:v>
                </c:pt>
                <c:pt idx="116">
                  <c:v>26379648</c:v>
                </c:pt>
                <c:pt idx="117">
                  <c:v>26528192</c:v>
                </c:pt>
                <c:pt idx="118">
                  <c:v>26676736</c:v>
                </c:pt>
                <c:pt idx="119">
                  <c:v>26825280</c:v>
                </c:pt>
                <c:pt idx="120">
                  <c:v>26973824</c:v>
                </c:pt>
                <c:pt idx="121">
                  <c:v>27122368</c:v>
                </c:pt>
                <c:pt idx="122">
                  <c:v>27270912</c:v>
                </c:pt>
                <c:pt idx="123">
                  <c:v>27419456</c:v>
                </c:pt>
                <c:pt idx="124">
                  <c:v>27568000</c:v>
                </c:pt>
                <c:pt idx="125">
                  <c:v>27716544</c:v>
                </c:pt>
                <c:pt idx="126">
                  <c:v>27865088</c:v>
                </c:pt>
                <c:pt idx="127">
                  <c:v>28013632</c:v>
                </c:pt>
                <c:pt idx="128">
                  <c:v>28162176</c:v>
                </c:pt>
                <c:pt idx="129">
                  <c:v>28310720</c:v>
                </c:pt>
                <c:pt idx="130">
                  <c:v>28459264</c:v>
                </c:pt>
                <c:pt idx="131">
                  <c:v>28607808</c:v>
                </c:pt>
                <c:pt idx="132">
                  <c:v>28756352</c:v>
                </c:pt>
                <c:pt idx="133">
                  <c:v>28904896</c:v>
                </c:pt>
                <c:pt idx="134">
                  <c:v>29053440</c:v>
                </c:pt>
                <c:pt idx="135">
                  <c:v>29201984</c:v>
                </c:pt>
                <c:pt idx="136">
                  <c:v>29350528</c:v>
                </c:pt>
                <c:pt idx="137">
                  <c:v>29499072</c:v>
                </c:pt>
                <c:pt idx="138">
                  <c:v>29647616</c:v>
                </c:pt>
                <c:pt idx="139">
                  <c:v>29796160</c:v>
                </c:pt>
                <c:pt idx="140">
                  <c:v>29944704</c:v>
                </c:pt>
                <c:pt idx="141">
                  <c:v>30093248</c:v>
                </c:pt>
                <c:pt idx="142">
                  <c:v>30241792</c:v>
                </c:pt>
                <c:pt idx="143">
                  <c:v>30390336</c:v>
                </c:pt>
                <c:pt idx="144">
                  <c:v>30538880</c:v>
                </c:pt>
                <c:pt idx="145">
                  <c:v>30687424</c:v>
                </c:pt>
                <c:pt idx="146">
                  <c:v>30835968</c:v>
                </c:pt>
                <c:pt idx="147">
                  <c:v>30984512</c:v>
                </c:pt>
                <c:pt idx="148">
                  <c:v>31133056</c:v>
                </c:pt>
                <c:pt idx="149">
                  <c:v>31281600</c:v>
                </c:pt>
                <c:pt idx="150">
                  <c:v>31430144</c:v>
                </c:pt>
                <c:pt idx="151">
                  <c:v>31578688</c:v>
                </c:pt>
                <c:pt idx="152">
                  <c:v>31727232</c:v>
                </c:pt>
                <c:pt idx="153">
                  <c:v>31875776</c:v>
                </c:pt>
                <c:pt idx="154">
                  <c:v>32024320</c:v>
                </c:pt>
                <c:pt idx="155">
                  <c:v>32172864</c:v>
                </c:pt>
                <c:pt idx="156">
                  <c:v>32321408</c:v>
                </c:pt>
                <c:pt idx="157">
                  <c:v>32469952</c:v>
                </c:pt>
                <c:pt idx="158">
                  <c:v>32618496</c:v>
                </c:pt>
                <c:pt idx="159">
                  <c:v>32767040</c:v>
                </c:pt>
                <c:pt idx="160">
                  <c:v>32915584</c:v>
                </c:pt>
                <c:pt idx="161">
                  <c:v>33064128</c:v>
                </c:pt>
                <c:pt idx="162">
                  <c:v>33212672</c:v>
                </c:pt>
                <c:pt idx="163">
                  <c:v>33361216</c:v>
                </c:pt>
                <c:pt idx="164">
                  <c:v>33509760</c:v>
                </c:pt>
                <c:pt idx="165">
                  <c:v>33658304</c:v>
                </c:pt>
                <c:pt idx="166">
                  <c:v>33806848</c:v>
                </c:pt>
                <c:pt idx="167">
                  <c:v>33955392</c:v>
                </c:pt>
                <c:pt idx="168">
                  <c:v>34103936</c:v>
                </c:pt>
                <c:pt idx="169">
                  <c:v>34252480</c:v>
                </c:pt>
                <c:pt idx="170">
                  <c:v>34401024</c:v>
                </c:pt>
                <c:pt idx="171">
                  <c:v>34549568</c:v>
                </c:pt>
                <c:pt idx="172">
                  <c:v>34698112</c:v>
                </c:pt>
                <c:pt idx="173">
                  <c:v>34846656</c:v>
                </c:pt>
                <c:pt idx="174">
                  <c:v>34995200</c:v>
                </c:pt>
                <c:pt idx="175">
                  <c:v>35143744</c:v>
                </c:pt>
                <c:pt idx="176">
                  <c:v>35292288</c:v>
                </c:pt>
                <c:pt idx="177">
                  <c:v>35440832</c:v>
                </c:pt>
                <c:pt idx="178">
                  <c:v>35589376</c:v>
                </c:pt>
                <c:pt idx="179">
                  <c:v>35737920</c:v>
                </c:pt>
                <c:pt idx="180">
                  <c:v>35886464</c:v>
                </c:pt>
                <c:pt idx="181">
                  <c:v>36035008</c:v>
                </c:pt>
                <c:pt idx="182">
                  <c:v>36183552</c:v>
                </c:pt>
                <c:pt idx="183">
                  <c:v>36332096</c:v>
                </c:pt>
                <c:pt idx="184">
                  <c:v>36480640</c:v>
                </c:pt>
                <c:pt idx="185">
                  <c:v>36629184</c:v>
                </c:pt>
                <c:pt idx="186">
                  <c:v>36777728</c:v>
                </c:pt>
                <c:pt idx="187">
                  <c:v>36926272</c:v>
                </c:pt>
                <c:pt idx="188">
                  <c:v>37074816</c:v>
                </c:pt>
                <c:pt idx="189">
                  <c:v>37223360</c:v>
                </c:pt>
                <c:pt idx="190">
                  <c:v>37371904</c:v>
                </c:pt>
                <c:pt idx="191">
                  <c:v>37520448</c:v>
                </c:pt>
                <c:pt idx="192">
                  <c:v>37668992</c:v>
                </c:pt>
                <c:pt idx="193">
                  <c:v>37817536</c:v>
                </c:pt>
                <c:pt idx="194">
                  <c:v>37966080</c:v>
                </c:pt>
                <c:pt idx="195">
                  <c:v>38114624</c:v>
                </c:pt>
                <c:pt idx="196">
                  <c:v>38263168</c:v>
                </c:pt>
                <c:pt idx="197">
                  <c:v>38411712</c:v>
                </c:pt>
                <c:pt idx="198">
                  <c:v>38560256</c:v>
                </c:pt>
                <c:pt idx="199">
                  <c:v>38708800</c:v>
                </c:pt>
                <c:pt idx="200">
                  <c:v>38857344</c:v>
                </c:pt>
                <c:pt idx="201">
                  <c:v>39005888</c:v>
                </c:pt>
                <c:pt idx="202">
                  <c:v>39154432</c:v>
                </c:pt>
                <c:pt idx="203">
                  <c:v>39302976</c:v>
                </c:pt>
                <c:pt idx="204">
                  <c:v>39451520</c:v>
                </c:pt>
                <c:pt idx="205">
                  <c:v>39600064</c:v>
                </c:pt>
                <c:pt idx="206">
                  <c:v>39748608</c:v>
                </c:pt>
                <c:pt idx="207">
                  <c:v>39897152</c:v>
                </c:pt>
                <c:pt idx="208">
                  <c:v>40045696</c:v>
                </c:pt>
                <c:pt idx="209">
                  <c:v>40194240</c:v>
                </c:pt>
                <c:pt idx="210">
                  <c:v>40342784</c:v>
                </c:pt>
                <c:pt idx="211">
                  <c:v>40491328</c:v>
                </c:pt>
                <c:pt idx="212">
                  <c:v>40639872</c:v>
                </c:pt>
                <c:pt idx="213">
                  <c:v>40788416</c:v>
                </c:pt>
                <c:pt idx="214">
                  <c:v>40936960</c:v>
                </c:pt>
                <c:pt idx="215">
                  <c:v>41085504</c:v>
                </c:pt>
                <c:pt idx="216">
                  <c:v>41234048</c:v>
                </c:pt>
                <c:pt idx="217">
                  <c:v>41382592</c:v>
                </c:pt>
                <c:pt idx="218">
                  <c:v>41531136</c:v>
                </c:pt>
                <c:pt idx="219">
                  <c:v>41679680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C9-9643-AE4F-98BE77B9F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07903"/>
        <c:axId val="32135391"/>
      </c:lineChart>
      <c:catAx>
        <c:axId val="123212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903807"/>
        <c:auto val="1"/>
        <c:lblAlgn val="ctr"/>
        <c:lblOffset val="100"/>
        <c:noMultiLvlLbl val="0"/>
      </c:catAx>
      <c:valAx>
        <c:axId val="3290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12495"/>
        <c:crossBetween val="between"/>
      </c:valAx>
      <c:valAx>
        <c:axId val="32135391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07903"/>
        <c:crosses val="max"/>
        <c:crossBetween val="between"/>
      </c:valAx>
      <c:catAx>
        <c:axId val="40707903"/>
        <c:scaling>
          <c:orientation val="minMax"/>
        </c:scaling>
        <c:delete val="1"/>
        <c:axPos val="b"/>
        <c:majorTickMark val="none"/>
        <c:minorTickMark val="none"/>
        <c:tickLblPos val="nextTo"/>
        <c:crossAx val="32135391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</a:t>
            </a:r>
            <a:r>
              <a:rPr lang="en-US" baseline="0"/>
              <a:t> Buys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4622015779496096"/>
                  <c:y val="-0.641565568192864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'[1]UFC Business Regression'!$B$3:$B$222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</c:numCache>
            </c:numRef>
          </c:cat>
          <c:val>
            <c:numRef>
              <c:f>'[1]UFC Business Regression'!$D$3:$D$219</c:f>
              <c:numCache>
                <c:formatCode>General</c:formatCode>
                <c:ptCount val="217"/>
                <c:pt idx="0">
                  <c:v>86000</c:v>
                </c:pt>
                <c:pt idx="1">
                  <c:v>300000</c:v>
                </c:pt>
                <c:pt idx="2">
                  <c:v>260000</c:v>
                </c:pt>
                <c:pt idx="3">
                  <c:v>240000</c:v>
                </c:pt>
                <c:pt idx="4">
                  <c:v>190000</c:v>
                </c:pt>
                <c:pt idx="5">
                  <c:v>160000</c:v>
                </c:pt>
                <c:pt idx="6">
                  <c:v>75000</c:v>
                </c:pt>
                <c:pt idx="7">
                  <c:v>65000</c:v>
                </c:pt>
                <c:pt idx="8">
                  <c:v>35000</c:v>
                </c:pt>
                <c:pt idx="9">
                  <c:v>55000</c:v>
                </c:pt>
                <c:pt idx="10">
                  <c:v>50000</c:v>
                </c:pt>
                <c:pt idx="11">
                  <c:v>45000</c:v>
                </c:pt>
                <c:pt idx="12">
                  <c:v>150000</c:v>
                </c:pt>
                <c:pt idx="13">
                  <c:v>35000</c:v>
                </c:pt>
                <c:pt idx="14">
                  <c:v>49000</c:v>
                </c:pt>
                <c:pt idx="15">
                  <c:v>94000</c:v>
                </c:pt>
                <c:pt idx="16">
                  <c:v>80000</c:v>
                </c:pt>
                <c:pt idx="17">
                  <c:v>106000</c:v>
                </c:pt>
                <c:pt idx="18">
                  <c:v>110000</c:v>
                </c:pt>
                <c:pt idx="19">
                  <c:v>80000</c:v>
                </c:pt>
                <c:pt idx="20">
                  <c:v>105000</c:v>
                </c:pt>
                <c:pt idx="21">
                  <c:v>280000</c:v>
                </c:pt>
                <c:pt idx="22">
                  <c:v>90000</c:v>
                </c:pt>
                <c:pt idx="23">
                  <c:v>150000</c:v>
                </c:pt>
                <c:pt idx="24">
                  <c:v>125000</c:v>
                </c:pt>
                <c:pt idx="25">
                  <c:v>200000</c:v>
                </c:pt>
                <c:pt idx="26">
                  <c:v>400000</c:v>
                </c:pt>
                <c:pt idx="27">
                  <c:v>300000</c:v>
                </c:pt>
                <c:pt idx="28">
                  <c:v>425000</c:v>
                </c:pt>
                <c:pt idx="29">
                  <c:v>620000</c:v>
                </c:pt>
                <c:pt idx="30">
                  <c:v>775000</c:v>
                </c:pt>
                <c:pt idx="31">
                  <c:v>500000</c:v>
                </c:pt>
                <c:pt idx="32">
                  <c:v>400000</c:v>
                </c:pt>
                <c:pt idx="33">
                  <c:v>300000</c:v>
                </c:pt>
                <c:pt idx="34">
                  <c:v>500000</c:v>
                </c:pt>
                <c:pt idx="35">
                  <c:v>929000</c:v>
                </c:pt>
                <c:pt idx="36">
                  <c:v>400000</c:v>
                </c:pt>
                <c:pt idx="37">
                  <c:v>540000</c:v>
                </c:pt>
                <c:pt idx="38">
                  <c:v>400000</c:v>
                </c:pt>
                <c:pt idx="39">
                  <c:v>675000</c:v>
                </c:pt>
                <c:pt idx="40">
                  <c:v>200000</c:v>
                </c:pt>
                <c:pt idx="41">
                  <c:v>425000</c:v>
                </c:pt>
                <c:pt idx="42">
                  <c:v>485000</c:v>
                </c:pt>
                <c:pt idx="43">
                  <c:v>475000</c:v>
                </c:pt>
                <c:pt idx="44">
                  <c:v>325000</c:v>
                </c:pt>
                <c:pt idx="45">
                  <c:v>400000</c:v>
                </c:pt>
                <c:pt idx="46">
                  <c:v>700000</c:v>
                </c:pt>
                <c:pt idx="47">
                  <c:v>225000</c:v>
                </c:pt>
                <c:pt idx="48">
                  <c:v>650000</c:v>
                </c:pt>
                <c:pt idx="49">
                  <c:v>325000</c:v>
                </c:pt>
                <c:pt idx="50">
                  <c:v>530000</c:v>
                </c:pt>
                <c:pt idx="51">
                  <c:v>475000</c:v>
                </c:pt>
                <c:pt idx="52">
                  <c:v>215000</c:v>
                </c:pt>
                <c:pt idx="53">
                  <c:v>540000</c:v>
                </c:pt>
                <c:pt idx="54">
                  <c:v>625000</c:v>
                </c:pt>
                <c:pt idx="55">
                  <c:v>480000</c:v>
                </c:pt>
                <c:pt idx="56">
                  <c:v>300000</c:v>
                </c:pt>
                <c:pt idx="57">
                  <c:v>1010000</c:v>
                </c:pt>
                <c:pt idx="58">
                  <c:v>1050000</c:v>
                </c:pt>
                <c:pt idx="59">
                  <c:v>350000</c:v>
                </c:pt>
                <c:pt idx="60">
                  <c:v>920000</c:v>
                </c:pt>
                <c:pt idx="61">
                  <c:v>350000</c:v>
                </c:pt>
                <c:pt idx="62">
                  <c:v>650000</c:v>
                </c:pt>
                <c:pt idx="63">
                  <c:v>635000</c:v>
                </c:pt>
                <c:pt idx="64">
                  <c:v>365000</c:v>
                </c:pt>
                <c:pt idx="65">
                  <c:v>1300000</c:v>
                </c:pt>
                <c:pt idx="66">
                  <c:v>850000</c:v>
                </c:pt>
                <c:pt idx="67">
                  <c:v>435000</c:v>
                </c:pt>
                <c:pt idx="68">
                  <c:v>375000</c:v>
                </c:pt>
                <c:pt idx="69">
                  <c:v>500000</c:v>
                </c:pt>
                <c:pt idx="70">
                  <c:v>375000</c:v>
                </c:pt>
                <c:pt idx="71">
                  <c:v>620000</c:v>
                </c:pt>
                <c:pt idx="72">
                  <c:v>275000</c:v>
                </c:pt>
                <c:pt idx="73">
                  <c:v>285000</c:v>
                </c:pt>
                <c:pt idx="74">
                  <c:v>215000</c:v>
                </c:pt>
                <c:pt idx="75">
                  <c:v>770000</c:v>
                </c:pt>
                <c:pt idx="76">
                  <c:v>500000</c:v>
                </c:pt>
                <c:pt idx="77">
                  <c:v>520000</c:v>
                </c:pt>
                <c:pt idx="78">
                  <c:v>1050000</c:v>
                </c:pt>
                <c:pt idx="79">
                  <c:v>520000</c:v>
                </c:pt>
                <c:pt idx="80">
                  <c:v>1160000</c:v>
                </c:pt>
                <c:pt idx="81">
                  <c:v>600000</c:v>
                </c:pt>
                <c:pt idx="82">
                  <c:v>535000</c:v>
                </c:pt>
                <c:pt idx="83">
                  <c:v>295000</c:v>
                </c:pt>
                <c:pt idx="84">
                  <c:v>1050000</c:v>
                </c:pt>
                <c:pt idx="85">
                  <c:v>500000</c:v>
                </c:pt>
                <c:pt idx="86">
                  <c:v>785000</c:v>
                </c:pt>
                <c:pt idx="87">
                  <c:v>270000</c:v>
                </c:pt>
                <c:pt idx="88">
                  <c:v>725000</c:v>
                </c:pt>
                <c:pt idx="89">
                  <c:v>260000</c:v>
                </c:pt>
                <c:pt idx="90">
                  <c:v>445000</c:v>
                </c:pt>
                <c:pt idx="91">
                  <c:v>800000</c:v>
                </c:pt>
                <c:pt idx="92">
                  <c:v>325000</c:v>
                </c:pt>
                <c:pt idx="93">
                  <c:v>325000</c:v>
                </c:pt>
                <c:pt idx="94">
                  <c:v>350000</c:v>
                </c:pt>
                <c:pt idx="95">
                  <c:v>310000</c:v>
                </c:pt>
                <c:pt idx="96">
                  <c:v>335000</c:v>
                </c:pt>
                <c:pt idx="97">
                  <c:v>520000</c:v>
                </c:pt>
                <c:pt idx="98">
                  <c:v>225000</c:v>
                </c:pt>
                <c:pt idx="99">
                  <c:v>280000</c:v>
                </c:pt>
                <c:pt idx="100">
                  <c:v>290000</c:v>
                </c:pt>
                <c:pt idx="101">
                  <c:v>485000</c:v>
                </c:pt>
                <c:pt idx="102">
                  <c:v>750000</c:v>
                </c:pt>
                <c:pt idx="103">
                  <c:v>235000</c:v>
                </c:pt>
                <c:pt idx="104">
                  <c:v>400000</c:v>
                </c:pt>
                <c:pt idx="105">
                  <c:v>375000</c:v>
                </c:pt>
                <c:pt idx="106">
                  <c:v>700000</c:v>
                </c:pt>
                <c:pt idx="107">
                  <c:v>560000</c:v>
                </c:pt>
                <c:pt idx="108">
                  <c:v>175000</c:v>
                </c:pt>
                <c:pt idx="109">
                  <c:v>925000</c:v>
                </c:pt>
                <c:pt idx="110">
                  <c:v>235000</c:v>
                </c:pt>
                <c:pt idx="111">
                  <c:v>190000</c:v>
                </c:pt>
                <c:pt idx="112">
                  <c:v>450000</c:v>
                </c:pt>
                <c:pt idx="113">
                  <c:v>375000</c:v>
                </c:pt>
                <c:pt idx="114">
                  <c:v>700000</c:v>
                </c:pt>
                <c:pt idx="115">
                  <c:v>590000</c:v>
                </c:pt>
                <c:pt idx="116">
                  <c:v>330000</c:v>
                </c:pt>
                <c:pt idx="117">
                  <c:v>450000</c:v>
                </c:pt>
                <c:pt idx="118">
                  <c:v>950000</c:v>
                </c:pt>
                <c:pt idx="119">
                  <c:v>530000</c:v>
                </c:pt>
                <c:pt idx="120">
                  <c:v>380000</c:v>
                </c:pt>
                <c:pt idx="121">
                  <c:v>140000</c:v>
                </c:pt>
                <c:pt idx="122">
                  <c:v>550000</c:v>
                </c:pt>
                <c:pt idx="123">
                  <c:v>180000</c:v>
                </c:pt>
                <c:pt idx="124">
                  <c:v>270000</c:v>
                </c:pt>
                <c:pt idx="125">
                  <c:v>310000</c:v>
                </c:pt>
                <c:pt idx="126">
                  <c:v>330000</c:v>
                </c:pt>
                <c:pt idx="127">
                  <c:v>630000</c:v>
                </c:pt>
                <c:pt idx="128">
                  <c:v>1025000</c:v>
                </c:pt>
                <c:pt idx="129">
                  <c:v>230000</c:v>
                </c:pt>
                <c:pt idx="130">
                  <c:v>340000</c:v>
                </c:pt>
                <c:pt idx="131">
                  <c:v>300000</c:v>
                </c:pt>
                <c:pt idx="132">
                  <c:v>350000</c:v>
                </c:pt>
                <c:pt idx="133">
                  <c:v>215000</c:v>
                </c:pt>
                <c:pt idx="134">
                  <c:v>115000</c:v>
                </c:pt>
                <c:pt idx="135">
                  <c:v>525000</c:v>
                </c:pt>
                <c:pt idx="136">
                  <c:v>125000</c:v>
                </c:pt>
                <c:pt idx="137">
                  <c:v>205000</c:v>
                </c:pt>
                <c:pt idx="138">
                  <c:v>180000</c:v>
                </c:pt>
                <c:pt idx="139">
                  <c:v>190000</c:v>
                </c:pt>
                <c:pt idx="140">
                  <c:v>400000</c:v>
                </c:pt>
                <c:pt idx="141">
                  <c:v>800000</c:v>
                </c:pt>
                <c:pt idx="142">
                  <c:v>650000</c:v>
                </c:pt>
                <c:pt idx="143">
                  <c:v>590000</c:v>
                </c:pt>
                <c:pt idx="144">
                  <c:v>310000</c:v>
                </c:pt>
                <c:pt idx="145">
                  <c:v>125000</c:v>
                </c:pt>
                <c:pt idx="146">
                  <c:v>375000</c:v>
                </c:pt>
                <c:pt idx="147">
                  <c:v>300000</c:v>
                </c:pt>
                <c:pt idx="148">
                  <c:v>825000</c:v>
                </c:pt>
                <c:pt idx="149">
                  <c:v>900000</c:v>
                </c:pt>
                <c:pt idx="150">
                  <c:v>115000</c:v>
                </c:pt>
                <c:pt idx="151">
                  <c:v>250000</c:v>
                </c:pt>
                <c:pt idx="152">
                  <c:v>1100000</c:v>
                </c:pt>
                <c:pt idx="153">
                  <c:v>1200000</c:v>
                </c:pt>
                <c:pt idx="154">
                  <c:v>230000</c:v>
                </c:pt>
                <c:pt idx="155">
                  <c:v>1317000</c:v>
                </c:pt>
                <c:pt idx="156">
                  <c:v>322000</c:v>
                </c:pt>
                <c:pt idx="157">
                  <c:v>217000</c:v>
                </c:pt>
                <c:pt idx="158">
                  <c:v>283000</c:v>
                </c:pt>
                <c:pt idx="159">
                  <c:v>1009000</c:v>
                </c:pt>
                <c:pt idx="160">
                  <c:v>240000</c:v>
                </c:pt>
                <c:pt idx="161">
                  <c:v>1600000</c:v>
                </c:pt>
                <c:pt idx="162">
                  <c:v>475000</c:v>
                </c:pt>
                <c:pt idx="163">
                  <c:v>290000</c:v>
                </c:pt>
                <c:pt idx="164">
                  <c:v>1300000</c:v>
                </c:pt>
                <c:pt idx="165">
                  <c:v>150000</c:v>
                </c:pt>
                <c:pt idx="166">
                  <c:v>1100000</c:v>
                </c:pt>
                <c:pt idx="167">
                  <c:v>200000</c:v>
                </c:pt>
                <c:pt idx="168">
                  <c:v>300000</c:v>
                </c:pt>
                <c:pt idx="169">
                  <c:v>300000</c:v>
                </c:pt>
                <c:pt idx="170">
                  <c:v>300000</c:v>
                </c:pt>
                <c:pt idx="171">
                  <c:v>200000</c:v>
                </c:pt>
                <c:pt idx="172">
                  <c:v>130000</c:v>
                </c:pt>
                <c:pt idx="173">
                  <c:v>860000</c:v>
                </c:pt>
                <c:pt idx="174">
                  <c:v>100000</c:v>
                </c:pt>
                <c:pt idx="175">
                  <c:v>200000</c:v>
                </c:pt>
                <c:pt idx="176">
                  <c:v>875000</c:v>
                </c:pt>
                <c:pt idx="177">
                  <c:v>230000</c:v>
                </c:pt>
                <c:pt idx="178">
                  <c:v>380000</c:v>
                </c:pt>
                <c:pt idx="179">
                  <c:v>380000</c:v>
                </c:pt>
                <c:pt idx="180">
                  <c:v>130000</c:v>
                </c:pt>
                <c:pt idx="181">
                  <c:v>260000</c:v>
                </c:pt>
                <c:pt idx="182">
                  <c:v>350000</c:v>
                </c:pt>
                <c:pt idx="183">
                  <c:v>85000</c:v>
                </c:pt>
                <c:pt idx="184">
                  <c:v>250000</c:v>
                </c:pt>
                <c:pt idx="185">
                  <c:v>380000</c:v>
                </c:pt>
                <c:pt idx="186">
                  <c:v>300000</c:v>
                </c:pt>
                <c:pt idx="187">
                  <c:v>130000</c:v>
                </c:pt>
                <c:pt idx="188">
                  <c:v>2400000</c:v>
                </c:pt>
                <c:pt idx="189">
                  <c:v>250000</c:v>
                </c:pt>
                <c:pt idx="190">
                  <c:v>300000</c:v>
                </c:pt>
                <c:pt idx="191">
                  <c:v>700000</c:v>
                </c:pt>
                <c:pt idx="192">
                  <c:v>175000</c:v>
                </c:pt>
                <c:pt idx="193">
                  <c:v>650000</c:v>
                </c:pt>
                <c:pt idx="194">
                  <c:v>100000</c:v>
                </c:pt>
                <c:pt idx="195">
                  <c:v>1353429</c:v>
                </c:pt>
                <c:pt idx="196">
                  <c:v>700000</c:v>
                </c:pt>
                <c:pt idx="197">
                  <c:v>85000</c:v>
                </c:pt>
                <c:pt idx="198">
                  <c:v>1300000</c:v>
                </c:pt>
                <c:pt idx="199">
                  <c:v>500000</c:v>
                </c:pt>
                <c:pt idx="200">
                  <c:v>700000</c:v>
                </c:pt>
                <c:pt idx="201">
                  <c:v>675000</c:v>
                </c:pt>
                <c:pt idx="202">
                  <c:v>1600000</c:v>
                </c:pt>
                <c:pt idx="203">
                  <c:v>800000</c:v>
                </c:pt>
                <c:pt idx="204">
                  <c:v>700000</c:v>
                </c:pt>
                <c:pt idx="205">
                  <c:v>300000</c:v>
                </c:pt>
                <c:pt idx="206">
                  <c:v>600000</c:v>
                </c:pt>
                <c:pt idx="207">
                  <c:v>1504737</c:v>
                </c:pt>
                <c:pt idx="208">
                  <c:v>700000</c:v>
                </c:pt>
                <c:pt idx="209">
                  <c:v>500000</c:v>
                </c:pt>
                <c:pt idx="210">
                  <c:v>400000</c:v>
                </c:pt>
                <c:pt idx="211">
                  <c:v>400000</c:v>
                </c:pt>
                <c:pt idx="212">
                  <c:v>400000</c:v>
                </c:pt>
                <c:pt idx="213">
                  <c:v>360000</c:v>
                </c:pt>
                <c:pt idx="214">
                  <c:v>600000</c:v>
                </c:pt>
                <c:pt idx="215">
                  <c:v>750050</c:v>
                </c:pt>
                <c:pt idx="216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6E-CA41-8948-E16DFD799BD9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'[1]UFC Business Regression'!$B$3:$B$222</c:f>
              <c:numCache>
                <c:formatCode>General</c:formatCode>
                <c:ptCount val="2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</c:numCache>
            </c:numRef>
          </c:cat>
          <c:val>
            <c:numRef>
              <c:f>'[1]UFC Business Regression'!$G$3:$G$222</c:f>
              <c:numCache>
                <c:formatCode>General</c:formatCode>
                <c:ptCount val="220"/>
                <c:pt idx="0">
                  <c:v>-10726</c:v>
                </c:pt>
                <c:pt idx="1">
                  <c:v>64395.905134725748</c:v>
                </c:pt>
                <c:pt idx="2">
                  <c:v>108339.4026212724</c:v>
                </c:pt>
                <c:pt idx="3">
                  <c:v>139517.8102694515</c:v>
                </c:pt>
                <c:pt idx="4">
                  <c:v>163701.66207378291</c:v>
                </c:pt>
                <c:pt idx="5">
                  <c:v>183461.30775599813</c:v>
                </c:pt>
                <c:pt idx="6">
                  <c:v>200167.85013431674</c:v>
                </c:pt>
                <c:pt idx="7">
                  <c:v>214639.71540417723</c:v>
                </c:pt>
                <c:pt idx="8">
                  <c:v>227404.8052425448</c:v>
                </c:pt>
                <c:pt idx="9">
                  <c:v>238823.5672085087</c:v>
                </c:pt>
                <c:pt idx="10">
                  <c:v>249153.09387534182</c:v>
                </c:pt>
                <c:pt idx="11">
                  <c:v>258583.21289072389</c:v>
                </c:pt>
                <c:pt idx="12">
                  <c:v>267258.08146296645</c:v>
                </c:pt>
                <c:pt idx="13">
                  <c:v>275289.75526904245</c:v>
                </c:pt>
                <c:pt idx="14">
                  <c:v>282767.06469505531</c:v>
                </c:pt>
                <c:pt idx="15">
                  <c:v>289761.62053890299</c:v>
                </c:pt>
                <c:pt idx="16">
                  <c:v>296331.99580212461</c:v>
                </c:pt>
                <c:pt idx="17">
                  <c:v>302526.71037727053</c:v>
                </c:pt>
                <c:pt idx="18">
                  <c:v>308386.40768410044</c:v>
                </c:pt>
                <c:pt idx="19">
                  <c:v>313945.4723432344</c:v>
                </c:pt>
                <c:pt idx="20">
                  <c:v>319233.25275558914</c:v>
                </c:pt>
                <c:pt idx="21">
                  <c:v>324274.99901006761</c:v>
                </c:pt>
                <c:pt idx="22">
                  <c:v>329092.59213396936</c:v>
                </c:pt>
                <c:pt idx="23">
                  <c:v>333705.11802544969</c:v>
                </c:pt>
                <c:pt idx="24">
                  <c:v>338129.32414756581</c:v>
                </c:pt>
                <c:pt idx="25">
                  <c:v>342379.98659769219</c:v>
                </c:pt>
                <c:pt idx="26">
                  <c:v>346470.20786381717</c:v>
                </c:pt>
                <c:pt idx="27">
                  <c:v>350411.66040376824</c:v>
                </c:pt>
                <c:pt idx="28">
                  <c:v>354214.78746227408</c:v>
                </c:pt>
                <c:pt idx="29">
                  <c:v>357888.9698297811</c:v>
                </c:pt>
                <c:pt idx="30">
                  <c:v>361442.66524769115</c:v>
                </c:pt>
                <c:pt idx="31">
                  <c:v>364883.52567362878</c:v>
                </c:pt>
                <c:pt idx="32">
                  <c:v>368218.49649661419</c:v>
                </c:pt>
                <c:pt idx="33">
                  <c:v>371453.90093685035</c:v>
                </c:pt>
                <c:pt idx="34">
                  <c:v>374595.51220809965</c:v>
                </c:pt>
                <c:pt idx="35">
                  <c:v>377648.61551199626</c:v>
                </c:pt>
                <c:pt idx="36">
                  <c:v>380618.06153655576</c:v>
                </c:pt>
                <c:pt idx="37">
                  <c:v>383508.31281882623</c:v>
                </c:pt>
                <c:pt idx="38">
                  <c:v>386323.48408423882</c:v>
                </c:pt>
                <c:pt idx="39">
                  <c:v>389067.3774779602</c:v>
                </c:pt>
                <c:pt idx="40">
                  <c:v>391743.5134452795</c:v>
                </c:pt>
                <c:pt idx="41">
                  <c:v>394355.15789031488</c:v>
                </c:pt>
                <c:pt idx="42">
                  <c:v>396905.34613863693</c:v>
                </c:pt>
                <c:pt idx="43">
                  <c:v>399396.90414479328</c:v>
                </c:pt>
                <c:pt idx="44">
                  <c:v>401832.46731632767</c:v>
                </c:pt>
                <c:pt idx="45">
                  <c:v>404214.49726869515</c:v>
                </c:pt>
                <c:pt idx="46">
                  <c:v>406545.29677813273</c:v>
                </c:pt>
                <c:pt idx="47">
                  <c:v>408827.02316017542</c:v>
                </c:pt>
                <c:pt idx="48">
                  <c:v>411061.70026863349</c:v>
                </c:pt>
                <c:pt idx="49">
                  <c:v>413251.22928229161</c:v>
                </c:pt>
                <c:pt idx="50">
                  <c:v>415397.39842339698</c:v>
                </c:pt>
                <c:pt idx="51">
                  <c:v>417501.89173241798</c:v>
                </c:pt>
                <c:pt idx="52">
                  <c:v>419566.29700695188</c:v>
                </c:pt>
                <c:pt idx="53">
                  <c:v>421592.11299854296</c:v>
                </c:pt>
                <c:pt idx="54">
                  <c:v>423580.75594912475</c:v>
                </c:pt>
                <c:pt idx="55">
                  <c:v>425533.56553849403</c:v>
                </c:pt>
                <c:pt idx="56">
                  <c:v>427451.81030537287</c:v>
                </c:pt>
                <c:pt idx="57">
                  <c:v>429336.69259699981</c:v>
                </c:pt>
                <c:pt idx="58">
                  <c:v>431189.35309561412</c:v>
                </c:pt>
                <c:pt idx="59">
                  <c:v>433010.87496450677</c:v>
                </c:pt>
                <c:pt idx="60">
                  <c:v>434802.28765137511</c:v>
                </c:pt>
                <c:pt idx="61">
                  <c:v>436564.57038241695</c:v>
                </c:pt>
                <c:pt idx="62">
                  <c:v>438298.65537686151</c:v>
                </c:pt>
                <c:pt idx="63">
                  <c:v>440005.43080835446</c:v>
                </c:pt>
                <c:pt idx="64">
                  <c:v>441685.74353674933</c:v>
                </c:pt>
                <c:pt idx="65">
                  <c:v>443340.40163133992</c:v>
                </c:pt>
                <c:pt idx="66">
                  <c:v>444970.17670435406</c:v>
                </c:pt>
                <c:pt idx="67">
                  <c:v>446575.80607157614</c:v>
                </c:pt>
                <c:pt idx="68">
                  <c:v>448157.99475524179</c:v>
                </c:pt>
                <c:pt idx="69">
                  <c:v>449717.41734282544</c:v>
                </c:pt>
                <c:pt idx="70">
                  <c:v>451254.71971398371</c:v>
                </c:pt>
                <c:pt idx="71">
                  <c:v>452770.52064672206</c:v>
                </c:pt>
                <c:pt idx="72">
                  <c:v>454265.41331278032</c:v>
                </c:pt>
                <c:pt idx="73">
                  <c:v>455739.96667128155</c:v>
                </c:pt>
                <c:pt idx="74">
                  <c:v>457194.72676883824</c:v>
                </c:pt>
                <c:pt idx="75">
                  <c:v>458630.21795355197</c:v>
                </c:pt>
                <c:pt idx="76">
                  <c:v>460046.94400965859</c:v>
                </c:pt>
                <c:pt idx="77">
                  <c:v>461445.38921896456</c:v>
                </c:pt>
                <c:pt idx="78">
                  <c:v>462826.01935467083</c:v>
                </c:pt>
                <c:pt idx="79">
                  <c:v>464189.28261268587</c:v>
                </c:pt>
                <c:pt idx="80">
                  <c:v>465535.61048508959</c:v>
                </c:pt>
                <c:pt idx="81">
                  <c:v>466865.41858000524</c:v>
                </c:pt>
                <c:pt idx="82">
                  <c:v>468179.10739177972</c:v>
                </c:pt>
                <c:pt idx="83">
                  <c:v>469477.06302504061</c:v>
                </c:pt>
                <c:pt idx="84">
                  <c:v>470759.65787590755</c:v>
                </c:pt>
                <c:pt idx="85">
                  <c:v>472027.25127336261</c:v>
                </c:pt>
                <c:pt idx="86">
                  <c:v>473280.19008354645</c:v>
                </c:pt>
                <c:pt idx="87">
                  <c:v>474518.80927951908</c:v>
                </c:pt>
                <c:pt idx="88">
                  <c:v>475743.43247882981</c:v>
                </c:pt>
                <c:pt idx="89">
                  <c:v>476954.37245105347</c:v>
                </c:pt>
                <c:pt idx="90">
                  <c:v>478151.93159728317</c:v>
                </c:pt>
                <c:pt idx="91">
                  <c:v>479336.40240342089</c:v>
                </c:pt>
                <c:pt idx="92">
                  <c:v>480508.06786896358</c:v>
                </c:pt>
                <c:pt idx="93">
                  <c:v>481667.20191285847</c:v>
                </c:pt>
                <c:pt idx="94">
                  <c:v>482814.06975788338</c:v>
                </c:pt>
                <c:pt idx="95">
                  <c:v>483948.92829490115</c:v>
                </c:pt>
                <c:pt idx="96">
                  <c:v>485072.02642823959</c:v>
                </c:pt>
                <c:pt idx="97">
                  <c:v>486183.60540335928</c:v>
                </c:pt>
                <c:pt idx="98">
                  <c:v>487283.89911788655</c:v>
                </c:pt>
                <c:pt idx="99">
                  <c:v>488373.1344170174</c:v>
                </c:pt>
                <c:pt idx="100">
                  <c:v>489451.53137422202</c:v>
                </c:pt>
                <c:pt idx="101">
                  <c:v>490519.30355812272</c:v>
                </c:pt>
                <c:pt idx="102">
                  <c:v>491576.65828635148</c:v>
                </c:pt>
                <c:pt idx="103">
                  <c:v>492623.79686714365</c:v>
                </c:pt>
                <c:pt idx="104">
                  <c:v>493660.91482937202</c:v>
                </c:pt>
                <c:pt idx="105">
                  <c:v>494688.20214167761</c:v>
                </c:pt>
                <c:pt idx="106">
                  <c:v>495705.8434213124</c:v>
                </c:pt>
                <c:pt idx="107">
                  <c:v>496714.01813326869</c:v>
                </c:pt>
                <c:pt idx="108">
                  <c:v>497712.90078023012</c:v>
                </c:pt>
                <c:pt idx="109">
                  <c:v>498702.66108385054</c:v>
                </c:pt>
                <c:pt idx="110">
                  <c:v>499683.46415782813</c:v>
                </c:pt>
                <c:pt idx="111">
                  <c:v>500655.47067321971</c:v>
                </c:pt>
                <c:pt idx="112">
                  <c:v>501618.83701640606</c:v>
                </c:pt>
                <c:pt idx="113">
                  <c:v>502573.71544009866</c:v>
                </c:pt>
                <c:pt idx="114">
                  <c:v>503520.25420775235</c:v>
                </c:pt>
                <c:pt idx="115">
                  <c:v>504458.59773172555</c:v>
                </c:pt>
                <c:pt idx="116">
                  <c:v>505388.88670551125</c:v>
                </c:pt>
                <c:pt idx="117">
                  <c:v>506311.25823033985</c:v>
                </c:pt>
                <c:pt idx="118">
                  <c:v>507225.84593644133</c:v>
                </c:pt>
                <c:pt idx="119">
                  <c:v>508132.78009923256</c:v>
                </c:pt>
                <c:pt idx="120">
                  <c:v>509032.18775068363</c:v>
                </c:pt>
                <c:pt idx="121">
                  <c:v>509924.1927861009</c:v>
                </c:pt>
                <c:pt idx="122">
                  <c:v>510808.91606655181</c:v>
                </c:pt>
                <c:pt idx="123">
                  <c:v>511686.47551714268</c:v>
                </c:pt>
                <c:pt idx="124">
                  <c:v>512556.98622134881</c:v>
                </c:pt>
                <c:pt idx="125">
                  <c:v>513420.5605115873</c:v>
                </c:pt>
                <c:pt idx="126">
                  <c:v>514277.30805620924</c:v>
                </c:pt>
                <c:pt idx="127">
                  <c:v>515127.33594308025</c:v>
                </c:pt>
                <c:pt idx="128">
                  <c:v>515970.7487599093</c:v>
                </c:pt>
                <c:pt idx="129">
                  <c:v>516807.64867147512</c:v>
                </c:pt>
                <c:pt idx="130">
                  <c:v>517638.13549389434</c:v>
                </c:pt>
                <c:pt idx="131">
                  <c:v>518462.30676606565</c:v>
                </c:pt>
                <c:pt idx="132">
                  <c:v>519280.25781841727</c:v>
                </c:pt>
                <c:pt idx="133">
                  <c:v>520092.08183907985</c:v>
                </c:pt>
                <c:pt idx="134">
                  <c:v>520897.8699376001</c:v>
                </c:pt>
                <c:pt idx="135">
                  <c:v>521697.71120630193</c:v>
                </c:pt>
                <c:pt idx="136">
                  <c:v>522491.6927794005</c:v>
                </c:pt>
                <c:pt idx="137">
                  <c:v>523279.89988996752</c:v>
                </c:pt>
                <c:pt idx="138">
                  <c:v>524062.41592483805</c:v>
                </c:pt>
                <c:pt idx="139">
                  <c:v>524839.32247755118</c:v>
                </c:pt>
                <c:pt idx="140">
                  <c:v>525610.69939940516</c:v>
                </c:pt>
                <c:pt idx="141">
                  <c:v>526376.62484870944</c:v>
                </c:pt>
                <c:pt idx="142">
                  <c:v>527137.17533830821</c:v>
                </c:pt>
                <c:pt idx="143">
                  <c:v>527892.42578144779</c:v>
                </c:pt>
                <c:pt idx="144">
                  <c:v>528642.44953605696</c:v>
                </c:pt>
                <c:pt idx="145">
                  <c:v>529387.31844750606</c:v>
                </c:pt>
                <c:pt idx="146">
                  <c:v>530127.1028899058</c:v>
                </c:pt>
                <c:pt idx="147">
                  <c:v>530861.87180600723</c:v>
                </c:pt>
                <c:pt idx="148">
                  <c:v>531591.69274575694</c:v>
                </c:pt>
                <c:pt idx="149">
                  <c:v>532316.63190356398</c:v>
                </c:pt>
                <c:pt idx="150">
                  <c:v>533036.75415432791</c:v>
                </c:pt>
                <c:pt idx="151">
                  <c:v>533752.12308827776</c:v>
                </c:pt>
                <c:pt idx="152">
                  <c:v>534462.80104466935</c:v>
                </c:pt>
                <c:pt idx="153">
                  <c:v>535168.84914438438</c:v>
                </c:pt>
                <c:pt idx="154">
                  <c:v>535870.32732147409</c:v>
                </c:pt>
                <c:pt idx="155">
                  <c:v>536567.29435369035</c:v>
                </c:pt>
                <c:pt idx="156">
                  <c:v>537259.80789203884</c:v>
                </c:pt>
                <c:pt idx="157">
                  <c:v>537947.92448939662</c:v>
                </c:pt>
                <c:pt idx="158">
                  <c:v>538631.69962822425</c:v>
                </c:pt>
                <c:pt idx="159">
                  <c:v>539311.18774741166</c:v>
                </c:pt>
                <c:pt idx="160">
                  <c:v>539986.44226828613</c:v>
                </c:pt>
                <c:pt idx="161">
                  <c:v>540657.51561981533</c:v>
                </c:pt>
                <c:pt idx="162">
                  <c:v>541324.45926303533</c:v>
                </c:pt>
                <c:pt idx="163">
                  <c:v>541987.32371473103</c:v>
                </c:pt>
                <c:pt idx="164">
                  <c:v>542646.15857039706</c:v>
                </c:pt>
                <c:pt idx="165">
                  <c:v>543301.01252650551</c:v>
                </c:pt>
                <c:pt idx="166">
                  <c:v>543951.93340210314</c:v>
                </c:pt>
                <c:pt idx="167">
                  <c:v>544598.9681597664</c:v>
                </c:pt>
                <c:pt idx="168">
                  <c:v>545242.16292593291</c:v>
                </c:pt>
                <c:pt idx="169">
                  <c:v>545881.56301063334</c:v>
                </c:pt>
                <c:pt idx="170">
                  <c:v>546517.2129266453</c:v>
                </c:pt>
                <c:pt idx="171">
                  <c:v>547149.1564080884</c:v>
                </c:pt>
                <c:pt idx="172">
                  <c:v>547777.43642848032</c:v>
                </c:pt>
                <c:pt idx="173">
                  <c:v>548402.09521827218</c:v>
                </c:pt>
                <c:pt idx="174">
                  <c:v>549023.1742818827</c:v>
                </c:pt>
                <c:pt idx="175">
                  <c:v>549640.71441424475</c:v>
                </c:pt>
                <c:pt idx="176">
                  <c:v>550254.75571688637</c:v>
                </c:pt>
                <c:pt idx="177">
                  <c:v>550865.3376135556</c:v>
                </c:pt>
                <c:pt idx="178">
                  <c:v>551472.49886540929</c:v>
                </c:pt>
                <c:pt idx="179">
                  <c:v>552076.2775857792</c:v>
                </c:pt>
                <c:pt idx="180">
                  <c:v>552676.71125452768</c:v>
                </c:pt>
                <c:pt idx="181">
                  <c:v>553273.83673200896</c:v>
                </c:pt>
                <c:pt idx="182">
                  <c:v>553867.69027264754</c:v>
                </c:pt>
                <c:pt idx="183">
                  <c:v>554458.30753814662</c:v>
                </c:pt>
                <c:pt idx="184">
                  <c:v>555045.72361033864</c:v>
                </c:pt>
                <c:pt idx="185">
                  <c:v>555629.97300368932</c:v>
                </c:pt>
                <c:pt idx="186">
                  <c:v>556211.08967746643</c:v>
                </c:pt>
                <c:pt idx="187">
                  <c:v>556789.10704758426</c:v>
                </c:pt>
                <c:pt idx="188">
                  <c:v>557364.05799813394</c:v>
                </c:pt>
                <c:pt idx="189">
                  <c:v>557935.97489260917</c:v>
                </c:pt>
                <c:pt idx="190">
                  <c:v>558504.8895848376</c:v>
                </c:pt>
                <c:pt idx="191">
                  <c:v>559070.83342962689</c:v>
                </c:pt>
                <c:pt idx="192">
                  <c:v>559633.83729313372</c:v>
                </c:pt>
                <c:pt idx="193">
                  <c:v>560193.93156296539</c:v>
                </c:pt>
                <c:pt idx="194">
                  <c:v>560751.14615802176</c:v>
                </c:pt>
                <c:pt idx="195">
                  <c:v>561305.5105380849</c:v>
                </c:pt>
                <c:pt idx="196">
                  <c:v>561857.05371316569</c:v>
                </c:pt>
                <c:pt idx="197">
                  <c:v>562405.80425261229</c:v>
                </c:pt>
                <c:pt idx="198">
                  <c:v>562951.79029399098</c:v>
                </c:pt>
                <c:pt idx="199">
                  <c:v>563495.03955174307</c:v>
                </c:pt>
                <c:pt idx="200">
                  <c:v>564035.57932562649</c:v>
                </c:pt>
                <c:pt idx="201">
                  <c:v>564573.43650894775</c:v>
                </c:pt>
                <c:pt idx="202">
                  <c:v>565108.63759659079</c:v>
                </c:pt>
                <c:pt idx="203">
                  <c:v>565641.20869284845</c:v>
                </c:pt>
                <c:pt idx="204">
                  <c:v>566171.17551906244</c:v>
                </c:pt>
                <c:pt idx="205">
                  <c:v>566698.56342107721</c:v>
                </c:pt>
                <c:pt idx="206">
                  <c:v>567223.39737651416</c:v>
                </c:pt>
                <c:pt idx="207">
                  <c:v>567745.70200186945</c:v>
                </c:pt>
                <c:pt idx="208">
                  <c:v>568265.50155944226</c:v>
                </c:pt>
                <c:pt idx="209">
                  <c:v>568782.81996409781</c:v>
                </c:pt>
                <c:pt idx="210">
                  <c:v>569297.68078986916</c:v>
                </c:pt>
                <c:pt idx="211">
                  <c:v>569810.10727640335</c:v>
                </c:pt>
                <c:pt idx="212">
                  <c:v>570320.12233525608</c:v>
                </c:pt>
                <c:pt idx="213">
                  <c:v>570827.74855603813</c:v>
                </c:pt>
                <c:pt idx="214">
                  <c:v>571333.00821241981</c:v>
                </c:pt>
                <c:pt idx="215">
                  <c:v>571835.92326799443</c:v>
                </c:pt>
                <c:pt idx="216">
                  <c:v>572336.51538200793</c:v>
                </c:pt>
                <c:pt idx="217">
                  <c:v>572834.80591495591</c:v>
                </c:pt>
                <c:pt idx="218">
                  <c:v>573330.81593405269</c:v>
                </c:pt>
                <c:pt idx="219">
                  <c:v>573824.56621857628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B6E-CA41-8948-E16DFD799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12351"/>
        <c:axId val="897648400"/>
      </c:lineChart>
      <c:catAx>
        <c:axId val="51141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648400"/>
        <c:crosses val="autoZero"/>
        <c:auto val="1"/>
        <c:lblAlgn val="ctr"/>
        <c:lblOffset val="100"/>
        <c:noMultiLvlLbl val="0"/>
      </c:catAx>
      <c:valAx>
        <c:axId val="8976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Buys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524400018859919"/>
                  <c:y val="-0.649491436809835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'[1]UFC Business Regression'!$F$3:$F$219</c:f>
              <c:numCache>
                <c:formatCode>General</c:formatCode>
                <c:ptCount val="217"/>
                <c:pt idx="0">
                  <c:v>2580000</c:v>
                </c:pt>
                <c:pt idx="1">
                  <c:v>9000000</c:v>
                </c:pt>
                <c:pt idx="2">
                  <c:v>7800000</c:v>
                </c:pt>
                <c:pt idx="3">
                  <c:v>7200000</c:v>
                </c:pt>
                <c:pt idx="4">
                  <c:v>5700000</c:v>
                </c:pt>
                <c:pt idx="5">
                  <c:v>4800000</c:v>
                </c:pt>
                <c:pt idx="6">
                  <c:v>2250000</c:v>
                </c:pt>
                <c:pt idx="7">
                  <c:v>1950000</c:v>
                </c:pt>
                <c:pt idx="8">
                  <c:v>1050000</c:v>
                </c:pt>
                <c:pt idx="9">
                  <c:v>1650000</c:v>
                </c:pt>
                <c:pt idx="10">
                  <c:v>1500000</c:v>
                </c:pt>
                <c:pt idx="11">
                  <c:v>1350000</c:v>
                </c:pt>
                <c:pt idx="12">
                  <c:v>4500000</c:v>
                </c:pt>
                <c:pt idx="13">
                  <c:v>1050000</c:v>
                </c:pt>
                <c:pt idx="14">
                  <c:v>1470000</c:v>
                </c:pt>
                <c:pt idx="15">
                  <c:v>2820000</c:v>
                </c:pt>
                <c:pt idx="16">
                  <c:v>2400000</c:v>
                </c:pt>
                <c:pt idx="17">
                  <c:v>3180000</c:v>
                </c:pt>
                <c:pt idx="18">
                  <c:v>3300000</c:v>
                </c:pt>
                <c:pt idx="19">
                  <c:v>2400000</c:v>
                </c:pt>
                <c:pt idx="20">
                  <c:v>3675000</c:v>
                </c:pt>
                <c:pt idx="21">
                  <c:v>9800000</c:v>
                </c:pt>
                <c:pt idx="22">
                  <c:v>3150000</c:v>
                </c:pt>
                <c:pt idx="23">
                  <c:v>5250000</c:v>
                </c:pt>
                <c:pt idx="24">
                  <c:v>4375000</c:v>
                </c:pt>
                <c:pt idx="25">
                  <c:v>7000000</c:v>
                </c:pt>
                <c:pt idx="26">
                  <c:v>16000000</c:v>
                </c:pt>
                <c:pt idx="27">
                  <c:v>12000000</c:v>
                </c:pt>
                <c:pt idx="28">
                  <c:v>17000000</c:v>
                </c:pt>
                <c:pt idx="29">
                  <c:v>24800000</c:v>
                </c:pt>
                <c:pt idx="30">
                  <c:v>31000000</c:v>
                </c:pt>
                <c:pt idx="31">
                  <c:v>20000000</c:v>
                </c:pt>
                <c:pt idx="32">
                  <c:v>16000000</c:v>
                </c:pt>
                <c:pt idx="33">
                  <c:v>12000000</c:v>
                </c:pt>
                <c:pt idx="34">
                  <c:v>20000000</c:v>
                </c:pt>
                <c:pt idx="35">
                  <c:v>37160000</c:v>
                </c:pt>
                <c:pt idx="36">
                  <c:v>16000000</c:v>
                </c:pt>
                <c:pt idx="37">
                  <c:v>21600000</c:v>
                </c:pt>
                <c:pt idx="38">
                  <c:v>16000000</c:v>
                </c:pt>
                <c:pt idx="39">
                  <c:v>27000000</c:v>
                </c:pt>
                <c:pt idx="40">
                  <c:v>8000000</c:v>
                </c:pt>
                <c:pt idx="41">
                  <c:v>17000000</c:v>
                </c:pt>
                <c:pt idx="42">
                  <c:v>19400000</c:v>
                </c:pt>
                <c:pt idx="43">
                  <c:v>19000000</c:v>
                </c:pt>
                <c:pt idx="44">
                  <c:v>13000000</c:v>
                </c:pt>
                <c:pt idx="45">
                  <c:v>16000000</c:v>
                </c:pt>
                <c:pt idx="46">
                  <c:v>28000000</c:v>
                </c:pt>
                <c:pt idx="47">
                  <c:v>11250000</c:v>
                </c:pt>
                <c:pt idx="48">
                  <c:v>32500000</c:v>
                </c:pt>
                <c:pt idx="49">
                  <c:v>16250000</c:v>
                </c:pt>
                <c:pt idx="50">
                  <c:v>26500000</c:v>
                </c:pt>
                <c:pt idx="51">
                  <c:v>23750000</c:v>
                </c:pt>
                <c:pt idx="52">
                  <c:v>10750000</c:v>
                </c:pt>
                <c:pt idx="53">
                  <c:v>27000000</c:v>
                </c:pt>
                <c:pt idx="54">
                  <c:v>31250000</c:v>
                </c:pt>
                <c:pt idx="55">
                  <c:v>24000000</c:v>
                </c:pt>
                <c:pt idx="56">
                  <c:v>15000000</c:v>
                </c:pt>
                <c:pt idx="57">
                  <c:v>50500000</c:v>
                </c:pt>
                <c:pt idx="58">
                  <c:v>52500000</c:v>
                </c:pt>
                <c:pt idx="59">
                  <c:v>17500000</c:v>
                </c:pt>
                <c:pt idx="60">
                  <c:v>46000000</c:v>
                </c:pt>
                <c:pt idx="61">
                  <c:v>17500000</c:v>
                </c:pt>
                <c:pt idx="62">
                  <c:v>32500000</c:v>
                </c:pt>
                <c:pt idx="63">
                  <c:v>31750000</c:v>
                </c:pt>
                <c:pt idx="64">
                  <c:v>18250000</c:v>
                </c:pt>
                <c:pt idx="65">
                  <c:v>65000000</c:v>
                </c:pt>
                <c:pt idx="66">
                  <c:v>42500000</c:v>
                </c:pt>
                <c:pt idx="67">
                  <c:v>21750000</c:v>
                </c:pt>
                <c:pt idx="68">
                  <c:v>18750000</c:v>
                </c:pt>
                <c:pt idx="69">
                  <c:v>25000000</c:v>
                </c:pt>
                <c:pt idx="70">
                  <c:v>18750000</c:v>
                </c:pt>
                <c:pt idx="71">
                  <c:v>31000000</c:v>
                </c:pt>
                <c:pt idx="72">
                  <c:v>13750000</c:v>
                </c:pt>
                <c:pt idx="73">
                  <c:v>14250000</c:v>
                </c:pt>
                <c:pt idx="74">
                  <c:v>10750000</c:v>
                </c:pt>
                <c:pt idx="75">
                  <c:v>38500000</c:v>
                </c:pt>
                <c:pt idx="76">
                  <c:v>25000000</c:v>
                </c:pt>
                <c:pt idx="77">
                  <c:v>26000000</c:v>
                </c:pt>
                <c:pt idx="78">
                  <c:v>52500000</c:v>
                </c:pt>
                <c:pt idx="79">
                  <c:v>26000000</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</c:v>
                </c:pt>
                <c:pt idx="83">
                  <c:v>14750000</c:v>
                </c:pt>
                <c:pt idx="84">
                  <c:v>52500000</c:v>
                </c:pt>
                <c:pt idx="85">
                  <c:v>25000000</c:v>
                </c:pt>
                <c:pt idx="86">
                  <c:v>39250000</c:v>
                </c:pt>
                <c:pt idx="87">
                  <c:v>13500000</c:v>
                </c:pt>
                <c:pt idx="88">
                  <c:v>36250000</c:v>
                </c:pt>
                <c:pt idx="89">
                  <c:v>13000000</c:v>
                </c:pt>
                <c:pt idx="90">
                  <c:v>22250000</c:v>
                </c:pt>
                <c:pt idx="91">
                  <c:v>40000000</c:v>
                </c:pt>
                <c:pt idx="92">
                  <c:v>16250000</c:v>
                </c:pt>
                <c:pt idx="93">
                  <c:v>16250000</c:v>
                </c:pt>
                <c:pt idx="94">
                  <c:v>17500000</c:v>
                </c:pt>
                <c:pt idx="95">
                  <c:v>15500000</c:v>
                </c:pt>
                <c:pt idx="96">
                  <c:v>16750000</c:v>
                </c:pt>
                <c:pt idx="97">
                  <c:v>26000000</c:v>
                </c:pt>
                <c:pt idx="98">
                  <c:v>11250000</c:v>
                </c:pt>
                <c:pt idx="99">
                  <c:v>14000000</c:v>
                </c:pt>
                <c:pt idx="100">
                  <c:v>14500000</c:v>
                </c:pt>
                <c:pt idx="101">
                  <c:v>24250000</c:v>
                </c:pt>
                <c:pt idx="102">
                  <c:v>37500000</c:v>
                </c:pt>
                <c:pt idx="103">
                  <c:v>11750000</c:v>
                </c:pt>
                <c:pt idx="104">
                  <c:v>20000000</c:v>
                </c:pt>
                <c:pt idx="105">
                  <c:v>18750000</c:v>
                </c:pt>
                <c:pt idx="106">
                  <c:v>35000000</c:v>
                </c:pt>
                <c:pt idx="107">
                  <c:v>28000000</c:v>
                </c:pt>
                <c:pt idx="108">
                  <c:v>8750000</c:v>
                </c:pt>
                <c:pt idx="109">
                  <c:v>46250000</c:v>
                </c:pt>
                <c:pt idx="110">
                  <c:v>11750000</c:v>
                </c:pt>
                <c:pt idx="111">
                  <c:v>9500000</c:v>
                </c:pt>
                <c:pt idx="112">
                  <c:v>22500000</c:v>
                </c:pt>
                <c:pt idx="113">
                  <c:v>18750000</c:v>
                </c:pt>
                <c:pt idx="114">
                  <c:v>35000000</c:v>
                </c:pt>
                <c:pt idx="115">
                  <c:v>29500000</c:v>
                </c:pt>
                <c:pt idx="116">
                  <c:v>16500000</c:v>
                </c:pt>
                <c:pt idx="117">
                  <c:v>22500000</c:v>
                </c:pt>
                <c:pt idx="118">
                  <c:v>47500000</c:v>
                </c:pt>
                <c:pt idx="119">
                  <c:v>26500000</c:v>
                </c:pt>
                <c:pt idx="120">
                  <c:v>19000000</c:v>
                </c:pt>
                <c:pt idx="121">
                  <c:v>7000000</c:v>
                </c:pt>
                <c:pt idx="122">
                  <c:v>27500000</c:v>
                </c:pt>
                <c:pt idx="123">
                  <c:v>9000000</c:v>
                </c:pt>
                <c:pt idx="124">
                  <c:v>13500000</c:v>
                </c:pt>
                <c:pt idx="125">
                  <c:v>15500000</c:v>
                </c:pt>
                <c:pt idx="126">
                  <c:v>16500000</c:v>
                </c:pt>
                <c:pt idx="127">
                  <c:v>31500000</c:v>
                </c:pt>
                <c:pt idx="128">
                  <c:v>51250000</c:v>
                </c:pt>
                <c:pt idx="129">
                  <c:v>11500000</c:v>
                </c:pt>
                <c:pt idx="130">
                  <c:v>17000000</c:v>
                </c:pt>
                <c:pt idx="131">
                  <c:v>15000000</c:v>
                </c:pt>
                <c:pt idx="132">
                  <c:v>17500000</c:v>
                </c:pt>
                <c:pt idx="133">
                  <c:v>10750000</c:v>
                </c:pt>
                <c:pt idx="134">
                  <c:v>5750000</c:v>
                </c:pt>
                <c:pt idx="135">
                  <c:v>26250000</c:v>
                </c:pt>
                <c:pt idx="136">
                  <c:v>6250000</c:v>
                </c:pt>
                <c:pt idx="137">
                  <c:v>10250000</c:v>
                </c:pt>
                <c:pt idx="138">
                  <c:v>9000000</c:v>
                </c:pt>
                <c:pt idx="139">
                  <c:v>9500000</c:v>
                </c:pt>
                <c:pt idx="140">
                  <c:v>20000000</c:v>
                </c:pt>
                <c:pt idx="141">
                  <c:v>48000000</c:v>
                </c:pt>
                <c:pt idx="142">
                  <c:v>39000000</c:v>
                </c:pt>
                <c:pt idx="143">
                  <c:v>35400000</c:v>
                </c:pt>
                <c:pt idx="144">
                  <c:v>18600000</c:v>
                </c:pt>
                <c:pt idx="145">
                  <c:v>7500000</c:v>
                </c:pt>
                <c:pt idx="146">
                  <c:v>22500000</c:v>
                </c:pt>
                <c:pt idx="147">
                  <c:v>18000000</c:v>
                </c:pt>
                <c:pt idx="148">
                  <c:v>49500000</c:v>
                </c:pt>
                <c:pt idx="149">
                  <c:v>54000000</c:v>
                </c:pt>
                <c:pt idx="150">
                  <c:v>6900000</c:v>
                </c:pt>
                <c:pt idx="151">
                  <c:v>15000000</c:v>
                </c:pt>
                <c:pt idx="152">
                  <c:v>66000000</c:v>
                </c:pt>
                <c:pt idx="153">
                  <c:v>72000000</c:v>
                </c:pt>
                <c:pt idx="154">
                  <c:v>13800000</c:v>
                </c:pt>
                <c:pt idx="155">
                  <c:v>79020000</c:v>
                </c:pt>
                <c:pt idx="156">
                  <c:v>19320000</c:v>
                </c:pt>
                <c:pt idx="157">
                  <c:v>13020000</c:v>
                </c:pt>
                <c:pt idx="158">
                  <c:v>16980000</c:v>
                </c:pt>
                <c:pt idx="159">
                  <c:v>60540000</c:v>
                </c:pt>
                <c:pt idx="160">
                  <c:v>14400000</c:v>
                </c:pt>
                <c:pt idx="161">
                  <c:v>96000000</c:v>
                </c:pt>
                <c:pt idx="162">
                  <c:v>28500000</c:v>
                </c:pt>
                <c:pt idx="163">
                  <c:v>17400000</c:v>
                </c:pt>
                <c:pt idx="164">
                  <c:v>78000000</c:v>
                </c:pt>
                <c:pt idx="165">
                  <c:v>9000000</c:v>
                </c:pt>
                <c:pt idx="166">
                  <c:v>66000000</c:v>
                </c:pt>
                <c:pt idx="167">
                  <c:v>12000000</c:v>
                </c:pt>
                <c:pt idx="168">
                  <c:v>18000000</c:v>
                </c:pt>
                <c:pt idx="169">
                  <c:v>18000000</c:v>
                </c:pt>
                <c:pt idx="170">
                  <c:v>18000000</c:v>
                </c:pt>
                <c:pt idx="171">
                  <c:v>12000000</c:v>
                </c:pt>
                <c:pt idx="172">
                  <c:v>7800000</c:v>
                </c:pt>
                <c:pt idx="173">
                  <c:v>51600000</c:v>
                </c:pt>
                <c:pt idx="174">
                  <c:v>6000000</c:v>
                </c:pt>
                <c:pt idx="175">
                  <c:v>12000000</c:v>
                </c:pt>
                <c:pt idx="176">
                  <c:v>52500000</c:v>
                </c:pt>
                <c:pt idx="177">
                  <c:v>13800000</c:v>
                </c:pt>
                <c:pt idx="178">
                  <c:v>22800000</c:v>
                </c:pt>
                <c:pt idx="179">
                  <c:v>22800000</c:v>
                </c:pt>
                <c:pt idx="180">
                  <c:v>7800000</c:v>
                </c:pt>
                <c:pt idx="181">
                  <c:v>15600000</c:v>
                </c:pt>
                <c:pt idx="182">
                  <c:v>21000000</c:v>
                </c:pt>
                <c:pt idx="183">
                  <c:v>5100000</c:v>
                </c:pt>
                <c:pt idx="184">
                  <c:v>15000000</c:v>
                </c:pt>
                <c:pt idx="185">
                  <c:v>22800000</c:v>
                </c:pt>
                <c:pt idx="186">
                  <c:v>18000000</c:v>
                </c:pt>
                <c:pt idx="187">
                  <c:v>7800000</c:v>
                </c:pt>
                <c:pt idx="188">
                  <c:v>144000000</c:v>
                </c:pt>
                <c:pt idx="189">
                  <c:v>15000000</c:v>
                </c:pt>
                <c:pt idx="190">
                  <c:v>18000000</c:v>
                </c:pt>
                <c:pt idx="191">
                  <c:v>42000000</c:v>
                </c:pt>
                <c:pt idx="192">
                  <c:v>13125000</c:v>
                </c:pt>
                <c:pt idx="193">
                  <c:v>48750000</c:v>
                </c:pt>
                <c:pt idx="194">
                  <c:v>7500000</c:v>
                </c:pt>
                <c:pt idx="195">
                  <c:v>101507175</c:v>
                </c:pt>
                <c:pt idx="196">
                  <c:v>52500000</c:v>
                </c:pt>
                <c:pt idx="197">
                  <c:v>6375000</c:v>
                </c:pt>
                <c:pt idx="198">
                  <c:v>97500000</c:v>
                </c:pt>
                <c:pt idx="199">
                  <c:v>37500000</c:v>
                </c:pt>
                <c:pt idx="200">
                  <c:v>52500000</c:v>
                </c:pt>
                <c:pt idx="201">
                  <c:v>50625000</c:v>
                </c:pt>
                <c:pt idx="202">
                  <c:v>120000000</c:v>
                </c:pt>
                <c:pt idx="203">
                  <c:v>60000000</c:v>
                </c:pt>
                <c:pt idx="204">
                  <c:v>52500000</c:v>
                </c:pt>
                <c:pt idx="205">
                  <c:v>22500000</c:v>
                </c:pt>
                <c:pt idx="206">
                  <c:v>45000000</c:v>
                </c:pt>
                <c:pt idx="207">
                  <c:v>112855275</c:v>
                </c:pt>
                <c:pt idx="208">
                  <c:v>52500000</c:v>
                </c:pt>
                <c:pt idx="209">
                  <c:v>37500000</c:v>
                </c:pt>
                <c:pt idx="210">
                  <c:v>30000000</c:v>
                </c:pt>
                <c:pt idx="211">
                  <c:v>30000000</c:v>
                </c:pt>
                <c:pt idx="212">
                  <c:v>30000000</c:v>
                </c:pt>
                <c:pt idx="213">
                  <c:v>27000000</c:v>
                </c:pt>
                <c:pt idx="214">
                  <c:v>45000000</c:v>
                </c:pt>
                <c:pt idx="215">
                  <c:v>60004000</c:v>
                </c:pt>
                <c:pt idx="216">
                  <c:v>56000000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5C-A842-9688-013718E1EA22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Regression'!$K$3:$K$222</c:f>
              <c:numCache>
                <c:formatCode>General</c:formatCode>
                <c:ptCount val="220"/>
                <c:pt idx="0">
                  <c:v>9148544</c:v>
                </c:pt>
                <c:pt idx="1">
                  <c:v>9297088</c:v>
                </c:pt>
                <c:pt idx="2">
                  <c:v>9445632</c:v>
                </c:pt>
                <c:pt idx="3">
                  <c:v>9594176</c:v>
                </c:pt>
                <c:pt idx="4">
                  <c:v>9742720</c:v>
                </c:pt>
                <c:pt idx="5">
                  <c:v>9891264</c:v>
                </c:pt>
                <c:pt idx="6">
                  <c:v>10039808</c:v>
                </c:pt>
                <c:pt idx="7">
                  <c:v>10188352</c:v>
                </c:pt>
                <c:pt idx="8">
                  <c:v>10336896</c:v>
                </c:pt>
                <c:pt idx="9">
                  <c:v>10485440</c:v>
                </c:pt>
                <c:pt idx="10">
                  <c:v>10633984</c:v>
                </c:pt>
                <c:pt idx="11">
                  <c:v>10782528</c:v>
                </c:pt>
                <c:pt idx="12">
                  <c:v>10931072</c:v>
                </c:pt>
                <c:pt idx="13">
                  <c:v>11079616</c:v>
                </c:pt>
                <c:pt idx="14">
                  <c:v>11228160</c:v>
                </c:pt>
                <c:pt idx="15">
                  <c:v>11376704</c:v>
                </c:pt>
                <c:pt idx="16">
                  <c:v>11525248</c:v>
                </c:pt>
                <c:pt idx="17">
                  <c:v>11673792</c:v>
                </c:pt>
                <c:pt idx="18">
                  <c:v>11822336</c:v>
                </c:pt>
                <c:pt idx="19">
                  <c:v>11970880</c:v>
                </c:pt>
                <c:pt idx="20">
                  <c:v>12119424</c:v>
                </c:pt>
                <c:pt idx="21">
                  <c:v>12267968</c:v>
                </c:pt>
                <c:pt idx="22">
                  <c:v>12416512</c:v>
                </c:pt>
                <c:pt idx="23">
                  <c:v>12565056</c:v>
                </c:pt>
                <c:pt idx="24">
                  <c:v>12713600</c:v>
                </c:pt>
                <c:pt idx="25">
                  <c:v>12862144</c:v>
                </c:pt>
                <c:pt idx="26">
                  <c:v>13010688</c:v>
                </c:pt>
                <c:pt idx="27">
                  <c:v>13159232</c:v>
                </c:pt>
                <c:pt idx="28">
                  <c:v>13307776</c:v>
                </c:pt>
                <c:pt idx="29">
                  <c:v>13456320</c:v>
                </c:pt>
                <c:pt idx="30">
                  <c:v>13604864</c:v>
                </c:pt>
                <c:pt idx="31">
                  <c:v>13753408</c:v>
                </c:pt>
                <c:pt idx="32">
                  <c:v>13901952</c:v>
                </c:pt>
                <c:pt idx="33">
                  <c:v>14050496</c:v>
                </c:pt>
                <c:pt idx="34">
                  <c:v>14199040</c:v>
                </c:pt>
                <c:pt idx="35">
                  <c:v>14347584</c:v>
                </c:pt>
                <c:pt idx="36">
                  <c:v>14496128</c:v>
                </c:pt>
                <c:pt idx="37">
                  <c:v>14644672</c:v>
                </c:pt>
                <c:pt idx="38">
                  <c:v>14793216</c:v>
                </c:pt>
                <c:pt idx="39">
                  <c:v>14941760</c:v>
                </c:pt>
                <c:pt idx="40">
                  <c:v>15090304</c:v>
                </c:pt>
                <c:pt idx="41">
                  <c:v>15238848</c:v>
                </c:pt>
                <c:pt idx="42">
                  <c:v>15387392</c:v>
                </c:pt>
                <c:pt idx="43">
                  <c:v>15535936</c:v>
                </c:pt>
                <c:pt idx="44">
                  <c:v>15684480</c:v>
                </c:pt>
                <c:pt idx="45">
                  <c:v>15833024</c:v>
                </c:pt>
                <c:pt idx="46">
                  <c:v>15981568</c:v>
                </c:pt>
                <c:pt idx="47">
                  <c:v>16130112</c:v>
                </c:pt>
                <c:pt idx="48">
                  <c:v>16278656</c:v>
                </c:pt>
                <c:pt idx="49">
                  <c:v>16427200</c:v>
                </c:pt>
                <c:pt idx="50">
                  <c:v>16575744</c:v>
                </c:pt>
                <c:pt idx="51">
                  <c:v>16724288</c:v>
                </c:pt>
                <c:pt idx="52">
                  <c:v>16872832</c:v>
                </c:pt>
                <c:pt idx="53">
                  <c:v>17021376</c:v>
                </c:pt>
                <c:pt idx="54">
                  <c:v>17169920</c:v>
                </c:pt>
                <c:pt idx="55">
                  <c:v>17318464</c:v>
                </c:pt>
                <c:pt idx="56">
                  <c:v>17467008</c:v>
                </c:pt>
                <c:pt idx="57">
                  <c:v>17615552</c:v>
                </c:pt>
                <c:pt idx="58">
                  <c:v>17764096</c:v>
                </c:pt>
                <c:pt idx="59">
                  <c:v>17912640</c:v>
                </c:pt>
                <c:pt idx="60">
                  <c:v>18061184</c:v>
                </c:pt>
                <c:pt idx="61">
                  <c:v>18209728</c:v>
                </c:pt>
                <c:pt idx="62">
                  <c:v>18358272</c:v>
                </c:pt>
                <c:pt idx="63">
                  <c:v>18506816</c:v>
                </c:pt>
                <c:pt idx="64">
                  <c:v>18655360</c:v>
                </c:pt>
                <c:pt idx="65">
                  <c:v>18803904</c:v>
                </c:pt>
                <c:pt idx="66">
                  <c:v>18952448</c:v>
                </c:pt>
                <c:pt idx="67">
                  <c:v>19100992</c:v>
                </c:pt>
                <c:pt idx="68">
                  <c:v>19249536</c:v>
                </c:pt>
                <c:pt idx="69">
                  <c:v>19398080</c:v>
                </c:pt>
                <c:pt idx="70">
                  <c:v>19546624</c:v>
                </c:pt>
                <c:pt idx="71">
                  <c:v>19695168</c:v>
                </c:pt>
                <c:pt idx="72">
                  <c:v>19843712</c:v>
                </c:pt>
                <c:pt idx="73">
                  <c:v>19992256</c:v>
                </c:pt>
                <c:pt idx="74">
                  <c:v>20140800</c:v>
                </c:pt>
                <c:pt idx="75">
                  <c:v>20289344</c:v>
                </c:pt>
                <c:pt idx="76">
                  <c:v>20437888</c:v>
                </c:pt>
                <c:pt idx="77">
                  <c:v>20586432</c:v>
                </c:pt>
                <c:pt idx="78">
                  <c:v>20734976</c:v>
                </c:pt>
                <c:pt idx="79">
                  <c:v>20883520</c:v>
                </c:pt>
                <c:pt idx="80">
                  <c:v>21032064</c:v>
                </c:pt>
                <c:pt idx="81">
                  <c:v>21180608</c:v>
                </c:pt>
                <c:pt idx="82">
                  <c:v>21329152</c:v>
                </c:pt>
                <c:pt idx="83">
                  <c:v>21477696</c:v>
                </c:pt>
                <c:pt idx="84">
                  <c:v>21626240</c:v>
                </c:pt>
                <c:pt idx="85">
                  <c:v>21774784</c:v>
                </c:pt>
                <c:pt idx="86">
                  <c:v>21923328</c:v>
                </c:pt>
                <c:pt idx="87">
                  <c:v>22071872</c:v>
                </c:pt>
                <c:pt idx="88">
                  <c:v>22220416</c:v>
                </c:pt>
                <c:pt idx="89">
                  <c:v>22368960</c:v>
                </c:pt>
                <c:pt idx="90">
                  <c:v>22517504</c:v>
                </c:pt>
                <c:pt idx="91">
                  <c:v>22666048</c:v>
                </c:pt>
                <c:pt idx="92">
                  <c:v>22814592</c:v>
                </c:pt>
                <c:pt idx="93">
                  <c:v>22963136</c:v>
                </c:pt>
                <c:pt idx="94">
                  <c:v>23111680</c:v>
                </c:pt>
                <c:pt idx="95">
                  <c:v>23260224</c:v>
                </c:pt>
                <c:pt idx="96">
                  <c:v>23408768</c:v>
                </c:pt>
                <c:pt idx="97">
                  <c:v>23557312</c:v>
                </c:pt>
                <c:pt idx="98">
                  <c:v>23705856</c:v>
                </c:pt>
                <c:pt idx="99">
                  <c:v>23854400</c:v>
                </c:pt>
                <c:pt idx="100">
                  <c:v>24002944</c:v>
                </c:pt>
                <c:pt idx="101">
                  <c:v>24151488</c:v>
                </c:pt>
                <c:pt idx="102">
                  <c:v>24300032</c:v>
                </c:pt>
                <c:pt idx="103">
                  <c:v>24448576</c:v>
                </c:pt>
                <c:pt idx="104">
                  <c:v>24597120</c:v>
                </c:pt>
                <c:pt idx="105">
                  <c:v>24745664</c:v>
                </c:pt>
                <c:pt idx="106">
                  <c:v>24894208</c:v>
                </c:pt>
                <c:pt idx="107">
                  <c:v>25042752</c:v>
                </c:pt>
                <c:pt idx="108">
                  <c:v>25191296</c:v>
                </c:pt>
                <c:pt idx="109">
                  <c:v>25339840</c:v>
                </c:pt>
                <c:pt idx="110">
                  <c:v>25488384</c:v>
                </c:pt>
                <c:pt idx="111">
                  <c:v>25636928</c:v>
                </c:pt>
                <c:pt idx="112">
                  <c:v>25785472</c:v>
                </c:pt>
                <c:pt idx="113">
                  <c:v>25934016</c:v>
                </c:pt>
                <c:pt idx="114">
                  <c:v>26082560</c:v>
                </c:pt>
                <c:pt idx="115">
                  <c:v>26231104</c:v>
                </c:pt>
                <c:pt idx="116">
                  <c:v>26379648</c:v>
                </c:pt>
                <c:pt idx="117">
                  <c:v>26528192</c:v>
                </c:pt>
                <c:pt idx="118">
                  <c:v>26676736</c:v>
                </c:pt>
                <c:pt idx="119">
                  <c:v>26825280</c:v>
                </c:pt>
                <c:pt idx="120">
                  <c:v>26973824</c:v>
                </c:pt>
                <c:pt idx="121">
                  <c:v>27122368</c:v>
                </c:pt>
                <c:pt idx="122">
                  <c:v>27270912</c:v>
                </c:pt>
                <c:pt idx="123">
                  <c:v>27419456</c:v>
                </c:pt>
                <c:pt idx="124">
                  <c:v>27568000</c:v>
                </c:pt>
                <c:pt idx="125">
                  <c:v>27716544</c:v>
                </c:pt>
                <c:pt idx="126">
                  <c:v>27865088</c:v>
                </c:pt>
                <c:pt idx="127">
                  <c:v>28013632</c:v>
                </c:pt>
                <c:pt idx="128">
                  <c:v>28162176</c:v>
                </c:pt>
                <c:pt idx="129">
                  <c:v>28310720</c:v>
                </c:pt>
                <c:pt idx="130">
                  <c:v>28459264</c:v>
                </c:pt>
                <c:pt idx="131">
                  <c:v>28607808</c:v>
                </c:pt>
                <c:pt idx="132">
                  <c:v>28756352</c:v>
                </c:pt>
                <c:pt idx="133">
                  <c:v>28904896</c:v>
                </c:pt>
                <c:pt idx="134">
                  <c:v>29053440</c:v>
                </c:pt>
                <c:pt idx="135">
                  <c:v>29201984</c:v>
                </c:pt>
                <c:pt idx="136">
                  <c:v>29350528</c:v>
                </c:pt>
                <c:pt idx="137">
                  <c:v>29499072</c:v>
                </c:pt>
                <c:pt idx="138">
                  <c:v>29647616</c:v>
                </c:pt>
                <c:pt idx="139">
                  <c:v>29796160</c:v>
                </c:pt>
                <c:pt idx="140">
                  <c:v>29944704</c:v>
                </c:pt>
                <c:pt idx="141">
                  <c:v>30093248</c:v>
                </c:pt>
                <c:pt idx="142">
                  <c:v>30241792</c:v>
                </c:pt>
                <c:pt idx="143">
                  <c:v>30390336</c:v>
                </c:pt>
                <c:pt idx="144">
                  <c:v>30538880</c:v>
                </c:pt>
                <c:pt idx="145">
                  <c:v>30687424</c:v>
                </c:pt>
                <c:pt idx="146">
                  <c:v>30835968</c:v>
                </c:pt>
                <c:pt idx="147">
                  <c:v>30984512</c:v>
                </c:pt>
                <c:pt idx="148">
                  <c:v>31133056</c:v>
                </c:pt>
                <c:pt idx="149">
                  <c:v>31281600</c:v>
                </c:pt>
                <c:pt idx="150">
                  <c:v>31430144</c:v>
                </c:pt>
                <c:pt idx="151">
                  <c:v>31578688</c:v>
                </c:pt>
                <c:pt idx="152">
                  <c:v>31727232</c:v>
                </c:pt>
                <c:pt idx="153">
                  <c:v>31875776</c:v>
                </c:pt>
                <c:pt idx="154">
                  <c:v>32024320</c:v>
                </c:pt>
                <c:pt idx="155">
                  <c:v>32172864</c:v>
                </c:pt>
                <c:pt idx="156">
                  <c:v>32321408</c:v>
                </c:pt>
                <c:pt idx="157">
                  <c:v>32469952</c:v>
                </c:pt>
                <c:pt idx="158">
                  <c:v>32618496</c:v>
                </c:pt>
                <c:pt idx="159">
                  <c:v>32767040</c:v>
                </c:pt>
                <c:pt idx="160">
                  <c:v>32915584</c:v>
                </c:pt>
                <c:pt idx="161">
                  <c:v>33064128</c:v>
                </c:pt>
                <c:pt idx="162">
                  <c:v>33212672</c:v>
                </c:pt>
                <c:pt idx="163">
                  <c:v>33361216</c:v>
                </c:pt>
                <c:pt idx="164">
                  <c:v>33509760</c:v>
                </c:pt>
                <c:pt idx="165">
                  <c:v>33658304</c:v>
                </c:pt>
                <c:pt idx="166">
                  <c:v>33806848</c:v>
                </c:pt>
                <c:pt idx="167">
                  <c:v>33955392</c:v>
                </c:pt>
                <c:pt idx="168">
                  <c:v>34103936</c:v>
                </c:pt>
                <c:pt idx="169">
                  <c:v>34252480</c:v>
                </c:pt>
                <c:pt idx="170">
                  <c:v>34401024</c:v>
                </c:pt>
                <c:pt idx="171">
                  <c:v>34549568</c:v>
                </c:pt>
                <c:pt idx="172">
                  <c:v>34698112</c:v>
                </c:pt>
                <c:pt idx="173">
                  <c:v>34846656</c:v>
                </c:pt>
                <c:pt idx="174">
                  <c:v>34995200</c:v>
                </c:pt>
                <c:pt idx="175">
                  <c:v>35143744</c:v>
                </c:pt>
                <c:pt idx="176">
                  <c:v>35292288</c:v>
                </c:pt>
                <c:pt idx="177">
                  <c:v>35440832</c:v>
                </c:pt>
                <c:pt idx="178">
                  <c:v>35589376</c:v>
                </c:pt>
                <c:pt idx="179">
                  <c:v>35737920</c:v>
                </c:pt>
                <c:pt idx="180">
                  <c:v>35886464</c:v>
                </c:pt>
                <c:pt idx="181">
                  <c:v>36035008</c:v>
                </c:pt>
                <c:pt idx="182">
                  <c:v>36183552</c:v>
                </c:pt>
                <c:pt idx="183">
                  <c:v>36332096</c:v>
                </c:pt>
                <c:pt idx="184">
                  <c:v>36480640</c:v>
                </c:pt>
                <c:pt idx="185">
                  <c:v>36629184</c:v>
                </c:pt>
                <c:pt idx="186">
                  <c:v>36777728</c:v>
                </c:pt>
                <c:pt idx="187">
                  <c:v>36926272</c:v>
                </c:pt>
                <c:pt idx="188">
                  <c:v>37074816</c:v>
                </c:pt>
                <c:pt idx="189">
                  <c:v>37223360</c:v>
                </c:pt>
                <c:pt idx="190">
                  <c:v>37371904</c:v>
                </c:pt>
                <c:pt idx="191">
                  <c:v>37520448</c:v>
                </c:pt>
                <c:pt idx="192">
                  <c:v>37668992</c:v>
                </c:pt>
                <c:pt idx="193">
                  <c:v>37817536</c:v>
                </c:pt>
                <c:pt idx="194">
                  <c:v>37966080</c:v>
                </c:pt>
                <c:pt idx="195">
                  <c:v>38114624</c:v>
                </c:pt>
                <c:pt idx="196">
                  <c:v>38263168</c:v>
                </c:pt>
                <c:pt idx="197">
                  <c:v>38411712</c:v>
                </c:pt>
                <c:pt idx="198">
                  <c:v>38560256</c:v>
                </c:pt>
                <c:pt idx="199">
                  <c:v>38708800</c:v>
                </c:pt>
                <c:pt idx="200">
                  <c:v>38857344</c:v>
                </c:pt>
                <c:pt idx="201">
                  <c:v>39005888</c:v>
                </c:pt>
                <c:pt idx="202">
                  <c:v>39154432</c:v>
                </c:pt>
                <c:pt idx="203">
                  <c:v>39302976</c:v>
                </c:pt>
                <c:pt idx="204">
                  <c:v>39451520</c:v>
                </c:pt>
                <c:pt idx="205">
                  <c:v>39600064</c:v>
                </c:pt>
                <c:pt idx="206">
                  <c:v>39748608</c:v>
                </c:pt>
                <c:pt idx="207">
                  <c:v>39897152</c:v>
                </c:pt>
                <c:pt idx="208">
                  <c:v>40045696</c:v>
                </c:pt>
                <c:pt idx="209">
                  <c:v>40194240</c:v>
                </c:pt>
                <c:pt idx="210">
                  <c:v>40342784</c:v>
                </c:pt>
                <c:pt idx="211">
                  <c:v>40491328</c:v>
                </c:pt>
                <c:pt idx="212">
                  <c:v>40639872</c:v>
                </c:pt>
                <c:pt idx="213">
                  <c:v>40788416</c:v>
                </c:pt>
                <c:pt idx="214">
                  <c:v>40936960</c:v>
                </c:pt>
                <c:pt idx="215">
                  <c:v>41085504</c:v>
                </c:pt>
                <c:pt idx="216">
                  <c:v>41234048</c:v>
                </c:pt>
                <c:pt idx="217">
                  <c:v>41382592</c:v>
                </c:pt>
                <c:pt idx="218">
                  <c:v>41531136</c:v>
                </c:pt>
                <c:pt idx="219">
                  <c:v>41679680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5C-A842-9688-013718E1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1311"/>
        <c:axId val="1299700048"/>
      </c:lineChart>
      <c:catAx>
        <c:axId val="54073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00048"/>
        <c:crosses val="autoZero"/>
        <c:auto val="1"/>
        <c:lblAlgn val="ctr"/>
        <c:lblOffset val="100"/>
        <c:noMultiLvlLbl val="0"/>
      </c:catAx>
      <c:valAx>
        <c:axId val="12997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Revenue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 Buys</a:t>
            </a:r>
            <a:r>
              <a:rPr lang="en-US" baseline="0"/>
              <a:t> Residuals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'[1]UFC Business Regression'!$B$3:$B$219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xVal>
          <c:yVal>
            <c:numRef>
              <c:f>'[1]UFC Business Regression'!$I$3:$I$219</c:f>
              <c:numCache>
                <c:formatCode>General</c:formatCode>
                <c:ptCount val="217"/>
                <c:pt idx="0">
                  <c:v>-231211.62795417057</c:v>
                </c:pt>
                <c:pt idx="1">
                  <c:v>-18587.088473625481</c:v>
                </c:pt>
                <c:pt idx="2">
                  <c:v>-59962.548993080389</c:v>
                </c:pt>
                <c:pt idx="3">
                  <c:v>-81338.009512535238</c:v>
                </c:pt>
                <c:pt idx="4">
                  <c:v>-132713.47003199015</c:v>
                </c:pt>
                <c:pt idx="5">
                  <c:v>-164088.93055144505</c:v>
                </c:pt>
                <c:pt idx="6">
                  <c:v>-250464.39107089996</c:v>
                </c:pt>
                <c:pt idx="7">
                  <c:v>-261839.85159035487</c:v>
                </c:pt>
                <c:pt idx="8">
                  <c:v>-293215.31210980972</c:v>
                </c:pt>
                <c:pt idx="9">
                  <c:v>-274590.77262926463</c:v>
                </c:pt>
                <c:pt idx="10">
                  <c:v>-280966.23314871953</c:v>
                </c:pt>
                <c:pt idx="11">
                  <c:v>-287341.69366817444</c:v>
                </c:pt>
                <c:pt idx="12">
                  <c:v>-183717.15418762935</c:v>
                </c:pt>
                <c:pt idx="13">
                  <c:v>-300092.61470708426</c:v>
                </c:pt>
                <c:pt idx="14">
                  <c:v>-287468.07522653916</c:v>
                </c:pt>
                <c:pt idx="15">
                  <c:v>-243843.53574599401</c:v>
                </c:pt>
                <c:pt idx="16">
                  <c:v>-259218.99626544892</c:v>
                </c:pt>
                <c:pt idx="17">
                  <c:v>-234594.45678490383</c:v>
                </c:pt>
                <c:pt idx="18">
                  <c:v>-231969.91730435874</c:v>
                </c:pt>
                <c:pt idx="19">
                  <c:v>-263345.37782381364</c:v>
                </c:pt>
                <c:pt idx="20">
                  <c:v>-239720.83834326849</c:v>
                </c:pt>
                <c:pt idx="21">
                  <c:v>-66096.298862723401</c:v>
                </c:pt>
                <c:pt idx="22">
                  <c:v>-257471.75938217831</c:v>
                </c:pt>
                <c:pt idx="23">
                  <c:v>-198847.21990163322</c:v>
                </c:pt>
                <c:pt idx="24">
                  <c:v>-225222.68042108812</c:v>
                </c:pt>
                <c:pt idx="25">
                  <c:v>-151598.14094054303</c:v>
                </c:pt>
                <c:pt idx="26">
                  <c:v>47026.398540002061</c:v>
                </c:pt>
                <c:pt idx="27">
                  <c:v>-54349.061979452788</c:v>
                </c:pt>
                <c:pt idx="28">
                  <c:v>69275.477501092304</c:v>
                </c:pt>
                <c:pt idx="29">
                  <c:v>262900.0169816374</c:v>
                </c:pt>
                <c:pt idx="30">
                  <c:v>416524.55646218249</c:v>
                </c:pt>
                <c:pt idx="31">
                  <c:v>140149.09594272758</c:v>
                </c:pt>
                <c:pt idx="32">
                  <c:v>38773.635423272732</c:v>
                </c:pt>
                <c:pt idx="33">
                  <c:v>-62601.825096182176</c:v>
                </c:pt>
                <c:pt idx="34">
                  <c:v>136022.71438436292</c:v>
                </c:pt>
                <c:pt idx="35">
                  <c:v>563647.25386490801</c:v>
                </c:pt>
                <c:pt idx="36">
                  <c:v>33271.793345453101</c:v>
                </c:pt>
                <c:pt idx="37">
                  <c:v>171896.33282599819</c:v>
                </c:pt>
                <c:pt idx="38">
                  <c:v>30520.872306543286</c:v>
                </c:pt>
                <c:pt idx="39">
                  <c:v>304145.41178708844</c:v>
                </c:pt>
                <c:pt idx="40">
                  <c:v>-172230.04873236647</c:v>
                </c:pt>
                <c:pt idx="41">
                  <c:v>51394.490748178621</c:v>
                </c:pt>
                <c:pt idx="42">
                  <c:v>110019.03022872371</c:v>
                </c:pt>
                <c:pt idx="43">
                  <c:v>98643.569709268806</c:v>
                </c:pt>
                <c:pt idx="44">
                  <c:v>-52731.890810186043</c:v>
                </c:pt>
                <c:pt idx="45">
                  <c:v>20892.648670359049</c:v>
                </c:pt>
                <c:pt idx="46">
                  <c:v>319517.18815090414</c:v>
                </c:pt>
                <c:pt idx="47">
                  <c:v>-156858.27236855077</c:v>
                </c:pt>
                <c:pt idx="48">
                  <c:v>266766.26711199433</c:v>
                </c:pt>
                <c:pt idx="49">
                  <c:v>-59609.193407460582</c:v>
                </c:pt>
                <c:pt idx="50">
                  <c:v>144015.34607308451</c:v>
                </c:pt>
                <c:pt idx="51">
                  <c:v>87639.885553629661</c:v>
                </c:pt>
                <c:pt idx="52">
                  <c:v>-173735.57496582525</c:v>
                </c:pt>
                <c:pt idx="53">
                  <c:v>149888.96451471985</c:v>
                </c:pt>
                <c:pt idx="54">
                  <c:v>233513.50399526494</c:v>
                </c:pt>
                <c:pt idx="55">
                  <c:v>87138.043475810089</c:v>
                </c:pt>
                <c:pt idx="56">
                  <c:v>-94237.417043644818</c:v>
                </c:pt>
                <c:pt idx="57">
                  <c:v>614387.12243690027</c:v>
                </c:pt>
                <c:pt idx="58">
                  <c:v>653011.66191744537</c:v>
                </c:pt>
                <c:pt idx="59">
                  <c:v>-48363.798602009541</c:v>
                </c:pt>
                <c:pt idx="60">
                  <c:v>520260.74087853555</c:v>
                </c:pt>
                <c:pt idx="61">
                  <c:v>-51114.719640919357</c:v>
                </c:pt>
                <c:pt idx="62">
                  <c:v>247509.81983962574</c:v>
                </c:pt>
                <c:pt idx="63">
                  <c:v>231134.35932017089</c:v>
                </c:pt>
                <c:pt idx="64">
                  <c:v>-40241.101199284021</c:v>
                </c:pt>
                <c:pt idx="65">
                  <c:v>893383.43828126113</c:v>
                </c:pt>
                <c:pt idx="66">
                  <c:v>442007.97776180616</c:v>
                </c:pt>
                <c:pt idx="67">
                  <c:v>25632.517242351314</c:v>
                </c:pt>
                <c:pt idx="68">
                  <c:v>-35742.943277103594</c:v>
                </c:pt>
                <c:pt idx="69">
                  <c:v>87881.596203441499</c:v>
                </c:pt>
                <c:pt idx="70">
                  <c:v>-38493.864316013409</c:v>
                </c:pt>
                <c:pt idx="71">
                  <c:v>205130.67516453168</c:v>
                </c:pt>
                <c:pt idx="72">
                  <c:v>-141244.78535492322</c:v>
                </c:pt>
                <c:pt idx="73">
                  <c:v>-132620.24587437813</c:v>
                </c:pt>
                <c:pt idx="74">
                  <c:v>-203995.70639383304</c:v>
                </c:pt>
                <c:pt idx="75">
                  <c:v>349628.83308671211</c:v>
                </c:pt>
                <c:pt idx="76">
                  <c:v>78253.372567257204</c:v>
                </c:pt>
                <c:pt idx="77">
                  <c:v>96877.912047802296</c:v>
                </c:pt>
                <c:pt idx="78">
                  <c:v>625502.45152834733</c:v>
                </c:pt>
                <c:pt idx="79">
                  <c:v>94126.991008892539</c:v>
                </c:pt>
                <c:pt idx="80">
                  <c:v>732751.53048943763</c:v>
                </c:pt>
                <c:pt idx="81">
                  <c:v>171376.06996998272</c:v>
                </c:pt>
                <c:pt idx="82">
                  <c:v>105000.60945052782</c:v>
                </c:pt>
                <c:pt idx="83">
                  <c:v>-136374.85106892709</c:v>
                </c:pt>
                <c:pt idx="84">
                  <c:v>617249.688411618</c:v>
                </c:pt>
                <c:pt idx="85">
                  <c:v>65874.227892163093</c:v>
                </c:pt>
                <c:pt idx="86">
                  <c:v>349498.76737270819</c:v>
                </c:pt>
                <c:pt idx="87">
                  <c:v>-166876.69314674666</c:v>
                </c:pt>
                <c:pt idx="88">
                  <c:v>286747.84633379843</c:v>
                </c:pt>
                <c:pt idx="89">
                  <c:v>-179627.61418565648</c:v>
                </c:pt>
                <c:pt idx="90">
                  <c:v>3996.9252948886133</c:v>
                </c:pt>
                <c:pt idx="91">
                  <c:v>357621.46477543376</c:v>
                </c:pt>
                <c:pt idx="92">
                  <c:v>-118753.99574402114</c:v>
                </c:pt>
                <c:pt idx="93">
                  <c:v>-120129.45626347605</c:v>
                </c:pt>
                <c:pt idx="94">
                  <c:v>-96504.916782930959</c:v>
                </c:pt>
                <c:pt idx="95">
                  <c:v>-137880.37730238587</c:v>
                </c:pt>
                <c:pt idx="96">
                  <c:v>-114255.83782184077</c:v>
                </c:pt>
                <c:pt idx="97">
                  <c:v>69368.701658704318</c:v>
                </c:pt>
                <c:pt idx="98">
                  <c:v>-227006.75886075059</c:v>
                </c:pt>
                <c:pt idx="99">
                  <c:v>-173382.21938020544</c:v>
                </c:pt>
                <c:pt idx="100">
                  <c:v>-164757.67989966035</c:v>
                </c:pt>
                <c:pt idx="101">
                  <c:v>28866.859580884746</c:v>
                </c:pt>
                <c:pt idx="102">
                  <c:v>292491.3990614299</c:v>
                </c:pt>
                <c:pt idx="103">
                  <c:v>-223884.06145802501</c:v>
                </c:pt>
                <c:pt idx="104">
                  <c:v>-60259.521977479919</c:v>
                </c:pt>
                <c:pt idx="105">
                  <c:v>-86634.982496934826</c:v>
                </c:pt>
                <c:pt idx="106">
                  <c:v>236989.55698361027</c:v>
                </c:pt>
                <c:pt idx="107">
                  <c:v>95614.096464155358</c:v>
                </c:pt>
                <c:pt idx="108">
                  <c:v>-290761.36405529955</c:v>
                </c:pt>
                <c:pt idx="109">
                  <c:v>457863.17542524554</c:v>
                </c:pt>
                <c:pt idx="110">
                  <c:v>-233512.28509420936</c:v>
                </c:pt>
                <c:pt idx="111">
                  <c:v>-279887.74561366421</c:v>
                </c:pt>
                <c:pt idx="112">
                  <c:v>-21263.206133119122</c:v>
                </c:pt>
                <c:pt idx="113">
                  <c:v>-97638.666652574029</c:v>
                </c:pt>
                <c:pt idx="114">
                  <c:v>225985.87282797112</c:v>
                </c:pt>
                <c:pt idx="115">
                  <c:v>114610.41230851621</c:v>
                </c:pt>
                <c:pt idx="116">
                  <c:v>-146765.04821093869</c:v>
                </c:pt>
                <c:pt idx="117">
                  <c:v>-28140.508730393602</c:v>
                </c:pt>
                <c:pt idx="118">
                  <c:v>470484.03075015149</c:v>
                </c:pt>
                <c:pt idx="119">
                  <c:v>49108.570230696583</c:v>
                </c:pt>
                <c:pt idx="120">
                  <c:v>-102266.89028875832</c:v>
                </c:pt>
                <c:pt idx="121">
                  <c:v>-343642.35080821323</c:v>
                </c:pt>
                <c:pt idx="122">
                  <c:v>64982.18867233186</c:v>
                </c:pt>
                <c:pt idx="123">
                  <c:v>-306393.27184712299</c:v>
                </c:pt>
                <c:pt idx="124">
                  <c:v>-217768.7323665779</c:v>
                </c:pt>
                <c:pt idx="125">
                  <c:v>-179144.1928860328</c:v>
                </c:pt>
                <c:pt idx="126">
                  <c:v>-160519.65340548765</c:v>
                </c:pt>
                <c:pt idx="127">
                  <c:v>138104.88607505744</c:v>
                </c:pt>
                <c:pt idx="128">
                  <c:v>531729.42555560253</c:v>
                </c:pt>
                <c:pt idx="129">
                  <c:v>-264646.03496385238</c:v>
                </c:pt>
                <c:pt idx="130">
                  <c:v>-156021.49548330728</c:v>
                </c:pt>
                <c:pt idx="131">
                  <c:v>-197396.95600276219</c:v>
                </c:pt>
                <c:pt idx="132">
                  <c:v>-148772.4165222171</c:v>
                </c:pt>
                <c:pt idx="133">
                  <c:v>-285147.87704167201</c:v>
                </c:pt>
                <c:pt idx="134">
                  <c:v>-386523.33756112691</c:v>
                </c:pt>
                <c:pt idx="135">
                  <c:v>22101.201919418236</c:v>
                </c:pt>
                <c:pt idx="136">
                  <c:v>-379274.25860003667</c:v>
                </c:pt>
                <c:pt idx="137">
                  <c:v>-300649.71911949158</c:v>
                </c:pt>
                <c:pt idx="138">
                  <c:v>-327025.17963894643</c:v>
                </c:pt>
                <c:pt idx="139">
                  <c:v>-318400.64015840134</c:v>
                </c:pt>
                <c:pt idx="140">
                  <c:v>-109776.10067785624</c:v>
                </c:pt>
                <c:pt idx="141">
                  <c:v>288848.43880268885</c:v>
                </c:pt>
                <c:pt idx="142">
                  <c:v>137472.97828323394</c:v>
                </c:pt>
                <c:pt idx="143">
                  <c:v>76097.517763779033</c:v>
                </c:pt>
                <c:pt idx="144">
                  <c:v>-205277.94275567587</c:v>
                </c:pt>
                <c:pt idx="145">
                  <c:v>-391653.40327513078</c:v>
                </c:pt>
                <c:pt idx="146">
                  <c:v>-143028.86379458569</c:v>
                </c:pt>
                <c:pt idx="147">
                  <c:v>-219404.32431404054</c:v>
                </c:pt>
                <c:pt idx="148">
                  <c:v>304220.21516650455</c:v>
                </c:pt>
                <c:pt idx="149">
                  <c:v>377844.75464704965</c:v>
                </c:pt>
                <c:pt idx="150">
                  <c:v>-408530.7058724052</c:v>
                </c:pt>
                <c:pt idx="151">
                  <c:v>-274906.16639186011</c:v>
                </c:pt>
                <c:pt idx="152">
                  <c:v>573718.37308868498</c:v>
                </c:pt>
                <c:pt idx="153">
                  <c:v>672342.91256923007</c:v>
                </c:pt>
                <c:pt idx="154">
                  <c:v>-299032.54795022483</c:v>
                </c:pt>
                <c:pt idx="155">
                  <c:v>786591.99153032026</c:v>
                </c:pt>
                <c:pt idx="156">
                  <c:v>-209783.46898913465</c:v>
                </c:pt>
                <c:pt idx="157">
                  <c:v>-316158.92950858956</c:v>
                </c:pt>
                <c:pt idx="158">
                  <c:v>-251534.39002804446</c:v>
                </c:pt>
                <c:pt idx="159">
                  <c:v>473090.14945250074</c:v>
                </c:pt>
                <c:pt idx="160">
                  <c:v>-297285.31106695416</c:v>
                </c:pt>
                <c:pt idx="161">
                  <c:v>1061339.2284135909</c:v>
                </c:pt>
                <c:pt idx="162">
                  <c:v>-65036.232105863979</c:v>
                </c:pt>
                <c:pt idx="163">
                  <c:v>-251411.69262531889</c:v>
                </c:pt>
                <c:pt idx="164">
                  <c:v>757212.84685522621</c:v>
                </c:pt>
                <c:pt idx="165">
                  <c:v>-394162.6136642287</c:v>
                </c:pt>
                <c:pt idx="166">
                  <c:v>554461.92581631639</c:v>
                </c:pt>
                <c:pt idx="167">
                  <c:v>-346913.53470313852</c:v>
                </c:pt>
                <c:pt idx="168">
                  <c:v>-248288.99522259342</c:v>
                </c:pt>
                <c:pt idx="169">
                  <c:v>-249664.45574204833</c:v>
                </c:pt>
                <c:pt idx="170">
                  <c:v>-251039.91626150324</c:v>
                </c:pt>
                <c:pt idx="171">
                  <c:v>-352415.37678095815</c:v>
                </c:pt>
                <c:pt idx="172">
                  <c:v>-423790.83730041306</c:v>
                </c:pt>
                <c:pt idx="173">
                  <c:v>304833.70218013204</c:v>
                </c:pt>
                <c:pt idx="174">
                  <c:v>-456541.75833932275</c:v>
                </c:pt>
                <c:pt idx="175">
                  <c:v>-357917.21885877766</c:v>
                </c:pt>
                <c:pt idx="176">
                  <c:v>315707.32062176743</c:v>
                </c:pt>
                <c:pt idx="177">
                  <c:v>-330668.13989768748</c:v>
                </c:pt>
                <c:pt idx="178">
                  <c:v>-182043.60041714238</c:v>
                </c:pt>
                <c:pt idx="179">
                  <c:v>-183419.06093659729</c:v>
                </c:pt>
                <c:pt idx="180">
                  <c:v>-434794.5214560522</c:v>
                </c:pt>
                <c:pt idx="181">
                  <c:v>-306169.98197550711</c:v>
                </c:pt>
                <c:pt idx="182">
                  <c:v>-217545.44249496202</c:v>
                </c:pt>
                <c:pt idx="183">
                  <c:v>-483920.90301441681</c:v>
                </c:pt>
                <c:pt idx="184">
                  <c:v>-320296.36353387171</c:v>
                </c:pt>
                <c:pt idx="185">
                  <c:v>-191671.82405332662</c:v>
                </c:pt>
                <c:pt idx="186">
                  <c:v>-273047.28457278153</c:v>
                </c:pt>
                <c:pt idx="187">
                  <c:v>-444422.74509223644</c:v>
                </c:pt>
                <c:pt idx="188">
                  <c:v>1824201.7943883087</c:v>
                </c:pt>
                <c:pt idx="189">
                  <c:v>-327173.66613114625</c:v>
                </c:pt>
                <c:pt idx="190">
                  <c:v>-278549.12665060116</c:v>
                </c:pt>
                <c:pt idx="191">
                  <c:v>120075.41282994393</c:v>
                </c:pt>
                <c:pt idx="192">
                  <c:v>-406300.04768951098</c:v>
                </c:pt>
                <c:pt idx="193">
                  <c:v>67324.491791034117</c:v>
                </c:pt>
                <c:pt idx="194">
                  <c:v>-484050.96872842079</c:v>
                </c:pt>
                <c:pt idx="195">
                  <c:v>768002.5707521243</c:v>
                </c:pt>
                <c:pt idx="196">
                  <c:v>113198.11023266939</c:v>
                </c:pt>
                <c:pt idx="197">
                  <c:v>-503177.35028678551</c:v>
                </c:pt>
                <c:pt idx="198">
                  <c:v>710447.18919375958</c:v>
                </c:pt>
                <c:pt idx="199">
                  <c:v>-90928.271325695212</c:v>
                </c:pt>
                <c:pt idx="200">
                  <c:v>107696.26815484988</c:v>
                </c:pt>
                <c:pt idx="201">
                  <c:v>81320.807635394973</c:v>
                </c:pt>
                <c:pt idx="202">
                  <c:v>1004945.3471159401</c:v>
                </c:pt>
                <c:pt idx="203">
                  <c:v>203569.88659648516</c:v>
                </c:pt>
                <c:pt idx="204">
                  <c:v>102194.42607703025</c:v>
                </c:pt>
                <c:pt idx="205">
                  <c:v>-299181.03444242454</c:v>
                </c:pt>
                <c:pt idx="206">
                  <c:v>-556.49496187944897</c:v>
                </c:pt>
                <c:pt idx="207">
                  <c:v>902805.04451866564</c:v>
                </c:pt>
                <c:pt idx="208">
                  <c:v>96692.583999210736</c:v>
                </c:pt>
                <c:pt idx="209">
                  <c:v>-104682.87652024417</c:v>
                </c:pt>
                <c:pt idx="210">
                  <c:v>-206058.33703969908</c:v>
                </c:pt>
                <c:pt idx="211">
                  <c:v>-207433.79755915399</c:v>
                </c:pt>
                <c:pt idx="212">
                  <c:v>-208809.25807860889</c:v>
                </c:pt>
                <c:pt idx="213">
                  <c:v>-250184.7185980638</c:v>
                </c:pt>
                <c:pt idx="214">
                  <c:v>-11560.17911751871</c:v>
                </c:pt>
                <c:pt idx="215">
                  <c:v>137114.36036302638</c:v>
                </c:pt>
                <c:pt idx="216">
                  <c:v>85688.899843571475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7-8B45-8778-9B07922FA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442431"/>
        <c:axId val="481455247"/>
      </c:scatterChart>
      <c:valAx>
        <c:axId val="48144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55247"/>
        <c:crosses val="autoZero"/>
        <c:crossBetween val="midCat"/>
      </c:valAx>
      <c:valAx>
        <c:axId val="48145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44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 Rev Residual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'[1]UFC Business Regression'!$B$3:$B$219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xVal>
          <c:yVal>
            <c:numRef>
              <c:f>'[1]UFC Business Regression'!$M$3:$M$219</c:f>
              <c:numCache>
                <c:formatCode>General</c:formatCode>
                <c:ptCount val="217"/>
                <c:pt idx="0">
                  <c:v>-7046270.1433221959</c:v>
                </c:pt>
                <c:pt idx="1">
                  <c:v>-774814.28818049468</c:v>
                </c:pt>
                <c:pt idx="2">
                  <c:v>-2123358.4330387916</c:v>
                </c:pt>
                <c:pt idx="3">
                  <c:v>-2871902.5778970905</c:v>
                </c:pt>
                <c:pt idx="4">
                  <c:v>-4520446.7227553893</c:v>
                </c:pt>
                <c:pt idx="5">
                  <c:v>-5568990.8676136881</c:v>
                </c:pt>
                <c:pt idx="6">
                  <c:v>-8267535.0124719869</c:v>
                </c:pt>
                <c:pt idx="7">
                  <c:v>-8716079.1573302858</c:v>
                </c:pt>
                <c:pt idx="8">
                  <c:v>-9764623.3021885827</c:v>
                </c:pt>
                <c:pt idx="9">
                  <c:v>-9313167.4470468815</c:v>
                </c:pt>
                <c:pt idx="10">
                  <c:v>-9611711.5919051804</c:v>
                </c:pt>
                <c:pt idx="11">
                  <c:v>-9910255.7367634792</c:v>
                </c:pt>
                <c:pt idx="12">
                  <c:v>-6908799.881621778</c:v>
                </c:pt>
                <c:pt idx="13">
                  <c:v>-10507344.026480075</c:v>
                </c:pt>
                <c:pt idx="14">
                  <c:v>-10235888.171338374</c:v>
                </c:pt>
                <c:pt idx="15">
                  <c:v>-9034432.3161966726</c:v>
                </c:pt>
                <c:pt idx="16">
                  <c:v>-9602976.4610549714</c:v>
                </c:pt>
                <c:pt idx="17">
                  <c:v>-8971520.6059132703</c:v>
                </c:pt>
                <c:pt idx="18">
                  <c:v>-9000064.7507715672</c:v>
                </c:pt>
                <c:pt idx="19">
                  <c:v>-10048608.895629866</c:v>
                </c:pt>
                <c:pt idx="20">
                  <c:v>-8922153.0404881649</c:v>
                </c:pt>
                <c:pt idx="21">
                  <c:v>-2945697.1853464637</c:v>
                </c:pt>
                <c:pt idx="22">
                  <c:v>-9744241.3302047625</c:v>
                </c:pt>
                <c:pt idx="23">
                  <c:v>-7792785.4750630595</c:v>
                </c:pt>
                <c:pt idx="24">
                  <c:v>-8816329.6199213583</c:v>
                </c:pt>
                <c:pt idx="25">
                  <c:v>-6339873.7647796571</c:v>
                </c:pt>
                <c:pt idx="26">
                  <c:v>2511582.0903620441</c:v>
                </c:pt>
                <c:pt idx="27">
                  <c:v>-1636962.0544962548</c:v>
                </c:pt>
                <c:pt idx="28">
                  <c:v>3214493.8006454483</c:v>
                </c:pt>
                <c:pt idx="29">
                  <c:v>10865949.655787148</c:v>
                </c:pt>
                <c:pt idx="30">
                  <c:v>16917405.510928851</c:v>
                </c:pt>
                <c:pt idx="31">
                  <c:v>5768861.3660705518</c:v>
                </c:pt>
                <c:pt idx="32">
                  <c:v>1620317.221212253</c:v>
                </c:pt>
                <c:pt idx="33">
                  <c:v>-2528226.923646044</c:v>
                </c:pt>
                <c:pt idx="34">
                  <c:v>5323228.9314956553</c:v>
                </c:pt>
                <c:pt idx="35">
                  <c:v>22334684.786637358</c:v>
                </c:pt>
                <c:pt idx="36">
                  <c:v>1026140.6417790595</c:v>
                </c:pt>
                <c:pt idx="37">
                  <c:v>6477596.4969207607</c:v>
                </c:pt>
                <c:pt idx="38">
                  <c:v>729052.35206246376</c:v>
                </c:pt>
                <c:pt idx="39">
                  <c:v>11580508.207204163</c:v>
                </c:pt>
                <c:pt idx="40">
                  <c:v>-7568035.9376541339</c:v>
                </c:pt>
                <c:pt idx="41">
                  <c:v>1283419.9174875673</c:v>
                </c:pt>
                <c:pt idx="42">
                  <c:v>3534875.7726292685</c:v>
                </c:pt>
                <c:pt idx="43">
                  <c:v>2986331.6277709696</c:v>
                </c:pt>
                <c:pt idx="44">
                  <c:v>-3162212.5170873292</c:v>
                </c:pt>
                <c:pt idx="45">
                  <c:v>-310756.66194562614</c:v>
                </c:pt>
                <c:pt idx="46">
                  <c:v>11540699.193196075</c:v>
                </c:pt>
                <c:pt idx="47">
                  <c:v>-5357844.9516622238</c:v>
                </c:pt>
                <c:pt idx="48">
                  <c:v>15743610.903479477</c:v>
                </c:pt>
                <c:pt idx="49">
                  <c:v>-654933.24137882143</c:v>
                </c:pt>
                <c:pt idx="50">
                  <c:v>9446522.6137628816</c:v>
                </c:pt>
                <c:pt idx="51">
                  <c:v>6547978.4689045846</c:v>
                </c:pt>
                <c:pt idx="52">
                  <c:v>-6600565.675953716</c:v>
                </c:pt>
                <c:pt idx="53">
                  <c:v>9500890.1791879833</c:v>
                </c:pt>
                <c:pt idx="54">
                  <c:v>13602346.034329686</c:v>
                </c:pt>
                <c:pt idx="55">
                  <c:v>6203801.8894713894</c:v>
                </c:pt>
                <c:pt idx="56">
                  <c:v>-2944742.2553869113</c:v>
                </c:pt>
                <c:pt idx="57">
                  <c:v>32406713.599754792</c:v>
                </c:pt>
                <c:pt idx="58">
                  <c:v>34258169.454896495</c:v>
                </c:pt>
                <c:pt idx="59">
                  <c:v>-890374.68996180594</c:v>
                </c:pt>
                <c:pt idx="60">
                  <c:v>27461081.165179893</c:v>
                </c:pt>
                <c:pt idx="61">
                  <c:v>-1187462.9796783999</c:v>
                </c:pt>
                <c:pt idx="62">
                  <c:v>13663992.875463299</c:v>
                </c:pt>
                <c:pt idx="63">
                  <c:v>12765448.730604999</c:v>
                </c:pt>
                <c:pt idx="64">
                  <c:v>-883095.41425329819</c:v>
                </c:pt>
                <c:pt idx="65">
                  <c:v>45718360.440888405</c:v>
                </c:pt>
                <c:pt idx="66">
                  <c:v>23069816.296030104</c:v>
                </c:pt>
                <c:pt idx="67">
                  <c:v>2171272.1511718072</c:v>
                </c:pt>
                <c:pt idx="68">
                  <c:v>-977271.99368648976</c:v>
                </c:pt>
                <c:pt idx="69">
                  <c:v>5124183.8614552096</c:v>
                </c:pt>
                <c:pt idx="70">
                  <c:v>-1274360.2834030911</c:v>
                </c:pt>
                <c:pt idx="71">
                  <c:v>10827095.571738616</c:v>
                </c:pt>
                <c:pt idx="72">
                  <c:v>-6571448.5731196851</c:v>
                </c:pt>
                <c:pt idx="73">
                  <c:v>-6219992.7179779857</c:v>
                </c:pt>
                <c:pt idx="74">
                  <c:v>-9868536.8628362827</c:v>
                </c:pt>
                <c:pt idx="75">
                  <c:v>17732918.99230542</c:v>
                </c:pt>
                <c:pt idx="76">
                  <c:v>4084374.8474471197</c:v>
                </c:pt>
                <c:pt idx="77">
                  <c:v>4935830.7025888227</c:v>
                </c:pt>
                <c:pt idx="78">
                  <c:v>31287286.557730526</c:v>
                </c:pt>
                <c:pt idx="79">
                  <c:v>4638742.412872225</c:v>
                </c:pt>
                <c:pt idx="80">
                  <c:v>36490198.268013924</c:v>
                </c:pt>
                <c:pt idx="81">
                  <c:v>8341654.1231556274</c:v>
                </c:pt>
                <c:pt idx="82">
                  <c:v>4943109.9782973304</c:v>
                </c:pt>
                <c:pt idx="83">
                  <c:v>-7205434.1665609702</c:v>
                </c:pt>
                <c:pt idx="84">
                  <c:v>30396021.688580733</c:v>
                </c:pt>
                <c:pt idx="85">
                  <c:v>2747477.5437224358</c:v>
                </c:pt>
                <c:pt idx="86">
                  <c:v>16848933.398864135</c:v>
                </c:pt>
                <c:pt idx="87">
                  <c:v>-9049610.7459941655</c:v>
                </c:pt>
                <c:pt idx="88">
                  <c:v>13551845.109147541</c:v>
                </c:pt>
                <c:pt idx="89">
                  <c:v>-9846699.0357107595</c:v>
                </c:pt>
                <c:pt idx="90">
                  <c:v>-745243.18056906015</c:v>
                </c:pt>
                <c:pt idx="91">
                  <c:v>16856212.674572643</c:v>
                </c:pt>
                <c:pt idx="92">
                  <c:v>-7042331.4702856541</c:v>
                </c:pt>
                <c:pt idx="93">
                  <c:v>-7190875.6151439548</c:v>
                </c:pt>
                <c:pt idx="94">
                  <c:v>-6089419.7600022517</c:v>
                </c:pt>
                <c:pt idx="95">
                  <c:v>-8237963.9048605487</c:v>
                </c:pt>
                <c:pt idx="96">
                  <c:v>-7136508.0497188494</c:v>
                </c:pt>
                <c:pt idx="97">
                  <c:v>1964947.80542285</c:v>
                </c:pt>
                <c:pt idx="98">
                  <c:v>-12933596.339435443</c:v>
                </c:pt>
                <c:pt idx="99">
                  <c:v>-10332140.484293744</c:v>
                </c:pt>
                <c:pt idx="100">
                  <c:v>-9980684.6291520447</c:v>
                </c:pt>
                <c:pt idx="101">
                  <c:v>-379228.77401034161</c:v>
                </c:pt>
                <c:pt idx="102">
                  <c:v>12722227.081131361</c:v>
                </c:pt>
                <c:pt idx="103">
                  <c:v>-13176317.063726939</c:v>
                </c:pt>
                <c:pt idx="104">
                  <c:v>-5074861.2085852362</c:v>
                </c:pt>
                <c:pt idx="105">
                  <c:v>-6473405.3534435332</c:v>
                </c:pt>
                <c:pt idx="106">
                  <c:v>9628050.5016981661</c:v>
                </c:pt>
                <c:pt idx="107">
                  <c:v>2479506.3568398654</c:v>
                </c:pt>
                <c:pt idx="108">
                  <c:v>-16919037.788018432</c:v>
                </c:pt>
                <c:pt idx="109">
                  <c:v>20432418.067123272</c:v>
                </c:pt>
                <c:pt idx="110">
                  <c:v>-14216126.077735029</c:v>
                </c:pt>
                <c:pt idx="111">
                  <c:v>-16614670.222593326</c:v>
                </c:pt>
                <c:pt idx="112">
                  <c:v>-3763214.3674516231</c:v>
                </c:pt>
                <c:pt idx="113">
                  <c:v>-7661758.5123099238</c:v>
                </c:pt>
                <c:pt idx="114">
                  <c:v>8439697.3428317755</c:v>
                </c:pt>
                <c:pt idx="115">
                  <c:v>2791153.1979734823</c:v>
                </c:pt>
                <c:pt idx="116">
                  <c:v>-10357390.946884818</c:v>
                </c:pt>
                <c:pt idx="117">
                  <c:v>-4505935.0917431191</c:v>
                </c:pt>
                <c:pt idx="118">
                  <c:v>20345520.763398588</c:v>
                </c:pt>
                <c:pt idx="119">
                  <c:v>-803023.38145971298</c:v>
                </c:pt>
                <c:pt idx="120">
                  <c:v>-8451567.5263180137</c:v>
                </c:pt>
                <c:pt idx="121">
                  <c:v>-20600111.671176314</c:v>
                </c:pt>
                <c:pt idx="122">
                  <c:v>-248655.81603460759</c:v>
                </c:pt>
                <c:pt idx="123">
                  <c:v>-18897199.960892908</c:v>
                </c:pt>
                <c:pt idx="124">
                  <c:v>-14545744.105751209</c:v>
                </c:pt>
                <c:pt idx="125">
                  <c:v>-12694288.250609502</c:v>
                </c:pt>
                <c:pt idx="126">
                  <c:v>-11842832.395467803</c:v>
                </c:pt>
                <c:pt idx="127">
                  <c:v>3008623.4596738964</c:v>
                </c:pt>
                <c:pt idx="128">
                  <c:v>22610079.314815603</c:v>
                </c:pt>
                <c:pt idx="129">
                  <c:v>-17288464.830042697</c:v>
                </c:pt>
                <c:pt idx="130">
                  <c:v>-11937008.974900998</c:v>
                </c:pt>
                <c:pt idx="131">
                  <c:v>-14085553.119759299</c:v>
                </c:pt>
                <c:pt idx="132">
                  <c:v>-11734097.264617592</c:v>
                </c:pt>
                <c:pt idx="133">
                  <c:v>-18632641.409475893</c:v>
                </c:pt>
                <c:pt idx="134">
                  <c:v>-23781185.554334193</c:v>
                </c:pt>
                <c:pt idx="135">
                  <c:v>-3429729.6991924867</c:v>
                </c:pt>
                <c:pt idx="136">
                  <c:v>-23578273.844050787</c:v>
                </c:pt>
                <c:pt idx="137">
                  <c:v>-19726817.988909088</c:v>
                </c:pt>
                <c:pt idx="138">
                  <c:v>-21125362.133767381</c:v>
                </c:pt>
                <c:pt idx="139">
                  <c:v>-20773906.278625682</c:v>
                </c:pt>
                <c:pt idx="140">
                  <c:v>-10422450.423483983</c:v>
                </c:pt>
                <c:pt idx="141">
                  <c:v>17429005.431657717</c:v>
                </c:pt>
                <c:pt idx="142">
                  <c:v>8280461.2867994234</c:v>
                </c:pt>
                <c:pt idx="143">
                  <c:v>4531917.1419411227</c:v>
                </c:pt>
                <c:pt idx="144">
                  <c:v>-12416627.002917178</c:v>
                </c:pt>
                <c:pt idx="145">
                  <c:v>-23665171.147775471</c:v>
                </c:pt>
                <c:pt idx="146">
                  <c:v>-8813715.2926337719</c:v>
                </c:pt>
                <c:pt idx="147">
                  <c:v>-13462259.437492073</c:v>
                </c:pt>
                <c:pt idx="148">
                  <c:v>17889196.417649627</c:v>
                </c:pt>
                <c:pt idx="149">
                  <c:v>22240652.272791333</c:v>
                </c:pt>
                <c:pt idx="150">
                  <c:v>-25007891.872066967</c:v>
                </c:pt>
                <c:pt idx="151">
                  <c:v>-17056436.016925268</c:v>
                </c:pt>
                <c:pt idx="152">
                  <c:v>33795019.838216439</c:v>
                </c:pt>
                <c:pt idx="153">
                  <c:v>39646475.693358138</c:v>
                </c:pt>
                <c:pt idx="154">
                  <c:v>-18702068.451500162</c:v>
                </c:pt>
                <c:pt idx="155">
                  <c:v>46369387.403641544</c:v>
                </c:pt>
                <c:pt idx="156">
                  <c:v>-13479156.741216756</c:v>
                </c:pt>
                <c:pt idx="157">
                  <c:v>-19927700.886075057</c:v>
                </c:pt>
                <c:pt idx="158">
                  <c:v>-16116245.030933358</c:v>
                </c:pt>
                <c:pt idx="159">
                  <c:v>27295210.824208349</c:v>
                </c:pt>
                <c:pt idx="160">
                  <c:v>-18993333.320649952</c:v>
                </c:pt>
                <c:pt idx="161">
                  <c:v>62458122.534491748</c:v>
                </c:pt>
                <c:pt idx="162">
                  <c:v>-5190421.6103665456</c:v>
                </c:pt>
                <c:pt idx="163">
                  <c:v>-16438965.755224846</c:v>
                </c:pt>
                <c:pt idx="164">
                  <c:v>44012490.099916853</c:v>
                </c:pt>
                <c:pt idx="165">
                  <c:v>-25136054.04494144</c:v>
                </c:pt>
                <c:pt idx="166">
                  <c:v>31715401.810200259</c:v>
                </c:pt>
                <c:pt idx="167">
                  <c:v>-22433142.334658042</c:v>
                </c:pt>
                <c:pt idx="168">
                  <c:v>-16581686.479516342</c:v>
                </c:pt>
                <c:pt idx="169">
                  <c:v>-16730230.624374636</c:v>
                </c:pt>
                <c:pt idx="170">
                  <c:v>-16878774.769232936</c:v>
                </c:pt>
                <c:pt idx="171">
                  <c:v>-23027318.914091237</c:v>
                </c:pt>
                <c:pt idx="172">
                  <c:v>-27375863.05894953</c:v>
                </c:pt>
                <c:pt idx="173">
                  <c:v>16275592.796192169</c:v>
                </c:pt>
                <c:pt idx="174">
                  <c:v>-29472951.348666131</c:v>
                </c:pt>
                <c:pt idx="175">
                  <c:v>-23621495.493524432</c:v>
                </c:pt>
                <c:pt idx="176">
                  <c:v>16729960.361617275</c:v>
                </c:pt>
                <c:pt idx="177">
                  <c:v>-22118583.783241026</c:v>
                </c:pt>
                <c:pt idx="178">
                  <c:v>-13267127.928099327</c:v>
                </c:pt>
                <c:pt idx="179">
                  <c:v>-13415672.07295762</c:v>
                </c:pt>
                <c:pt idx="180">
                  <c:v>-28564216.217815921</c:v>
                </c:pt>
                <c:pt idx="181">
                  <c:v>-20912760.362674221</c:v>
                </c:pt>
                <c:pt idx="182">
                  <c:v>-15661304.507532515</c:v>
                </c:pt>
                <c:pt idx="183">
                  <c:v>-31709848.652390815</c:v>
                </c:pt>
                <c:pt idx="184">
                  <c:v>-21958392.797249116</c:v>
                </c:pt>
                <c:pt idx="185">
                  <c:v>-14306936.942107417</c:v>
                </c:pt>
                <c:pt idx="186">
                  <c:v>-19255481.08696571</c:v>
                </c:pt>
                <c:pt idx="187">
                  <c:v>-29604025.231824011</c:v>
                </c:pt>
                <c:pt idx="188">
                  <c:v>106447430.62331769</c:v>
                </c:pt>
                <c:pt idx="189">
                  <c:v>-22701113.521540605</c:v>
                </c:pt>
                <c:pt idx="190">
                  <c:v>-19849657.666398905</c:v>
                </c:pt>
                <c:pt idx="191">
                  <c:v>4001798.1887427941</c:v>
                </c:pt>
                <c:pt idx="192">
                  <c:v>-25021745.956115499</c:v>
                </c:pt>
                <c:pt idx="193">
                  <c:v>10454709.8990262</c:v>
                </c:pt>
                <c:pt idx="194">
                  <c:v>-30943834.245832101</c:v>
                </c:pt>
                <c:pt idx="195">
                  <c:v>62914796.609309599</c:v>
                </c:pt>
                <c:pt idx="196">
                  <c:v>13759077.464451306</c:v>
                </c:pt>
                <c:pt idx="197">
                  <c:v>-32514466.680406995</c:v>
                </c:pt>
                <c:pt idx="198">
                  <c:v>58461989.174734704</c:v>
                </c:pt>
                <c:pt idx="199">
                  <c:v>-1686554.970123589</c:v>
                </c:pt>
                <c:pt idx="200">
                  <c:v>13164900.88501811</c:v>
                </c:pt>
                <c:pt idx="201">
                  <c:v>11141356.74015981</c:v>
                </c:pt>
                <c:pt idx="202">
                  <c:v>80367812.595301509</c:v>
                </c:pt>
                <c:pt idx="203">
                  <c:v>20219268.450443216</c:v>
                </c:pt>
                <c:pt idx="204">
                  <c:v>12570724.305584915</c:v>
                </c:pt>
                <c:pt idx="205">
                  <c:v>-17577819.839273386</c:v>
                </c:pt>
                <c:pt idx="206">
                  <c:v>4773636.0158683211</c:v>
                </c:pt>
                <c:pt idx="207">
                  <c:v>72480366.87101002</c:v>
                </c:pt>
                <c:pt idx="208">
                  <c:v>11976547.72615172</c:v>
                </c:pt>
                <c:pt idx="209">
                  <c:v>-3171996.4187065735</c:v>
                </c:pt>
                <c:pt idx="210">
                  <c:v>-10820540.563564874</c:v>
                </c:pt>
                <c:pt idx="211">
                  <c:v>-10969084.708423175</c:v>
                </c:pt>
                <c:pt idx="212">
                  <c:v>-11117628.853281476</c:v>
                </c:pt>
                <c:pt idx="213">
                  <c:v>-14266172.998139769</c:v>
                </c:pt>
                <c:pt idx="214">
                  <c:v>3585282.8570019305</c:v>
                </c:pt>
                <c:pt idx="215">
                  <c:v>14690488.71214363</c:v>
                </c:pt>
                <c:pt idx="216">
                  <c:v>14288194.567285337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1-8B4D-A5F4-4DC8605F9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56239"/>
        <c:axId val="247929903"/>
      </c:scatterChart>
      <c:valAx>
        <c:axId val="247856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929903"/>
        <c:crosses val="autoZero"/>
        <c:crossBetween val="midCat"/>
      </c:valAx>
      <c:valAx>
        <c:axId val="24792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56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</a:t>
            </a:r>
            <a:r>
              <a:rPr lang="en-US" baseline="0"/>
              <a:t> Buys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Regression'!$D$3:$D$219</c:f>
              <c:numCache>
                <c:formatCode>General</c:formatCode>
                <c:ptCount val="217"/>
                <c:pt idx="0">
                  <c:v>86000</c:v>
                </c:pt>
                <c:pt idx="1">
                  <c:v>300000</c:v>
                </c:pt>
                <c:pt idx="2">
                  <c:v>260000</c:v>
                </c:pt>
                <c:pt idx="3">
                  <c:v>240000</c:v>
                </c:pt>
                <c:pt idx="4">
                  <c:v>190000</c:v>
                </c:pt>
                <c:pt idx="5">
                  <c:v>160000</c:v>
                </c:pt>
                <c:pt idx="6">
                  <c:v>75000</c:v>
                </c:pt>
                <c:pt idx="7">
                  <c:v>65000</c:v>
                </c:pt>
                <c:pt idx="8">
                  <c:v>35000</c:v>
                </c:pt>
                <c:pt idx="9">
                  <c:v>55000</c:v>
                </c:pt>
                <c:pt idx="10">
                  <c:v>50000</c:v>
                </c:pt>
                <c:pt idx="11">
                  <c:v>45000</c:v>
                </c:pt>
                <c:pt idx="12">
                  <c:v>150000</c:v>
                </c:pt>
                <c:pt idx="13">
                  <c:v>35000</c:v>
                </c:pt>
                <c:pt idx="14">
                  <c:v>49000</c:v>
                </c:pt>
                <c:pt idx="15">
                  <c:v>94000</c:v>
                </c:pt>
                <c:pt idx="16">
                  <c:v>80000</c:v>
                </c:pt>
                <c:pt idx="17">
                  <c:v>106000</c:v>
                </c:pt>
                <c:pt idx="18">
                  <c:v>110000</c:v>
                </c:pt>
                <c:pt idx="19">
                  <c:v>80000</c:v>
                </c:pt>
                <c:pt idx="20">
                  <c:v>105000</c:v>
                </c:pt>
                <c:pt idx="21">
                  <c:v>280000</c:v>
                </c:pt>
                <c:pt idx="22">
                  <c:v>90000</c:v>
                </c:pt>
                <c:pt idx="23">
                  <c:v>150000</c:v>
                </c:pt>
                <c:pt idx="24">
                  <c:v>125000</c:v>
                </c:pt>
                <c:pt idx="25">
                  <c:v>200000</c:v>
                </c:pt>
                <c:pt idx="26">
                  <c:v>400000</c:v>
                </c:pt>
                <c:pt idx="27">
                  <c:v>300000</c:v>
                </c:pt>
                <c:pt idx="28">
                  <c:v>425000</c:v>
                </c:pt>
                <c:pt idx="29">
                  <c:v>620000</c:v>
                </c:pt>
                <c:pt idx="30">
                  <c:v>775000</c:v>
                </c:pt>
                <c:pt idx="31">
                  <c:v>500000</c:v>
                </c:pt>
                <c:pt idx="32">
                  <c:v>400000</c:v>
                </c:pt>
                <c:pt idx="33">
                  <c:v>300000</c:v>
                </c:pt>
                <c:pt idx="34">
                  <c:v>500000</c:v>
                </c:pt>
                <c:pt idx="35">
                  <c:v>929000</c:v>
                </c:pt>
                <c:pt idx="36">
                  <c:v>400000</c:v>
                </c:pt>
                <c:pt idx="37">
                  <c:v>540000</c:v>
                </c:pt>
                <c:pt idx="38">
                  <c:v>400000</c:v>
                </c:pt>
                <c:pt idx="39">
                  <c:v>675000</c:v>
                </c:pt>
                <c:pt idx="40">
                  <c:v>200000</c:v>
                </c:pt>
                <c:pt idx="41">
                  <c:v>425000</c:v>
                </c:pt>
                <c:pt idx="42">
                  <c:v>485000</c:v>
                </c:pt>
                <c:pt idx="43">
                  <c:v>475000</c:v>
                </c:pt>
                <c:pt idx="44">
                  <c:v>325000</c:v>
                </c:pt>
                <c:pt idx="45">
                  <c:v>400000</c:v>
                </c:pt>
                <c:pt idx="46">
                  <c:v>700000</c:v>
                </c:pt>
                <c:pt idx="47">
                  <c:v>225000</c:v>
                </c:pt>
                <c:pt idx="48">
                  <c:v>650000</c:v>
                </c:pt>
                <c:pt idx="49">
                  <c:v>325000</c:v>
                </c:pt>
                <c:pt idx="50">
                  <c:v>530000</c:v>
                </c:pt>
                <c:pt idx="51">
                  <c:v>475000</c:v>
                </c:pt>
                <c:pt idx="52">
                  <c:v>215000</c:v>
                </c:pt>
                <c:pt idx="53">
                  <c:v>540000</c:v>
                </c:pt>
                <c:pt idx="54">
                  <c:v>625000</c:v>
                </c:pt>
                <c:pt idx="55">
                  <c:v>480000</c:v>
                </c:pt>
                <c:pt idx="56">
                  <c:v>300000</c:v>
                </c:pt>
                <c:pt idx="57">
                  <c:v>1010000</c:v>
                </c:pt>
                <c:pt idx="58">
                  <c:v>1050000</c:v>
                </c:pt>
                <c:pt idx="59">
                  <c:v>350000</c:v>
                </c:pt>
                <c:pt idx="60">
                  <c:v>920000</c:v>
                </c:pt>
                <c:pt idx="61">
                  <c:v>350000</c:v>
                </c:pt>
                <c:pt idx="62">
                  <c:v>650000</c:v>
                </c:pt>
                <c:pt idx="63">
                  <c:v>635000</c:v>
                </c:pt>
                <c:pt idx="64">
                  <c:v>365000</c:v>
                </c:pt>
                <c:pt idx="65">
                  <c:v>1300000</c:v>
                </c:pt>
                <c:pt idx="66">
                  <c:v>850000</c:v>
                </c:pt>
                <c:pt idx="67">
                  <c:v>435000</c:v>
                </c:pt>
                <c:pt idx="68">
                  <c:v>375000</c:v>
                </c:pt>
                <c:pt idx="69">
                  <c:v>500000</c:v>
                </c:pt>
                <c:pt idx="70">
                  <c:v>375000</c:v>
                </c:pt>
                <c:pt idx="71">
                  <c:v>620000</c:v>
                </c:pt>
                <c:pt idx="72">
                  <c:v>275000</c:v>
                </c:pt>
                <c:pt idx="73">
                  <c:v>285000</c:v>
                </c:pt>
                <c:pt idx="74">
                  <c:v>215000</c:v>
                </c:pt>
                <c:pt idx="75">
                  <c:v>770000</c:v>
                </c:pt>
                <c:pt idx="76">
                  <c:v>500000</c:v>
                </c:pt>
                <c:pt idx="77">
                  <c:v>520000</c:v>
                </c:pt>
                <c:pt idx="78">
                  <c:v>1050000</c:v>
                </c:pt>
                <c:pt idx="79">
                  <c:v>520000</c:v>
                </c:pt>
                <c:pt idx="80">
                  <c:v>1160000</c:v>
                </c:pt>
                <c:pt idx="81">
                  <c:v>600000</c:v>
                </c:pt>
                <c:pt idx="82">
                  <c:v>535000</c:v>
                </c:pt>
                <c:pt idx="83">
                  <c:v>295000</c:v>
                </c:pt>
                <c:pt idx="84">
                  <c:v>1050000</c:v>
                </c:pt>
                <c:pt idx="85">
                  <c:v>500000</c:v>
                </c:pt>
                <c:pt idx="86">
                  <c:v>785000</c:v>
                </c:pt>
                <c:pt idx="87">
                  <c:v>270000</c:v>
                </c:pt>
                <c:pt idx="88">
                  <c:v>725000</c:v>
                </c:pt>
                <c:pt idx="89">
                  <c:v>260000</c:v>
                </c:pt>
                <c:pt idx="90">
                  <c:v>445000</c:v>
                </c:pt>
                <c:pt idx="91">
                  <c:v>800000</c:v>
                </c:pt>
                <c:pt idx="92">
                  <c:v>325000</c:v>
                </c:pt>
                <c:pt idx="93">
                  <c:v>325000</c:v>
                </c:pt>
                <c:pt idx="94">
                  <c:v>350000</c:v>
                </c:pt>
                <c:pt idx="95">
                  <c:v>310000</c:v>
                </c:pt>
                <c:pt idx="96">
                  <c:v>335000</c:v>
                </c:pt>
                <c:pt idx="97">
                  <c:v>520000</c:v>
                </c:pt>
                <c:pt idx="98">
                  <c:v>225000</c:v>
                </c:pt>
                <c:pt idx="99">
                  <c:v>280000</c:v>
                </c:pt>
                <c:pt idx="100">
                  <c:v>290000</c:v>
                </c:pt>
                <c:pt idx="101">
                  <c:v>485000</c:v>
                </c:pt>
                <c:pt idx="102">
                  <c:v>750000</c:v>
                </c:pt>
                <c:pt idx="103">
                  <c:v>235000</c:v>
                </c:pt>
                <c:pt idx="104">
                  <c:v>400000</c:v>
                </c:pt>
                <c:pt idx="105">
                  <c:v>375000</c:v>
                </c:pt>
                <c:pt idx="106">
                  <c:v>700000</c:v>
                </c:pt>
                <c:pt idx="107">
                  <c:v>560000</c:v>
                </c:pt>
                <c:pt idx="108">
                  <c:v>175000</c:v>
                </c:pt>
                <c:pt idx="109">
                  <c:v>925000</c:v>
                </c:pt>
                <c:pt idx="110">
                  <c:v>235000</c:v>
                </c:pt>
                <c:pt idx="111">
                  <c:v>190000</c:v>
                </c:pt>
                <c:pt idx="112">
                  <c:v>450000</c:v>
                </c:pt>
                <c:pt idx="113">
                  <c:v>375000</c:v>
                </c:pt>
                <c:pt idx="114">
                  <c:v>700000</c:v>
                </c:pt>
                <c:pt idx="115">
                  <c:v>590000</c:v>
                </c:pt>
                <c:pt idx="116">
                  <c:v>330000</c:v>
                </c:pt>
                <c:pt idx="117">
                  <c:v>450000</c:v>
                </c:pt>
                <c:pt idx="118">
                  <c:v>950000</c:v>
                </c:pt>
                <c:pt idx="119">
                  <c:v>530000</c:v>
                </c:pt>
                <c:pt idx="120">
                  <c:v>380000</c:v>
                </c:pt>
                <c:pt idx="121">
                  <c:v>140000</c:v>
                </c:pt>
                <c:pt idx="122">
                  <c:v>550000</c:v>
                </c:pt>
                <c:pt idx="123">
                  <c:v>180000</c:v>
                </c:pt>
                <c:pt idx="124">
                  <c:v>270000</c:v>
                </c:pt>
                <c:pt idx="125">
                  <c:v>310000</c:v>
                </c:pt>
                <c:pt idx="126">
                  <c:v>330000</c:v>
                </c:pt>
                <c:pt idx="127">
                  <c:v>630000</c:v>
                </c:pt>
                <c:pt idx="128">
                  <c:v>1025000</c:v>
                </c:pt>
                <c:pt idx="129">
                  <c:v>230000</c:v>
                </c:pt>
                <c:pt idx="130">
                  <c:v>340000</c:v>
                </c:pt>
                <c:pt idx="131">
                  <c:v>300000</c:v>
                </c:pt>
                <c:pt idx="132">
                  <c:v>350000</c:v>
                </c:pt>
                <c:pt idx="133">
                  <c:v>215000</c:v>
                </c:pt>
                <c:pt idx="134">
                  <c:v>115000</c:v>
                </c:pt>
                <c:pt idx="135">
                  <c:v>525000</c:v>
                </c:pt>
                <c:pt idx="136">
                  <c:v>125000</c:v>
                </c:pt>
                <c:pt idx="137">
                  <c:v>205000</c:v>
                </c:pt>
                <c:pt idx="138">
                  <c:v>180000</c:v>
                </c:pt>
                <c:pt idx="139">
                  <c:v>190000</c:v>
                </c:pt>
                <c:pt idx="140">
                  <c:v>400000</c:v>
                </c:pt>
                <c:pt idx="141">
                  <c:v>800000</c:v>
                </c:pt>
                <c:pt idx="142">
                  <c:v>650000</c:v>
                </c:pt>
                <c:pt idx="143">
                  <c:v>590000</c:v>
                </c:pt>
                <c:pt idx="144">
                  <c:v>310000</c:v>
                </c:pt>
                <c:pt idx="145">
                  <c:v>125000</c:v>
                </c:pt>
                <c:pt idx="146">
                  <c:v>375000</c:v>
                </c:pt>
                <c:pt idx="147">
                  <c:v>300000</c:v>
                </c:pt>
                <c:pt idx="148">
                  <c:v>825000</c:v>
                </c:pt>
                <c:pt idx="149">
                  <c:v>900000</c:v>
                </c:pt>
                <c:pt idx="150">
                  <c:v>115000</c:v>
                </c:pt>
                <c:pt idx="151">
                  <c:v>250000</c:v>
                </c:pt>
                <c:pt idx="152">
                  <c:v>1100000</c:v>
                </c:pt>
                <c:pt idx="153">
                  <c:v>1200000</c:v>
                </c:pt>
                <c:pt idx="154">
                  <c:v>230000</c:v>
                </c:pt>
                <c:pt idx="155">
                  <c:v>1317000</c:v>
                </c:pt>
                <c:pt idx="156">
                  <c:v>322000</c:v>
                </c:pt>
                <c:pt idx="157">
                  <c:v>217000</c:v>
                </c:pt>
                <c:pt idx="158">
                  <c:v>283000</c:v>
                </c:pt>
                <c:pt idx="159">
                  <c:v>1009000</c:v>
                </c:pt>
                <c:pt idx="160">
                  <c:v>240000</c:v>
                </c:pt>
                <c:pt idx="161">
                  <c:v>1600000</c:v>
                </c:pt>
                <c:pt idx="162">
                  <c:v>475000</c:v>
                </c:pt>
                <c:pt idx="163">
                  <c:v>290000</c:v>
                </c:pt>
                <c:pt idx="164">
                  <c:v>1300000</c:v>
                </c:pt>
                <c:pt idx="165">
                  <c:v>150000</c:v>
                </c:pt>
                <c:pt idx="166">
                  <c:v>1100000</c:v>
                </c:pt>
                <c:pt idx="167">
                  <c:v>200000</c:v>
                </c:pt>
                <c:pt idx="168">
                  <c:v>300000</c:v>
                </c:pt>
                <c:pt idx="169">
                  <c:v>300000</c:v>
                </c:pt>
                <c:pt idx="170">
                  <c:v>300000</c:v>
                </c:pt>
                <c:pt idx="171">
                  <c:v>200000</c:v>
                </c:pt>
                <c:pt idx="172">
                  <c:v>130000</c:v>
                </c:pt>
                <c:pt idx="173">
                  <c:v>860000</c:v>
                </c:pt>
                <c:pt idx="174">
                  <c:v>100000</c:v>
                </c:pt>
                <c:pt idx="175">
                  <c:v>200000</c:v>
                </c:pt>
                <c:pt idx="176">
                  <c:v>875000</c:v>
                </c:pt>
                <c:pt idx="177">
                  <c:v>230000</c:v>
                </c:pt>
                <c:pt idx="178">
                  <c:v>380000</c:v>
                </c:pt>
                <c:pt idx="179">
                  <c:v>380000</c:v>
                </c:pt>
                <c:pt idx="180">
                  <c:v>130000</c:v>
                </c:pt>
                <c:pt idx="181">
                  <c:v>260000</c:v>
                </c:pt>
                <c:pt idx="182">
                  <c:v>350000</c:v>
                </c:pt>
                <c:pt idx="183">
                  <c:v>85000</c:v>
                </c:pt>
                <c:pt idx="184">
                  <c:v>250000</c:v>
                </c:pt>
                <c:pt idx="185">
                  <c:v>380000</c:v>
                </c:pt>
                <c:pt idx="186">
                  <c:v>300000</c:v>
                </c:pt>
                <c:pt idx="187">
                  <c:v>130000</c:v>
                </c:pt>
                <c:pt idx="188">
                  <c:v>2400000</c:v>
                </c:pt>
                <c:pt idx="189">
                  <c:v>250000</c:v>
                </c:pt>
                <c:pt idx="190">
                  <c:v>300000</c:v>
                </c:pt>
                <c:pt idx="191">
                  <c:v>700000</c:v>
                </c:pt>
                <c:pt idx="192">
                  <c:v>175000</c:v>
                </c:pt>
                <c:pt idx="193">
                  <c:v>650000</c:v>
                </c:pt>
                <c:pt idx="194">
                  <c:v>100000</c:v>
                </c:pt>
                <c:pt idx="195">
                  <c:v>1353429</c:v>
                </c:pt>
                <c:pt idx="196">
                  <c:v>700000</c:v>
                </c:pt>
                <c:pt idx="197">
                  <c:v>85000</c:v>
                </c:pt>
                <c:pt idx="198">
                  <c:v>1300000</c:v>
                </c:pt>
                <c:pt idx="199">
                  <c:v>500000</c:v>
                </c:pt>
                <c:pt idx="200">
                  <c:v>700000</c:v>
                </c:pt>
                <c:pt idx="201">
                  <c:v>675000</c:v>
                </c:pt>
                <c:pt idx="202">
                  <c:v>1600000</c:v>
                </c:pt>
                <c:pt idx="203">
                  <c:v>800000</c:v>
                </c:pt>
                <c:pt idx="204">
                  <c:v>700000</c:v>
                </c:pt>
                <c:pt idx="205">
                  <c:v>300000</c:v>
                </c:pt>
                <c:pt idx="206">
                  <c:v>600000</c:v>
                </c:pt>
                <c:pt idx="207">
                  <c:v>1504737</c:v>
                </c:pt>
                <c:pt idx="208">
                  <c:v>700000</c:v>
                </c:pt>
                <c:pt idx="209">
                  <c:v>500000</c:v>
                </c:pt>
                <c:pt idx="210">
                  <c:v>400000</c:v>
                </c:pt>
                <c:pt idx="211">
                  <c:v>400000</c:v>
                </c:pt>
                <c:pt idx="212">
                  <c:v>400000</c:v>
                </c:pt>
                <c:pt idx="213">
                  <c:v>360000</c:v>
                </c:pt>
                <c:pt idx="214">
                  <c:v>600000</c:v>
                </c:pt>
                <c:pt idx="215">
                  <c:v>750050</c:v>
                </c:pt>
                <c:pt idx="216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6E-C64C-AAAB-F7EC4BBE627E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'UFC Business Decomposition'!$L$3:$L$222</c:f>
              <c:numCache>
                <c:formatCode>0</c:formatCode>
                <c:ptCount val="220"/>
                <c:pt idx="216">
                  <c:v>700000</c:v>
                </c:pt>
                <c:pt idx="217">
                  <c:v>682001.33669974364</c:v>
                </c:pt>
                <c:pt idx="218">
                  <c:v>578113.55028513854</c:v>
                </c:pt>
                <c:pt idx="219">
                  <c:v>505704.8025777961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6E-C64C-AAAB-F7EC4BBE6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12351"/>
        <c:axId val="897648400"/>
      </c:lineChart>
      <c:catAx>
        <c:axId val="51141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648400"/>
        <c:crosses val="autoZero"/>
        <c:auto val="1"/>
        <c:lblAlgn val="ctr"/>
        <c:lblOffset val="100"/>
        <c:noMultiLvlLbl val="0"/>
      </c:catAx>
      <c:valAx>
        <c:axId val="8976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Buys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Regression'!$F$3:$F$219</c:f>
              <c:numCache>
                <c:formatCode>General</c:formatCode>
                <c:ptCount val="217"/>
                <c:pt idx="0">
                  <c:v>2580000</c:v>
                </c:pt>
                <c:pt idx="1">
                  <c:v>9000000</c:v>
                </c:pt>
                <c:pt idx="2">
                  <c:v>7800000</c:v>
                </c:pt>
                <c:pt idx="3">
                  <c:v>7200000</c:v>
                </c:pt>
                <c:pt idx="4">
                  <c:v>5700000</c:v>
                </c:pt>
                <c:pt idx="5">
                  <c:v>4800000</c:v>
                </c:pt>
                <c:pt idx="6">
                  <c:v>2250000</c:v>
                </c:pt>
                <c:pt idx="7">
                  <c:v>1950000</c:v>
                </c:pt>
                <c:pt idx="8">
                  <c:v>1050000</c:v>
                </c:pt>
                <c:pt idx="9">
                  <c:v>1650000</c:v>
                </c:pt>
                <c:pt idx="10">
                  <c:v>1500000</c:v>
                </c:pt>
                <c:pt idx="11">
                  <c:v>1350000</c:v>
                </c:pt>
                <c:pt idx="12">
                  <c:v>4500000</c:v>
                </c:pt>
                <c:pt idx="13">
                  <c:v>1050000</c:v>
                </c:pt>
                <c:pt idx="14">
                  <c:v>1470000</c:v>
                </c:pt>
                <c:pt idx="15">
                  <c:v>2820000</c:v>
                </c:pt>
                <c:pt idx="16">
                  <c:v>2400000</c:v>
                </c:pt>
                <c:pt idx="17">
                  <c:v>3180000</c:v>
                </c:pt>
                <c:pt idx="18">
                  <c:v>3300000</c:v>
                </c:pt>
                <c:pt idx="19">
                  <c:v>2400000</c:v>
                </c:pt>
                <c:pt idx="20">
                  <c:v>3675000</c:v>
                </c:pt>
                <c:pt idx="21">
                  <c:v>9800000</c:v>
                </c:pt>
                <c:pt idx="22">
                  <c:v>3150000</c:v>
                </c:pt>
                <c:pt idx="23">
                  <c:v>5250000</c:v>
                </c:pt>
                <c:pt idx="24">
                  <c:v>4375000</c:v>
                </c:pt>
                <c:pt idx="25">
                  <c:v>7000000</c:v>
                </c:pt>
                <c:pt idx="26">
                  <c:v>16000000</c:v>
                </c:pt>
                <c:pt idx="27">
                  <c:v>12000000</c:v>
                </c:pt>
                <c:pt idx="28">
                  <c:v>17000000</c:v>
                </c:pt>
                <c:pt idx="29">
                  <c:v>24800000</c:v>
                </c:pt>
                <c:pt idx="30">
                  <c:v>31000000</c:v>
                </c:pt>
                <c:pt idx="31">
                  <c:v>20000000</c:v>
                </c:pt>
                <c:pt idx="32">
                  <c:v>16000000</c:v>
                </c:pt>
                <c:pt idx="33">
                  <c:v>12000000</c:v>
                </c:pt>
                <c:pt idx="34">
                  <c:v>20000000</c:v>
                </c:pt>
                <c:pt idx="35">
                  <c:v>37160000</c:v>
                </c:pt>
                <c:pt idx="36">
                  <c:v>16000000</c:v>
                </c:pt>
                <c:pt idx="37">
                  <c:v>21600000</c:v>
                </c:pt>
                <c:pt idx="38">
                  <c:v>16000000</c:v>
                </c:pt>
                <c:pt idx="39">
                  <c:v>27000000</c:v>
                </c:pt>
                <c:pt idx="40">
                  <c:v>8000000</c:v>
                </c:pt>
                <c:pt idx="41">
                  <c:v>17000000</c:v>
                </c:pt>
                <c:pt idx="42">
                  <c:v>19400000</c:v>
                </c:pt>
                <c:pt idx="43">
                  <c:v>19000000</c:v>
                </c:pt>
                <c:pt idx="44">
                  <c:v>13000000</c:v>
                </c:pt>
                <c:pt idx="45">
                  <c:v>16000000</c:v>
                </c:pt>
                <c:pt idx="46">
                  <c:v>28000000</c:v>
                </c:pt>
                <c:pt idx="47">
                  <c:v>11250000</c:v>
                </c:pt>
                <c:pt idx="48">
                  <c:v>32500000</c:v>
                </c:pt>
                <c:pt idx="49">
                  <c:v>16250000</c:v>
                </c:pt>
                <c:pt idx="50">
                  <c:v>26500000</c:v>
                </c:pt>
                <c:pt idx="51">
                  <c:v>23750000</c:v>
                </c:pt>
                <c:pt idx="52">
                  <c:v>10750000</c:v>
                </c:pt>
                <c:pt idx="53">
                  <c:v>27000000</c:v>
                </c:pt>
                <c:pt idx="54">
                  <c:v>31250000</c:v>
                </c:pt>
                <c:pt idx="55">
                  <c:v>24000000</c:v>
                </c:pt>
                <c:pt idx="56">
                  <c:v>15000000</c:v>
                </c:pt>
                <c:pt idx="57">
                  <c:v>50500000</c:v>
                </c:pt>
                <c:pt idx="58">
                  <c:v>52500000</c:v>
                </c:pt>
                <c:pt idx="59">
                  <c:v>17500000</c:v>
                </c:pt>
                <c:pt idx="60">
                  <c:v>46000000</c:v>
                </c:pt>
                <c:pt idx="61">
                  <c:v>17500000</c:v>
                </c:pt>
                <c:pt idx="62">
                  <c:v>32500000</c:v>
                </c:pt>
                <c:pt idx="63">
                  <c:v>31750000</c:v>
                </c:pt>
                <c:pt idx="64">
                  <c:v>18250000</c:v>
                </c:pt>
                <c:pt idx="65">
                  <c:v>65000000</c:v>
                </c:pt>
                <c:pt idx="66">
                  <c:v>42500000</c:v>
                </c:pt>
                <c:pt idx="67">
                  <c:v>21750000</c:v>
                </c:pt>
                <c:pt idx="68">
                  <c:v>18750000</c:v>
                </c:pt>
                <c:pt idx="69">
                  <c:v>25000000</c:v>
                </c:pt>
                <c:pt idx="70">
                  <c:v>18750000</c:v>
                </c:pt>
                <c:pt idx="71">
                  <c:v>31000000</c:v>
                </c:pt>
                <c:pt idx="72">
                  <c:v>13750000</c:v>
                </c:pt>
                <c:pt idx="73">
                  <c:v>14250000</c:v>
                </c:pt>
                <c:pt idx="74">
                  <c:v>10750000</c:v>
                </c:pt>
                <c:pt idx="75">
                  <c:v>38500000</c:v>
                </c:pt>
                <c:pt idx="76">
                  <c:v>25000000</c:v>
                </c:pt>
                <c:pt idx="77">
                  <c:v>26000000</c:v>
                </c:pt>
                <c:pt idx="78">
                  <c:v>52500000</c:v>
                </c:pt>
                <c:pt idx="79">
                  <c:v>26000000</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</c:v>
                </c:pt>
                <c:pt idx="83">
                  <c:v>14750000</c:v>
                </c:pt>
                <c:pt idx="84">
                  <c:v>52500000</c:v>
                </c:pt>
                <c:pt idx="85">
                  <c:v>25000000</c:v>
                </c:pt>
                <c:pt idx="86">
                  <c:v>39250000</c:v>
                </c:pt>
                <c:pt idx="87">
                  <c:v>13500000</c:v>
                </c:pt>
                <c:pt idx="88">
                  <c:v>36250000</c:v>
                </c:pt>
                <c:pt idx="89">
                  <c:v>13000000</c:v>
                </c:pt>
                <c:pt idx="90">
                  <c:v>22250000</c:v>
                </c:pt>
                <c:pt idx="91">
                  <c:v>40000000</c:v>
                </c:pt>
                <c:pt idx="92">
                  <c:v>16250000</c:v>
                </c:pt>
                <c:pt idx="93">
                  <c:v>16250000</c:v>
                </c:pt>
                <c:pt idx="94">
                  <c:v>17500000</c:v>
                </c:pt>
                <c:pt idx="95">
                  <c:v>15500000</c:v>
                </c:pt>
                <c:pt idx="96">
                  <c:v>16750000</c:v>
                </c:pt>
                <c:pt idx="97">
                  <c:v>26000000</c:v>
                </c:pt>
                <c:pt idx="98">
                  <c:v>11250000</c:v>
                </c:pt>
                <c:pt idx="99">
                  <c:v>14000000</c:v>
                </c:pt>
                <c:pt idx="100">
                  <c:v>14500000</c:v>
                </c:pt>
                <c:pt idx="101">
                  <c:v>24250000</c:v>
                </c:pt>
                <c:pt idx="102">
                  <c:v>37500000</c:v>
                </c:pt>
                <c:pt idx="103">
                  <c:v>11750000</c:v>
                </c:pt>
                <c:pt idx="104">
                  <c:v>20000000</c:v>
                </c:pt>
                <c:pt idx="105">
                  <c:v>18750000</c:v>
                </c:pt>
                <c:pt idx="106">
                  <c:v>35000000</c:v>
                </c:pt>
                <c:pt idx="107">
                  <c:v>28000000</c:v>
                </c:pt>
                <c:pt idx="108">
                  <c:v>8750000</c:v>
                </c:pt>
                <c:pt idx="109">
                  <c:v>46250000</c:v>
                </c:pt>
                <c:pt idx="110">
                  <c:v>11750000</c:v>
                </c:pt>
                <c:pt idx="111">
                  <c:v>9500000</c:v>
                </c:pt>
                <c:pt idx="112">
                  <c:v>22500000</c:v>
                </c:pt>
                <c:pt idx="113">
                  <c:v>18750000</c:v>
                </c:pt>
                <c:pt idx="114">
                  <c:v>35000000</c:v>
                </c:pt>
                <c:pt idx="115">
                  <c:v>29500000</c:v>
                </c:pt>
                <c:pt idx="116">
                  <c:v>16500000</c:v>
                </c:pt>
                <c:pt idx="117">
                  <c:v>22500000</c:v>
                </c:pt>
                <c:pt idx="118">
                  <c:v>47500000</c:v>
                </c:pt>
                <c:pt idx="119">
                  <c:v>26500000</c:v>
                </c:pt>
                <c:pt idx="120">
                  <c:v>19000000</c:v>
                </c:pt>
                <c:pt idx="121">
                  <c:v>7000000</c:v>
                </c:pt>
                <c:pt idx="122">
                  <c:v>27500000</c:v>
                </c:pt>
                <c:pt idx="123">
                  <c:v>9000000</c:v>
                </c:pt>
                <c:pt idx="124">
                  <c:v>13500000</c:v>
                </c:pt>
                <c:pt idx="125">
                  <c:v>15500000</c:v>
                </c:pt>
                <c:pt idx="126">
                  <c:v>16500000</c:v>
                </c:pt>
                <c:pt idx="127">
                  <c:v>31500000</c:v>
                </c:pt>
                <c:pt idx="128">
                  <c:v>51250000</c:v>
                </c:pt>
                <c:pt idx="129">
                  <c:v>11500000</c:v>
                </c:pt>
                <c:pt idx="130">
                  <c:v>17000000</c:v>
                </c:pt>
                <c:pt idx="131">
                  <c:v>15000000</c:v>
                </c:pt>
                <c:pt idx="132">
                  <c:v>17500000</c:v>
                </c:pt>
                <c:pt idx="133">
                  <c:v>10750000</c:v>
                </c:pt>
                <c:pt idx="134">
                  <c:v>5750000</c:v>
                </c:pt>
                <c:pt idx="135">
                  <c:v>26250000</c:v>
                </c:pt>
                <c:pt idx="136">
                  <c:v>6250000</c:v>
                </c:pt>
                <c:pt idx="137">
                  <c:v>10250000</c:v>
                </c:pt>
                <c:pt idx="138">
                  <c:v>9000000</c:v>
                </c:pt>
                <c:pt idx="139">
                  <c:v>9500000</c:v>
                </c:pt>
                <c:pt idx="140">
                  <c:v>20000000</c:v>
                </c:pt>
                <c:pt idx="141">
                  <c:v>48000000</c:v>
                </c:pt>
                <c:pt idx="142">
                  <c:v>39000000</c:v>
                </c:pt>
                <c:pt idx="143">
                  <c:v>35400000</c:v>
                </c:pt>
                <c:pt idx="144">
                  <c:v>18600000</c:v>
                </c:pt>
                <c:pt idx="145">
                  <c:v>7500000</c:v>
                </c:pt>
                <c:pt idx="146">
                  <c:v>22500000</c:v>
                </c:pt>
                <c:pt idx="147">
                  <c:v>18000000</c:v>
                </c:pt>
                <c:pt idx="148">
                  <c:v>49500000</c:v>
                </c:pt>
                <c:pt idx="149">
                  <c:v>54000000</c:v>
                </c:pt>
                <c:pt idx="150">
                  <c:v>6900000</c:v>
                </c:pt>
                <c:pt idx="151">
                  <c:v>15000000</c:v>
                </c:pt>
                <c:pt idx="152">
                  <c:v>66000000</c:v>
                </c:pt>
                <c:pt idx="153">
                  <c:v>72000000</c:v>
                </c:pt>
                <c:pt idx="154">
                  <c:v>13800000</c:v>
                </c:pt>
                <c:pt idx="155">
                  <c:v>79020000</c:v>
                </c:pt>
                <c:pt idx="156">
                  <c:v>19320000</c:v>
                </c:pt>
                <c:pt idx="157">
                  <c:v>13020000</c:v>
                </c:pt>
                <c:pt idx="158">
                  <c:v>16980000</c:v>
                </c:pt>
                <c:pt idx="159">
                  <c:v>60540000</c:v>
                </c:pt>
                <c:pt idx="160">
                  <c:v>14400000</c:v>
                </c:pt>
                <c:pt idx="161">
                  <c:v>96000000</c:v>
                </c:pt>
                <c:pt idx="162">
                  <c:v>28500000</c:v>
                </c:pt>
                <c:pt idx="163">
                  <c:v>17400000</c:v>
                </c:pt>
                <c:pt idx="164">
                  <c:v>78000000</c:v>
                </c:pt>
                <c:pt idx="165">
                  <c:v>9000000</c:v>
                </c:pt>
                <c:pt idx="166">
                  <c:v>66000000</c:v>
                </c:pt>
                <c:pt idx="167">
                  <c:v>12000000</c:v>
                </c:pt>
                <c:pt idx="168">
                  <c:v>18000000</c:v>
                </c:pt>
                <c:pt idx="169">
                  <c:v>18000000</c:v>
                </c:pt>
                <c:pt idx="170">
                  <c:v>18000000</c:v>
                </c:pt>
                <c:pt idx="171">
                  <c:v>12000000</c:v>
                </c:pt>
                <c:pt idx="172">
                  <c:v>7800000</c:v>
                </c:pt>
                <c:pt idx="173">
                  <c:v>51600000</c:v>
                </c:pt>
                <c:pt idx="174">
                  <c:v>6000000</c:v>
                </c:pt>
                <c:pt idx="175">
                  <c:v>12000000</c:v>
                </c:pt>
                <c:pt idx="176">
                  <c:v>52500000</c:v>
                </c:pt>
                <c:pt idx="177">
                  <c:v>13800000</c:v>
                </c:pt>
                <c:pt idx="178">
                  <c:v>22800000</c:v>
                </c:pt>
                <c:pt idx="179">
                  <c:v>22800000</c:v>
                </c:pt>
                <c:pt idx="180">
                  <c:v>7800000</c:v>
                </c:pt>
                <c:pt idx="181">
                  <c:v>15600000</c:v>
                </c:pt>
                <c:pt idx="182">
                  <c:v>21000000</c:v>
                </c:pt>
                <c:pt idx="183">
                  <c:v>5100000</c:v>
                </c:pt>
                <c:pt idx="184">
                  <c:v>15000000</c:v>
                </c:pt>
                <c:pt idx="185">
                  <c:v>22800000</c:v>
                </c:pt>
                <c:pt idx="186">
                  <c:v>18000000</c:v>
                </c:pt>
                <c:pt idx="187">
                  <c:v>7800000</c:v>
                </c:pt>
                <c:pt idx="188">
                  <c:v>144000000</c:v>
                </c:pt>
                <c:pt idx="189">
                  <c:v>15000000</c:v>
                </c:pt>
                <c:pt idx="190">
                  <c:v>18000000</c:v>
                </c:pt>
                <c:pt idx="191">
                  <c:v>42000000</c:v>
                </c:pt>
                <c:pt idx="192">
                  <c:v>13125000</c:v>
                </c:pt>
                <c:pt idx="193">
                  <c:v>48750000</c:v>
                </c:pt>
                <c:pt idx="194">
                  <c:v>7500000</c:v>
                </c:pt>
                <c:pt idx="195">
                  <c:v>101507175</c:v>
                </c:pt>
                <c:pt idx="196">
                  <c:v>52500000</c:v>
                </c:pt>
                <c:pt idx="197">
                  <c:v>6375000</c:v>
                </c:pt>
                <c:pt idx="198">
                  <c:v>97500000</c:v>
                </c:pt>
                <c:pt idx="199">
                  <c:v>37500000</c:v>
                </c:pt>
                <c:pt idx="200">
                  <c:v>52500000</c:v>
                </c:pt>
                <c:pt idx="201">
                  <c:v>50625000</c:v>
                </c:pt>
                <c:pt idx="202">
                  <c:v>120000000</c:v>
                </c:pt>
                <c:pt idx="203">
                  <c:v>60000000</c:v>
                </c:pt>
                <c:pt idx="204">
                  <c:v>52500000</c:v>
                </c:pt>
                <c:pt idx="205">
                  <c:v>22500000</c:v>
                </c:pt>
                <c:pt idx="206">
                  <c:v>45000000</c:v>
                </c:pt>
                <c:pt idx="207">
                  <c:v>112855275</c:v>
                </c:pt>
                <c:pt idx="208">
                  <c:v>52500000</c:v>
                </c:pt>
                <c:pt idx="209">
                  <c:v>37500000</c:v>
                </c:pt>
                <c:pt idx="210">
                  <c:v>30000000</c:v>
                </c:pt>
                <c:pt idx="211">
                  <c:v>30000000</c:v>
                </c:pt>
                <c:pt idx="212">
                  <c:v>30000000</c:v>
                </c:pt>
                <c:pt idx="213">
                  <c:v>27000000</c:v>
                </c:pt>
                <c:pt idx="214">
                  <c:v>45000000</c:v>
                </c:pt>
                <c:pt idx="215">
                  <c:v>60004000</c:v>
                </c:pt>
                <c:pt idx="216">
                  <c:v>56000000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0-3D49-92EA-C94C4830B840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'UFC Business Decomposition'!$Q$3:$Q$222</c:f>
              <c:numCache>
                <c:formatCode>_("$"* #,##0_);_("$"* \(#,##0\);_("$"* "-"??_);_(@_)</c:formatCode>
                <c:ptCount val="220"/>
                <c:pt idx="216">
                  <c:v>56000000</c:v>
                </c:pt>
                <c:pt idx="217">
                  <c:v>54560106.935979493</c:v>
                </c:pt>
                <c:pt idx="218">
                  <c:v>46249084.022811085</c:v>
                </c:pt>
                <c:pt idx="219">
                  <c:v>40456384.206223689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80-3D49-92EA-C94C4830B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1311"/>
        <c:axId val="1299700048"/>
      </c:lineChart>
      <c:catAx>
        <c:axId val="54073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00048"/>
        <c:crosses val="autoZero"/>
        <c:auto val="1"/>
        <c:lblAlgn val="ctr"/>
        <c:lblOffset val="100"/>
        <c:noMultiLvlLbl val="0"/>
      </c:catAx>
      <c:valAx>
        <c:axId val="12997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Revenue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Deseasoned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4282837366058605"/>
                  <c:y val="-0.612406234934918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'UFC Business Decomposition'!$J$3:$J$219</c:f>
              <c:numCache>
                <c:formatCode>0</c:formatCode>
                <c:ptCount val="217"/>
                <c:pt idx="0">
                  <c:v>98111.66315467337</c:v>
                </c:pt>
                <c:pt idx="1">
                  <c:v>404088.18066369428</c:v>
                </c:pt>
                <c:pt idx="2">
                  <c:v>339445.7361087121</c:v>
                </c:pt>
                <c:pt idx="3">
                  <c:v>230778.73254211672</c:v>
                </c:pt>
                <c:pt idx="4">
                  <c:v>244213.07756650605</c:v>
                </c:pt>
                <c:pt idx="5">
                  <c:v>138879.34047912926</c:v>
                </c:pt>
                <c:pt idx="6">
                  <c:v>71755.758806670667</c:v>
                </c:pt>
                <c:pt idx="7">
                  <c:v>79756.915855082654</c:v>
                </c:pt>
                <c:pt idx="8">
                  <c:v>24571.233886560112</c:v>
                </c:pt>
                <c:pt idx="9">
                  <c:v>54861.925391673023</c:v>
                </c:pt>
                <c:pt idx="10">
                  <c:v>42227.945258713291</c:v>
                </c:pt>
                <c:pt idx="11">
                  <c:v>44871.184014611346</c:v>
                </c:pt>
                <c:pt idx="12">
                  <c:v>171124.99387443031</c:v>
                </c:pt>
                <c:pt idx="13">
                  <c:v>47143.621077430995</c:v>
                </c:pt>
                <c:pt idx="14">
                  <c:v>63972.465651257284</c:v>
                </c:pt>
                <c:pt idx="15">
                  <c:v>90388.336912329047</c:v>
                </c:pt>
                <c:pt idx="16">
                  <c:v>102826.55897537096</c:v>
                </c:pt>
                <c:pt idx="17">
                  <c:v>92007.563067423136</c:v>
                </c:pt>
                <c:pt idx="18">
                  <c:v>105241.77958311698</c:v>
                </c:pt>
                <c:pt idx="19">
                  <c:v>98162.357975486346</c:v>
                </c:pt>
                <c:pt idx="20">
                  <c:v>73713.70165968033</c:v>
                </c:pt>
                <c:pt idx="21">
                  <c:v>279297.07472124445</c:v>
                </c:pt>
                <c:pt idx="22">
                  <c:v>76010.301465683922</c:v>
                </c:pt>
                <c:pt idx="23">
                  <c:v>149570.61338203782</c:v>
                </c:pt>
                <c:pt idx="24">
                  <c:v>142604.16156202526</c:v>
                </c:pt>
                <c:pt idx="25">
                  <c:v>269392.12044246285</c:v>
                </c:pt>
                <c:pt idx="26">
                  <c:v>522224.20939801866</c:v>
                </c:pt>
                <c:pt idx="27">
                  <c:v>288473.41567764588</c:v>
                </c:pt>
                <c:pt idx="28">
                  <c:v>546266.0945566583</c:v>
                </c:pt>
                <c:pt idx="29">
                  <c:v>538157.4443566259</c:v>
                </c:pt>
                <c:pt idx="30">
                  <c:v>741476.17433559685</c:v>
                </c:pt>
                <c:pt idx="31">
                  <c:v>613514.73734678968</c:v>
                </c:pt>
                <c:pt idx="32">
                  <c:v>280814.10156068701</c:v>
                </c:pt>
                <c:pt idx="33">
                  <c:v>299246.86577276193</c:v>
                </c:pt>
                <c:pt idx="34">
                  <c:v>422279.45258713292</c:v>
                </c:pt>
                <c:pt idx="35">
                  <c:v>926340.66554608755</c:v>
                </c:pt>
                <c:pt idx="36">
                  <c:v>456333.31699848082</c:v>
                </c:pt>
                <c:pt idx="37">
                  <c:v>727358.72519464965</c:v>
                </c:pt>
                <c:pt idx="38">
                  <c:v>522224.20939801866</c:v>
                </c:pt>
                <c:pt idx="39">
                  <c:v>649065.18527470331</c:v>
                </c:pt>
                <c:pt idx="40">
                  <c:v>257066.3974384274</c:v>
                </c:pt>
                <c:pt idx="41">
                  <c:v>368898.24814768712</c:v>
                </c:pt>
                <c:pt idx="42">
                  <c:v>464020.57361647027</c:v>
                </c:pt>
                <c:pt idx="43">
                  <c:v>582839.00047945022</c:v>
                </c:pt>
                <c:pt idx="44">
                  <c:v>228161.45751805816</c:v>
                </c:pt>
                <c:pt idx="45">
                  <c:v>398995.82103034924</c:v>
                </c:pt>
                <c:pt idx="46">
                  <c:v>591191.23362198612</c:v>
                </c:pt>
                <c:pt idx="47">
                  <c:v>224355.92007305674</c:v>
                </c:pt>
                <c:pt idx="48">
                  <c:v>741541.64012253133</c:v>
                </c:pt>
                <c:pt idx="49">
                  <c:v>437762.19571900211</c:v>
                </c:pt>
                <c:pt idx="50">
                  <c:v>691947.07745237474</c:v>
                </c:pt>
                <c:pt idx="51">
                  <c:v>456749.57482293935</c:v>
                </c:pt>
                <c:pt idx="52">
                  <c:v>276346.37724630948</c:v>
                </c:pt>
                <c:pt idx="53">
                  <c:v>468717.77411706129</c:v>
                </c:pt>
                <c:pt idx="54">
                  <c:v>597964.65672225552</c:v>
                </c:pt>
                <c:pt idx="55">
                  <c:v>588974.14785291802</c:v>
                </c:pt>
                <c:pt idx="56">
                  <c:v>210610.57617051524</c:v>
                </c:pt>
                <c:pt idx="57">
                  <c:v>1007464.4481016318</c:v>
                </c:pt>
                <c:pt idx="58">
                  <c:v>886786.85043297906</c:v>
                </c:pt>
                <c:pt idx="59">
                  <c:v>348998.09789142158</c:v>
                </c:pt>
                <c:pt idx="60">
                  <c:v>1049566.6290965059</c:v>
                </c:pt>
                <c:pt idx="61">
                  <c:v>471436.21077430999</c:v>
                </c:pt>
                <c:pt idx="62">
                  <c:v>848614.34027178027</c:v>
                </c:pt>
                <c:pt idx="63">
                  <c:v>610602.0631843505</c:v>
                </c:pt>
                <c:pt idx="64">
                  <c:v>469146.17532513005</c:v>
                </c:pt>
                <c:pt idx="65">
                  <c:v>1128394.6413929253</c:v>
                </c:pt>
                <c:pt idx="66">
                  <c:v>813231.93314226752</c:v>
                </c:pt>
                <c:pt idx="67">
                  <c:v>533757.821491707</c:v>
                </c:pt>
                <c:pt idx="68">
                  <c:v>263263.22021314403</c:v>
                </c:pt>
                <c:pt idx="69">
                  <c:v>498744.77628793655</c:v>
                </c:pt>
                <c:pt idx="70">
                  <c:v>316709.58944034966</c:v>
                </c:pt>
                <c:pt idx="71">
                  <c:v>618225.20197908964</c:v>
                </c:pt>
                <c:pt idx="72">
                  <c:v>313729.15543645556</c:v>
                </c:pt>
                <c:pt idx="73">
                  <c:v>383883.77163050952</c:v>
                </c:pt>
                <c:pt idx="74">
                  <c:v>280695.51255143504</c:v>
                </c:pt>
                <c:pt idx="75">
                  <c:v>740415.10023929121</c:v>
                </c:pt>
                <c:pt idx="76">
                  <c:v>642665.99359606858</c:v>
                </c:pt>
                <c:pt idx="77">
                  <c:v>451357.8565571701</c:v>
                </c:pt>
                <c:pt idx="78">
                  <c:v>1004580.6232933893</c:v>
                </c:pt>
                <c:pt idx="79">
                  <c:v>638055.32684066123</c:v>
                </c:pt>
                <c:pt idx="80">
                  <c:v>814360.89452599222</c:v>
                </c:pt>
                <c:pt idx="81">
                  <c:v>598493.73154552386</c:v>
                </c:pt>
                <c:pt idx="82">
                  <c:v>451839.01426823222</c:v>
                </c:pt>
                <c:pt idx="83">
                  <c:v>294155.53965134104</c:v>
                </c:pt>
                <c:pt idx="84">
                  <c:v>1197874.957121012</c:v>
                </c:pt>
                <c:pt idx="85">
                  <c:v>673480.30110615713</c:v>
                </c:pt>
                <c:pt idx="86">
                  <c:v>1024865.0109436116</c:v>
                </c:pt>
                <c:pt idx="87">
                  <c:v>259626.07410988133</c:v>
                </c:pt>
                <c:pt idx="88">
                  <c:v>931865.69071429933</c:v>
                </c:pt>
                <c:pt idx="89">
                  <c:v>225678.92827858505</c:v>
                </c:pt>
                <c:pt idx="90">
                  <c:v>425750.83558624593</c:v>
                </c:pt>
                <c:pt idx="91">
                  <c:v>981623.5797548634</c:v>
                </c:pt>
                <c:pt idx="92">
                  <c:v>228161.45751805816</c:v>
                </c:pt>
                <c:pt idx="93">
                  <c:v>324184.10458715877</c:v>
                </c:pt>
                <c:pt idx="94">
                  <c:v>295595.61681099306</c:v>
                </c:pt>
                <c:pt idx="95">
                  <c:v>309112.60098954482</c:v>
                </c:pt>
                <c:pt idx="96">
                  <c:v>382179.15298622765</c:v>
                </c:pt>
                <c:pt idx="97">
                  <c:v>700419.51315040339</c:v>
                </c:pt>
                <c:pt idx="98">
                  <c:v>293751.11778638547</c:v>
                </c:pt>
                <c:pt idx="99">
                  <c:v>269241.85463246953</c:v>
                </c:pt>
                <c:pt idx="100">
                  <c:v>372746.27628571977</c:v>
                </c:pt>
                <c:pt idx="101">
                  <c:v>420978.00082736061</c:v>
                </c:pt>
                <c:pt idx="102">
                  <c:v>717557.58806670667</c:v>
                </c:pt>
                <c:pt idx="103">
                  <c:v>288351.92655299115</c:v>
                </c:pt>
                <c:pt idx="104">
                  <c:v>280814.10156068701</c:v>
                </c:pt>
                <c:pt idx="105">
                  <c:v>374058.5822159524</c:v>
                </c:pt>
                <c:pt idx="106">
                  <c:v>591191.23362198612</c:v>
                </c:pt>
                <c:pt idx="107">
                  <c:v>558396.95662627451</c:v>
                </c:pt>
                <c:pt idx="108">
                  <c:v>199645.82618683536</c:v>
                </c:pt>
                <c:pt idx="109">
                  <c:v>1245938.5570463906</c:v>
                </c:pt>
                <c:pt idx="110">
                  <c:v>306806.72302133596</c:v>
                </c:pt>
                <c:pt idx="111">
                  <c:v>182699.82992917573</c:v>
                </c:pt>
                <c:pt idx="112">
                  <c:v>578399.39423646173</c:v>
                </c:pt>
                <c:pt idx="113">
                  <c:v>325498.45424795925</c:v>
                </c:pt>
                <c:pt idx="114">
                  <c:v>669720.41552892618</c:v>
                </c:pt>
                <c:pt idx="115">
                  <c:v>723947.39006921183</c:v>
                </c:pt>
                <c:pt idx="116">
                  <c:v>231671.63378756677</c:v>
                </c:pt>
                <c:pt idx="117">
                  <c:v>448870.29865914286</c:v>
                </c:pt>
                <c:pt idx="118">
                  <c:v>802330.95991555252</c:v>
                </c:pt>
                <c:pt idx="119">
                  <c:v>528482.83394986694</c:v>
                </c:pt>
                <c:pt idx="120">
                  <c:v>433516.65114855679</c:v>
                </c:pt>
                <c:pt idx="121">
                  <c:v>188574.48430972398</c:v>
                </c:pt>
                <c:pt idx="122">
                  <c:v>718058.2879222756</c:v>
                </c:pt>
                <c:pt idx="123">
                  <c:v>173084.04940658755</c:v>
                </c:pt>
                <c:pt idx="124">
                  <c:v>347039.636541877</c:v>
                </c:pt>
                <c:pt idx="125">
                  <c:v>269078.72217831295</c:v>
                </c:pt>
                <c:pt idx="126">
                  <c:v>315725.33874935092</c:v>
                </c:pt>
                <c:pt idx="127">
                  <c:v>773028.56905695493</c:v>
                </c:pt>
                <c:pt idx="128">
                  <c:v>719586.13524926035</c:v>
                </c:pt>
                <c:pt idx="129">
                  <c:v>229422.5970924508</c:v>
                </c:pt>
                <c:pt idx="130">
                  <c:v>287150.02775925037</c:v>
                </c:pt>
                <c:pt idx="131">
                  <c:v>299141.22676407563</c:v>
                </c:pt>
                <c:pt idx="132">
                  <c:v>399291.65237367072</c:v>
                </c:pt>
                <c:pt idx="133">
                  <c:v>289596.52947564755</c:v>
                </c:pt>
                <c:pt idx="134">
                  <c:v>150139.46020193037</c:v>
                </c:pt>
                <c:pt idx="135">
                  <c:v>504828.47743588034</c:v>
                </c:pt>
                <c:pt idx="136">
                  <c:v>160666.49839901715</c:v>
                </c:pt>
                <c:pt idx="137">
                  <c:v>177939.15498888437</c:v>
                </c:pt>
                <c:pt idx="138">
                  <c:v>172213.82113600959</c:v>
                </c:pt>
                <c:pt idx="139">
                  <c:v>233135.60019178007</c:v>
                </c:pt>
                <c:pt idx="140">
                  <c:v>280814.10156068701</c:v>
                </c:pt>
                <c:pt idx="141">
                  <c:v>797991.64206069848</c:v>
                </c:pt>
                <c:pt idx="142">
                  <c:v>548963.28836327279</c:v>
                </c:pt>
                <c:pt idx="143">
                  <c:v>588311.07930268208</c:v>
                </c:pt>
                <c:pt idx="144">
                  <c:v>353658.3206738226</c:v>
                </c:pt>
                <c:pt idx="145">
                  <c:v>168370.07527653928</c:v>
                </c:pt>
                <c:pt idx="146">
                  <c:v>489585.19631064247</c:v>
                </c:pt>
                <c:pt idx="147">
                  <c:v>288473.41567764588</c:v>
                </c:pt>
                <c:pt idx="148">
                  <c:v>1060398.8894335132</c:v>
                </c:pt>
                <c:pt idx="149">
                  <c:v>781196.2901951021</c:v>
                </c:pt>
                <c:pt idx="150">
                  <c:v>110025.49683689502</c:v>
                </c:pt>
                <c:pt idx="151">
                  <c:v>306757.36867339484</c:v>
                </c:pt>
                <c:pt idx="152">
                  <c:v>772238.77929188916</c:v>
                </c:pt>
                <c:pt idx="153">
                  <c:v>1196987.4630910477</c:v>
                </c:pt>
                <c:pt idx="154">
                  <c:v>194248.54819008114</c:v>
                </c:pt>
                <c:pt idx="155">
                  <c:v>1313229.9854942921</c:v>
                </c:pt>
                <c:pt idx="156">
                  <c:v>367348.32018377708</c:v>
                </c:pt>
                <c:pt idx="157">
                  <c:v>292290.45068007219</c:v>
                </c:pt>
                <c:pt idx="158">
                  <c:v>369473.62814909819</c:v>
                </c:pt>
                <c:pt idx="159">
                  <c:v>970232.25472914905</c:v>
                </c:pt>
                <c:pt idx="160">
                  <c:v>308479.67692611291</c:v>
                </c:pt>
                <c:pt idx="161">
                  <c:v>1388793.4047912927</c:v>
                </c:pt>
                <c:pt idx="162">
                  <c:v>454453.13910891418</c:v>
                </c:pt>
                <c:pt idx="163">
                  <c:v>355838.547661138</c:v>
                </c:pt>
                <c:pt idx="164">
                  <c:v>912645.83007223264</c:v>
                </c:pt>
                <c:pt idx="165">
                  <c:v>149623.43288638096</c:v>
                </c:pt>
                <c:pt idx="166">
                  <c:v>929014.79569169239</c:v>
                </c:pt>
                <c:pt idx="167">
                  <c:v>199427.48450938376</c:v>
                </c:pt>
                <c:pt idx="168">
                  <c:v>342249.98774886061</c:v>
                </c:pt>
                <c:pt idx="169">
                  <c:v>404088.18066369428</c:v>
                </c:pt>
                <c:pt idx="170">
                  <c:v>391668.157048514</c:v>
                </c:pt>
                <c:pt idx="171">
                  <c:v>192315.61045176393</c:v>
                </c:pt>
                <c:pt idx="172">
                  <c:v>167093.15833497781</c:v>
                </c:pt>
                <c:pt idx="173">
                  <c:v>746476.45507531986</c:v>
                </c:pt>
                <c:pt idx="174">
                  <c:v>95674.345075560879</c:v>
                </c:pt>
                <c:pt idx="175">
                  <c:v>245405.89493871585</c:v>
                </c:pt>
                <c:pt idx="176">
                  <c:v>614280.84716400271</c:v>
                </c:pt>
                <c:pt idx="177">
                  <c:v>229422.5970924508</c:v>
                </c:pt>
                <c:pt idx="178">
                  <c:v>320932.38396622101</c:v>
                </c:pt>
                <c:pt idx="179">
                  <c:v>378912.22056782915</c:v>
                </c:pt>
                <c:pt idx="180">
                  <c:v>148308.32802450625</c:v>
                </c:pt>
                <c:pt idx="181">
                  <c:v>350209.7565752017</c:v>
                </c:pt>
                <c:pt idx="182">
                  <c:v>456946.18322326633</c:v>
                </c:pt>
                <c:pt idx="183">
                  <c:v>81734.134441999675</c:v>
                </c:pt>
                <c:pt idx="184">
                  <c:v>321332.99679803429</c:v>
                </c:pt>
                <c:pt idx="185">
                  <c:v>329838.433637932</c:v>
                </c:pt>
                <c:pt idx="186">
                  <c:v>287023.03522668267</c:v>
                </c:pt>
                <c:pt idx="187">
                  <c:v>159513.83171016531</c:v>
                </c:pt>
                <c:pt idx="188">
                  <c:v>1684884.6093641219</c:v>
                </c:pt>
                <c:pt idx="189">
                  <c:v>249372.38814396827</c:v>
                </c:pt>
                <c:pt idx="190">
                  <c:v>253367.67155227976</c:v>
                </c:pt>
                <c:pt idx="191">
                  <c:v>697996.19578284316</c:v>
                </c:pt>
                <c:pt idx="192">
                  <c:v>199645.82618683536</c:v>
                </c:pt>
                <c:pt idx="193">
                  <c:v>875524.39143800421</c:v>
                </c:pt>
                <c:pt idx="194">
                  <c:v>130556.05234950467</c:v>
                </c:pt>
                <c:pt idx="195">
                  <c:v>1301427.621690602</c:v>
                </c:pt>
                <c:pt idx="196">
                  <c:v>899732.39103449602</c:v>
                </c:pt>
                <c:pt idx="197">
                  <c:v>73779.649629537424</c:v>
                </c:pt>
                <c:pt idx="198">
                  <c:v>1243766.4859822914</c:v>
                </c:pt>
                <c:pt idx="199">
                  <c:v>613514.73734678968</c:v>
                </c:pt>
                <c:pt idx="200">
                  <c:v>491424.67773120222</c:v>
                </c:pt>
                <c:pt idx="201">
                  <c:v>673305.44798871432</c:v>
                </c:pt>
                <c:pt idx="202">
                  <c:v>1351294.2482788253</c:v>
                </c:pt>
                <c:pt idx="203">
                  <c:v>797709.93803753506</c:v>
                </c:pt>
                <c:pt idx="204">
                  <c:v>798583.30474734143</c:v>
                </c:pt>
                <c:pt idx="205">
                  <c:v>404088.18066369428</c:v>
                </c:pt>
                <c:pt idx="206">
                  <c:v>783336.31409702799</c:v>
                </c:pt>
                <c:pt idx="207">
                  <c:v>1446922.0736217797</c:v>
                </c:pt>
                <c:pt idx="208">
                  <c:v>899732.39103449602</c:v>
                </c:pt>
                <c:pt idx="209">
                  <c:v>433997.93899727898</c:v>
                </c:pt>
                <c:pt idx="210">
                  <c:v>382697.38030224352</c:v>
                </c:pt>
                <c:pt idx="211">
                  <c:v>456333.31699848082</c:v>
                </c:pt>
                <c:pt idx="212">
                  <c:v>538784.2408849257</c:v>
                </c:pt>
                <c:pt idx="213">
                  <c:v>470001.78845821676</c:v>
                </c:pt>
                <c:pt idx="214">
                  <c:v>576946.83135529177</c:v>
                </c:pt>
                <c:pt idx="215">
                  <c:v>964063.25699346245</c:v>
                </c:pt>
                <c:pt idx="216">
                  <c:v>798583.30474734143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1-044A-937B-A0E924AD9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525695"/>
        <c:axId val="470342607"/>
      </c:lineChart>
      <c:catAx>
        <c:axId val="385525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342607"/>
        <c:crosses val="autoZero"/>
        <c:auto val="1"/>
        <c:lblAlgn val="ctr"/>
        <c:lblOffset val="100"/>
        <c:noMultiLvlLbl val="0"/>
      </c:catAx>
      <c:valAx>
        <c:axId val="47034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25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'UFC Business Decomposition'!$K$3:$K$222</c:f>
              <c:numCache>
                <c:formatCode>0</c:formatCode>
                <c:ptCount val="220"/>
                <c:pt idx="0">
                  <c:v>24968</c:v>
                </c:pt>
                <c:pt idx="1">
                  <c:v>95901.216722601996</c:v>
                </c:pt>
                <c:pt idx="2">
                  <c:v>137394.48856085102</c:v>
                </c:pt>
                <c:pt idx="3">
                  <c:v>166834.43344520399</c:v>
                </c:pt>
                <c:pt idx="4">
                  <c:v>189669.82876894364</c:v>
                </c:pt>
                <c:pt idx="5">
                  <c:v>208327.70528345299</c:v>
                </c:pt>
                <c:pt idx="6">
                  <c:v>224102.71510357547</c:v>
                </c:pt>
                <c:pt idx="7">
                  <c:v>237767.65016780599</c:v>
                </c:pt>
                <c:pt idx="8">
                  <c:v>249820.97712170202</c:v>
                </c:pt>
                <c:pt idx="9">
                  <c:v>260603.04549154569</c:v>
                </c:pt>
                <c:pt idx="10">
                  <c:v>270356.61274182127</c:v>
                </c:pt>
                <c:pt idx="11">
                  <c:v>279260.92200605501</c:v>
                </c:pt>
                <c:pt idx="12">
                  <c:v>287452.09249582636</c:v>
                </c:pt>
                <c:pt idx="13">
                  <c:v>295035.93182617746</c:v>
                </c:pt>
                <c:pt idx="14">
                  <c:v>302096.31732979469</c:v>
                </c:pt>
                <c:pt idx="15">
                  <c:v>308700.86689040798</c:v>
                </c:pt>
                <c:pt idx="16">
                  <c:v>314904.88756399287</c:v>
                </c:pt>
                <c:pt idx="17">
                  <c:v>320754.19384430401</c:v>
                </c:pt>
                <c:pt idx="18">
                  <c:v>326287.16293299769</c:v>
                </c:pt>
                <c:pt idx="19">
                  <c:v>331536.26221414766</c:v>
                </c:pt>
                <c:pt idx="20">
                  <c:v>336529.20366442652</c:v>
                </c:pt>
                <c:pt idx="21">
                  <c:v>341289.8294644233</c:v>
                </c:pt>
                <c:pt idx="22">
                  <c:v>345838.80058710952</c:v>
                </c:pt>
                <c:pt idx="23">
                  <c:v>350194.13872865704</c:v>
                </c:pt>
                <c:pt idx="24">
                  <c:v>354371.65753788728</c:v>
                </c:pt>
                <c:pt idx="25">
                  <c:v>358385.30921842839</c:v>
                </c:pt>
                <c:pt idx="26">
                  <c:v>362247.46568255301</c:v>
                </c:pt>
                <c:pt idx="27">
                  <c:v>365969.14854877949</c:v>
                </c:pt>
                <c:pt idx="28">
                  <c:v>369560.2187616658</c:v>
                </c:pt>
                <c:pt idx="29">
                  <c:v>373029.53405239666</c:v>
                </c:pt>
                <c:pt idx="30">
                  <c:v>376385.08057098743</c:v>
                </c:pt>
                <c:pt idx="31">
                  <c:v>379634.08361301001</c:v>
                </c:pt>
                <c:pt idx="32">
                  <c:v>382783.10130267224</c:v>
                </c:pt>
                <c:pt idx="33">
                  <c:v>385838.1042865949</c:v>
                </c:pt>
                <c:pt idx="34">
                  <c:v>388804.54387251911</c:v>
                </c:pt>
                <c:pt idx="35">
                  <c:v>391687.41056690598</c:v>
                </c:pt>
                <c:pt idx="36">
                  <c:v>394491.28459044668</c:v>
                </c:pt>
                <c:pt idx="37">
                  <c:v>397220.37965559965</c:v>
                </c:pt>
                <c:pt idx="38">
                  <c:v>399878.58105667733</c:v>
                </c:pt>
                <c:pt idx="39">
                  <c:v>402469.47893674969</c:v>
                </c:pt>
                <c:pt idx="40">
                  <c:v>404996.39744618535</c:v>
                </c:pt>
                <c:pt idx="41">
                  <c:v>407462.42038702848</c:v>
                </c:pt>
                <c:pt idx="42">
                  <c:v>409870.41383950069</c:v>
                </c:pt>
                <c:pt idx="43">
                  <c:v>412223.04618702526</c:v>
                </c:pt>
                <c:pt idx="44">
                  <c:v>414522.80589064566</c:v>
                </c:pt>
                <c:pt idx="45">
                  <c:v>416772.01730971155</c:v>
                </c:pt>
                <c:pt idx="46">
                  <c:v>418972.85482099885</c:v>
                </c:pt>
                <c:pt idx="47">
                  <c:v>421127.35545125906</c:v>
                </c:pt>
                <c:pt idx="48">
                  <c:v>423237.43020715093</c:v>
                </c:pt>
                <c:pt idx="49">
                  <c:v>425304.87426048931</c:v>
                </c:pt>
                <c:pt idx="50">
                  <c:v>427331.3761248439</c:v>
                </c:pt>
                <c:pt idx="51">
                  <c:v>429318.52594103041</c:v>
                </c:pt>
                <c:pt idx="52">
                  <c:v>431267.82297335641</c:v>
                </c:pt>
                <c:pt idx="53">
                  <c:v>433180.68240515504</c:v>
                </c:pt>
                <c:pt idx="54">
                  <c:v>435058.44151076494</c:v>
                </c:pt>
                <c:pt idx="55">
                  <c:v>436902.36527138151</c:v>
                </c:pt>
                <c:pt idx="56">
                  <c:v>438713.65149384871</c:v>
                </c:pt>
                <c:pt idx="57">
                  <c:v>440493.43548426777</c:v>
                </c:pt>
                <c:pt idx="58">
                  <c:v>442242.79432209185</c:v>
                </c:pt>
                <c:pt idx="59">
                  <c:v>443962.75077499863</c:v>
                </c:pt>
                <c:pt idx="60">
                  <c:v>445654.27689017582</c:v>
                </c:pt>
                <c:pt idx="61">
                  <c:v>447318.29729358945</c:v>
                </c:pt>
                <c:pt idx="62">
                  <c:v>448955.69222527748</c:v>
                </c:pt>
                <c:pt idx="63">
                  <c:v>450567.30033561197</c:v>
                </c:pt>
                <c:pt idx="64">
                  <c:v>452153.92126476998</c:v>
                </c:pt>
                <c:pt idx="65">
                  <c:v>453716.3180252742</c:v>
                </c:pt>
                <c:pt idx="66">
                  <c:v>455255.21920537448</c:v>
                </c:pt>
                <c:pt idx="67">
                  <c:v>456771.32100919692</c:v>
                </c:pt>
                <c:pt idx="68">
                  <c:v>458265.28914796055</c:v>
                </c:pt>
                <c:pt idx="69">
                  <c:v>459737.76059512119</c:v>
                </c:pt>
                <c:pt idx="70">
                  <c:v>461189.34521702304</c:v>
                </c:pt>
                <c:pt idx="71">
                  <c:v>462620.627289508</c:v>
                </c:pt>
                <c:pt idx="72">
                  <c:v>464032.16690992058</c:v>
                </c:pt>
                <c:pt idx="73">
                  <c:v>465424.50131304876</c:v>
                </c:pt>
                <c:pt idx="74">
                  <c:v>466798.1460987383</c:v>
                </c:pt>
                <c:pt idx="75">
                  <c:v>468153.59637820168</c:v>
                </c:pt>
                <c:pt idx="76">
                  <c:v>469491.32784539677</c:v>
                </c:pt>
                <c:pt idx="77">
                  <c:v>470811.79777927935</c:v>
                </c:pt>
                <c:pt idx="78">
                  <c:v>472115.44598221267</c:v>
                </c:pt>
                <c:pt idx="79">
                  <c:v>473402.69565935165</c:v>
                </c:pt>
                <c:pt idx="80">
                  <c:v>474673.95424340403</c:v>
                </c:pt>
                <c:pt idx="81">
                  <c:v>475929.61416878738</c:v>
                </c:pt>
                <c:pt idx="82">
                  <c:v>477170.05359886488</c:v>
                </c:pt>
                <c:pt idx="83">
                  <c:v>478395.63710963045</c:v>
                </c:pt>
                <c:pt idx="84">
                  <c:v>479606.71633293654</c:v>
                </c:pt>
                <c:pt idx="85">
                  <c:v>480803.63056210265</c:v>
                </c:pt>
                <c:pt idx="86">
                  <c:v>481986.70732251683</c:v>
                </c:pt>
                <c:pt idx="87">
                  <c:v>483156.26290962729</c:v>
                </c:pt>
                <c:pt idx="88">
                  <c:v>484312.6028965385</c:v>
                </c:pt>
                <c:pt idx="89">
                  <c:v>485456.02261324768</c:v>
                </c:pt>
                <c:pt idx="90">
                  <c:v>486586.8075994018</c:v>
                </c:pt>
                <c:pt idx="91">
                  <c:v>487705.23403231357</c:v>
                </c:pt>
                <c:pt idx="92">
                  <c:v>488811.56913183851</c:v>
                </c:pt>
                <c:pt idx="93">
                  <c:v>489906.07154360082</c:v>
                </c:pt>
                <c:pt idx="94">
                  <c:v>490988.99170194136</c:v>
                </c:pt>
                <c:pt idx="95">
                  <c:v>492060.57217386103</c:v>
                </c:pt>
                <c:pt idx="96">
                  <c:v>493121.04798514367</c:v>
                </c:pt>
                <c:pt idx="97">
                  <c:v>494170.64692975301</c:v>
                </c:pt>
                <c:pt idx="98">
                  <c:v>495209.58986352326</c:v>
                </c:pt>
                <c:pt idx="99">
                  <c:v>496238.09098309139</c:v>
                </c:pt>
                <c:pt idx="100">
                  <c:v>497256.35809095029</c:v>
                </c:pt>
                <c:pt idx="101">
                  <c:v>498264.59284744586</c:v>
                </c:pt>
                <c:pt idx="102">
                  <c:v>499262.9910104798</c:v>
                </c:pt>
                <c:pt idx="103">
                  <c:v>500251.74266363238</c:v>
                </c:pt>
                <c:pt idx="104">
                  <c:v>501231.03243337013</c:v>
                </c:pt>
                <c:pt idx="105">
                  <c:v>502201.03969595837</c:v>
                </c:pt>
                <c:pt idx="106">
                  <c:v>503161.93877465912</c:v>
                </c:pt>
                <c:pt idx="107">
                  <c:v>504113.89912775706</c:v>
                </c:pt>
                <c:pt idx="108">
                  <c:v>505057.08552791941</c:v>
                </c:pt>
                <c:pt idx="109">
                  <c:v>505991.65823336696</c:v>
                </c:pt>
                <c:pt idx="110">
                  <c:v>506917.7731512977</c:v>
                </c:pt>
                <c:pt idx="111">
                  <c:v>507835.58199398348</c:v>
                </c:pt>
                <c:pt idx="112">
                  <c:v>508745.23242792737</c:v>
                </c:pt>
                <c:pt idx="113">
                  <c:v>509646.86821645073</c:v>
                </c:pt>
                <c:pt idx="114">
                  <c:v>510540.62935605319</c:v>
                </c:pt>
                <c:pt idx="115">
                  <c:v>511426.6522068698</c:v>
                </c:pt>
                <c:pt idx="116">
                  <c:v>512305.06961752841</c:v>
                </c:pt>
                <c:pt idx="117">
                  <c:v>513176.01104469382</c:v>
                </c:pt>
                <c:pt idx="118">
                  <c:v>514039.60266756837</c:v>
                </c:pt>
                <c:pt idx="119">
                  <c:v>514895.96749760065</c:v>
                </c:pt>
                <c:pt idx="120">
                  <c:v>515745.22548364254</c:v>
                </c:pt>
                <c:pt idx="121">
                  <c:v>516587.49361277785</c:v>
                </c:pt>
                <c:pt idx="122">
                  <c:v>517422.88600703632</c:v>
                </c:pt>
                <c:pt idx="123">
                  <c:v>518251.51401619148</c:v>
                </c:pt>
                <c:pt idx="124">
                  <c:v>519073.48630683101</c:v>
                </c:pt>
                <c:pt idx="125">
                  <c:v>519888.90894787951</c:v>
                </c:pt>
                <c:pt idx="126">
                  <c:v>520697.88549273991</c:v>
                </c:pt>
                <c:pt idx="127">
                  <c:v>521500.517058214</c:v>
                </c:pt>
                <c:pt idx="128">
                  <c:v>522296.90240035171</c:v>
                </c:pt>
                <c:pt idx="129">
                  <c:v>523087.137987372</c:v>
                </c:pt>
                <c:pt idx="130">
                  <c:v>523871.31806978979</c:v>
                </c:pt>
                <c:pt idx="131">
                  <c:v>524649.53474787623</c:v>
                </c:pt>
                <c:pt idx="132">
                  <c:v>525421.87803657318</c:v>
                </c:pt>
                <c:pt idx="133">
                  <c:v>526188.4359279765</c:v>
                </c:pt>
                <c:pt idx="134">
                  <c:v>526949.29445149668</c:v>
                </c:pt>
                <c:pt idx="135">
                  <c:v>527704.53773179883</c:v>
                </c:pt>
                <c:pt idx="136">
                  <c:v>528454.2480446212</c:v>
                </c:pt>
                <c:pt idx="137">
                  <c:v>529198.50587056251</c:v>
                </c:pt>
                <c:pt idx="138">
                  <c:v>529937.3899469293</c:v>
                </c:pt>
                <c:pt idx="139">
                  <c:v>530670.9773177231</c:v>
                </c:pt>
                <c:pt idx="140">
                  <c:v>531399.34338184982</c:v>
                </c:pt>
                <c:pt idx="141">
                  <c:v>532122.56193962507</c:v>
                </c:pt>
                <c:pt idx="142">
                  <c:v>532840.70523764752</c:v>
                </c:pt>
                <c:pt idx="143">
                  <c:v>533553.84401211003</c:v>
                </c:pt>
                <c:pt idx="144">
                  <c:v>534262.04753060942</c:v>
                </c:pt>
                <c:pt idx="145">
                  <c:v>534965.38363252254</c:v>
                </c:pt>
                <c:pt idx="146">
                  <c:v>535663.91876800195</c:v>
                </c:pt>
                <c:pt idx="147">
                  <c:v>536357.71803565067</c:v>
                </c:pt>
                <c:pt idx="148">
                  <c:v>537046.84521892853</c:v>
                </c:pt>
                <c:pt idx="149">
                  <c:v>537731.36282134033</c:v>
                </c:pt>
                <c:pt idx="150">
                  <c:v>538411.3321004553</c:v>
                </c:pt>
                <c:pt idx="151">
                  <c:v>539086.81310080364</c:v>
                </c:pt>
                <c:pt idx="152">
                  <c:v>539757.86468569492</c:v>
                </c:pt>
                <c:pt idx="153">
                  <c:v>540424.54456799873</c:v>
                </c:pt>
                <c:pt idx="154">
                  <c:v>541086.9093399311</c:v>
                </c:pt>
                <c:pt idx="155">
                  <c:v>541745.01450188132</c:v>
                </c:pt>
                <c:pt idx="156">
                  <c:v>542398.91449031909</c:v>
                </c:pt>
                <c:pt idx="157">
                  <c:v>543048.66270481469</c:v>
                </c:pt>
                <c:pt idx="158">
                  <c:v>543694.31153420731</c:v>
                </c:pt>
                <c:pt idx="159">
                  <c:v>544335.91238195356</c:v>
                </c:pt>
                <c:pt idx="160">
                  <c:v>544973.51569068502</c:v>
                </c:pt>
                <c:pt idx="161">
                  <c:v>545607.170966006</c:v>
                </c:pt>
                <c:pt idx="162">
                  <c:v>546236.92679955997</c:v>
                </c:pt>
                <c:pt idx="163">
                  <c:v>546862.8308913894</c:v>
                </c:pt>
                <c:pt idx="164">
                  <c:v>547484.93007161585</c:v>
                </c:pt>
                <c:pt idx="165">
                  <c:v>548103.27032146696</c:v>
                </c:pt>
                <c:pt idx="166">
                  <c:v>548717.89679366862</c:v>
                </c:pt>
                <c:pt idx="167">
                  <c:v>549328.85383223253</c:v>
                </c:pt>
                <c:pt idx="168">
                  <c:v>549936.18499165273</c:v>
                </c:pt>
                <c:pt idx="169">
                  <c:v>550539.93305553857</c:v>
                </c:pt>
                <c:pt idx="170">
                  <c:v>551140.14005469973</c:v>
                </c:pt>
                <c:pt idx="171">
                  <c:v>551736.84728470468</c:v>
                </c:pt>
                <c:pt idx="172">
                  <c:v>552330.09532293025</c:v>
                </c:pt>
                <c:pt idx="173">
                  <c:v>552919.92404511885</c:v>
                </c:pt>
                <c:pt idx="174">
                  <c:v>553506.37264146283</c:v>
                </c:pt>
                <c:pt idx="175">
                  <c:v>554089.47963222919</c:v>
                </c:pt>
                <c:pt idx="176">
                  <c:v>554669.28288294282</c:v>
                </c:pt>
                <c:pt idx="177">
                  <c:v>555245.81961914047</c:v>
                </c:pt>
                <c:pt idx="178">
                  <c:v>555819.12644071365</c:v>
                </c:pt>
                <c:pt idx="179">
                  <c:v>556389.23933584965</c:v>
                </c:pt>
                <c:pt idx="180">
                  <c:v>556956.19369458826</c:v>
                </c:pt>
                <c:pt idx="181">
                  <c:v>557520.02432200382</c:v>
                </c:pt>
                <c:pt idx="182">
                  <c:v>558080.76545102685</c:v>
                </c:pt>
                <c:pt idx="183">
                  <c:v>558638.4507549156</c:v>
                </c:pt>
                <c:pt idx="184">
                  <c:v>559193.11335939029</c:v>
                </c:pt>
                <c:pt idx="185">
                  <c:v>559744.78585444053</c:v>
                </c:pt>
                <c:pt idx="186">
                  <c:v>560293.50030581409</c:v>
                </c:pt>
                <c:pt idx="187">
                  <c:v>560839.2882662029</c:v>
                </c:pt>
                <c:pt idx="188">
                  <c:v>561382.18078612851</c:v>
                </c:pt>
                <c:pt idx="189">
                  <c:v>561922.20842454338</c:v>
                </c:pt>
                <c:pt idx="190">
                  <c:v>562459.40125915187</c:v>
                </c:pt>
                <c:pt idx="191">
                  <c:v>562993.788896463</c:v>
                </c:pt>
                <c:pt idx="192">
                  <c:v>563525.40048158146</c:v>
                </c:pt>
                <c:pt idx="193">
                  <c:v>564054.26470774563</c:v>
                </c:pt>
                <c:pt idx="194">
                  <c:v>564580.40982562106</c:v>
                </c:pt>
                <c:pt idx="195">
                  <c:v>565103.86365235492</c:v>
                </c:pt>
                <c:pt idx="196">
                  <c:v>565624.65358040202</c:v>
                </c:pt>
                <c:pt idx="197">
                  <c:v>566142.80658612528</c:v>
                </c:pt>
                <c:pt idx="198">
                  <c:v>566658.3492381809</c:v>
                </c:pt>
                <c:pt idx="199">
                  <c:v>567171.3077056933</c:v>
                </c:pt>
                <c:pt idx="200">
                  <c:v>567681.70776622556</c:v>
                </c:pt>
                <c:pt idx="201">
                  <c:v>568189.57481355232</c:v>
                </c:pt>
                <c:pt idx="202">
                  <c:v>568694.93386524124</c:v>
                </c:pt>
                <c:pt idx="203">
                  <c:v>569197.80957004789</c:v>
                </c:pt>
                <c:pt idx="204">
                  <c:v>569698.22621512902</c:v>
                </c:pt>
                <c:pt idx="205">
                  <c:v>570196.20773308177</c:v>
                </c:pt>
                <c:pt idx="206">
                  <c:v>570691.77770881157</c:v>
                </c:pt>
                <c:pt idx="207">
                  <c:v>571184.9593862344</c:v>
                </c:pt>
                <c:pt idx="208">
                  <c:v>571675.7756748189</c:v>
                </c:pt>
                <c:pt idx="209">
                  <c:v>572164.24915597215</c:v>
                </c:pt>
                <c:pt idx="210">
                  <c:v>572650.40208927332</c:v>
                </c:pt>
                <c:pt idx="211">
                  <c:v>573134.2564185604</c:v>
                </c:pt>
                <c:pt idx="212">
                  <c:v>573615.83377787401</c:v>
                </c:pt>
                <c:pt idx="213">
                  <c:v>574095.15549726109</c:v>
                </c:pt>
                <c:pt idx="214">
                  <c:v>574572.2426084443</c:v>
                </c:pt>
                <c:pt idx="215">
                  <c:v>575047.11585035909</c:v>
                </c:pt>
                <c:pt idx="216">
                  <c:v>575519.79567456292</c:v>
                </c:pt>
                <c:pt idx="217">
                  <c:v>575990.30225052137</c:v>
                </c:pt>
                <c:pt idx="218">
                  <c:v>576458.6554707716</c:v>
                </c:pt>
                <c:pt idx="219">
                  <c:v>576924.87495596893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6-0C4B-B2DF-35D1E0930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171871"/>
        <c:axId val="470562111"/>
      </c:lineChart>
      <c:catAx>
        <c:axId val="19517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562111"/>
        <c:crosses val="autoZero"/>
        <c:auto val="1"/>
        <c:lblAlgn val="ctr"/>
        <c:lblOffset val="100"/>
        <c:noMultiLvlLbl val="0"/>
      </c:catAx>
      <c:valAx>
        <c:axId val="47056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7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Detrended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'UFC Business Decomposition'!$M$3:$M$219</c:f>
              <c:numCache>
                <c:formatCode>0</c:formatCode>
                <c:ptCount val="217"/>
                <c:pt idx="0">
                  <c:v>86000</c:v>
                </c:pt>
                <c:pt idx="1">
                  <c:v>229066.783277398</c:v>
                </c:pt>
                <c:pt idx="2">
                  <c:v>147573.51143914898</c:v>
                </c:pt>
                <c:pt idx="3">
                  <c:v>98133.566554796009</c:v>
                </c:pt>
                <c:pt idx="4">
                  <c:v>25298.17123105636</c:v>
                </c:pt>
                <c:pt idx="5">
                  <c:v>-23359.70528345299</c:v>
                </c:pt>
                <c:pt idx="6">
                  <c:v>-124134.71510357547</c:v>
                </c:pt>
                <c:pt idx="7">
                  <c:v>-147799.65016780599</c:v>
                </c:pt>
                <c:pt idx="8">
                  <c:v>-189852.97712170202</c:v>
                </c:pt>
                <c:pt idx="9">
                  <c:v>-180635.04549154569</c:v>
                </c:pt>
                <c:pt idx="10">
                  <c:v>-195388.61274182127</c:v>
                </c:pt>
                <c:pt idx="11">
                  <c:v>-209292.92200605501</c:v>
                </c:pt>
                <c:pt idx="12">
                  <c:v>-112484.09249582636</c:v>
                </c:pt>
                <c:pt idx="13">
                  <c:v>-235067.93182617746</c:v>
                </c:pt>
                <c:pt idx="14">
                  <c:v>-228128.31732979469</c:v>
                </c:pt>
                <c:pt idx="15">
                  <c:v>-189732.86689040798</c:v>
                </c:pt>
                <c:pt idx="16">
                  <c:v>-209936.88756399287</c:v>
                </c:pt>
                <c:pt idx="17">
                  <c:v>-189786.19384430401</c:v>
                </c:pt>
                <c:pt idx="18">
                  <c:v>-191319.16293299769</c:v>
                </c:pt>
                <c:pt idx="19">
                  <c:v>-226568.26221414766</c:v>
                </c:pt>
                <c:pt idx="20">
                  <c:v>-206561.20366442652</c:v>
                </c:pt>
                <c:pt idx="21">
                  <c:v>-36321.829464423296</c:v>
                </c:pt>
                <c:pt idx="22">
                  <c:v>-230870.80058710952</c:v>
                </c:pt>
                <c:pt idx="23">
                  <c:v>-175226.13872865704</c:v>
                </c:pt>
                <c:pt idx="24">
                  <c:v>-204403.65753788728</c:v>
                </c:pt>
                <c:pt idx="25">
                  <c:v>-133417.30921842839</c:v>
                </c:pt>
                <c:pt idx="26">
                  <c:v>62720.534317446989</c:v>
                </c:pt>
                <c:pt idx="27">
                  <c:v>-41001.148548779485</c:v>
                </c:pt>
                <c:pt idx="28">
                  <c:v>80407.781238334195</c:v>
                </c:pt>
                <c:pt idx="29">
                  <c:v>271938.46594760334</c:v>
                </c:pt>
                <c:pt idx="30">
                  <c:v>423582.91942901257</c:v>
                </c:pt>
                <c:pt idx="31">
                  <c:v>145333.91638698999</c:v>
                </c:pt>
                <c:pt idx="32">
                  <c:v>42184.898697327764</c:v>
                </c:pt>
                <c:pt idx="33">
                  <c:v>-60870.104286594898</c:v>
                </c:pt>
                <c:pt idx="34">
                  <c:v>136163.45612748089</c:v>
                </c:pt>
                <c:pt idx="35">
                  <c:v>562280.58943309402</c:v>
                </c:pt>
                <c:pt idx="36">
                  <c:v>30476.715409553319</c:v>
                </c:pt>
                <c:pt idx="37">
                  <c:v>167747.62034440035</c:v>
                </c:pt>
                <c:pt idx="38">
                  <c:v>25089.418943322671</c:v>
                </c:pt>
                <c:pt idx="39">
                  <c:v>297498.52106325031</c:v>
                </c:pt>
                <c:pt idx="40">
                  <c:v>-180028.39744618535</c:v>
                </c:pt>
                <c:pt idx="41">
                  <c:v>42505.579612971516</c:v>
                </c:pt>
                <c:pt idx="42">
                  <c:v>100097.58616049931</c:v>
                </c:pt>
                <c:pt idx="43">
                  <c:v>87744.953812974738</c:v>
                </c:pt>
                <c:pt idx="44">
                  <c:v>-64554.805890645657</c:v>
                </c:pt>
                <c:pt idx="45">
                  <c:v>8195.9826902884524</c:v>
                </c:pt>
                <c:pt idx="46">
                  <c:v>305995.14517900115</c:v>
                </c:pt>
                <c:pt idx="47">
                  <c:v>-171159.35545125906</c:v>
                </c:pt>
                <c:pt idx="48">
                  <c:v>251730.56979284907</c:v>
                </c:pt>
                <c:pt idx="49">
                  <c:v>-75336.874260489305</c:v>
                </c:pt>
                <c:pt idx="50">
                  <c:v>127636.6238751561</c:v>
                </c:pt>
                <c:pt idx="51">
                  <c:v>70649.474058969587</c:v>
                </c:pt>
                <c:pt idx="52">
                  <c:v>-191299.82297335641</c:v>
                </c:pt>
                <c:pt idx="53">
                  <c:v>131787.31759484496</c:v>
                </c:pt>
                <c:pt idx="54">
                  <c:v>214909.55848923506</c:v>
                </c:pt>
                <c:pt idx="55">
                  <c:v>68065.63472861849</c:v>
                </c:pt>
                <c:pt idx="56">
                  <c:v>-113745.65149384871</c:v>
                </c:pt>
                <c:pt idx="57">
                  <c:v>594474.56451573223</c:v>
                </c:pt>
                <c:pt idx="58">
                  <c:v>632725.20567790815</c:v>
                </c:pt>
                <c:pt idx="59">
                  <c:v>-68994.750774998625</c:v>
                </c:pt>
                <c:pt idx="60">
                  <c:v>499313.72310982418</c:v>
                </c:pt>
                <c:pt idx="61">
                  <c:v>-72350.29729358945</c:v>
                </c:pt>
                <c:pt idx="62">
                  <c:v>226012.30777472252</c:v>
                </c:pt>
                <c:pt idx="63">
                  <c:v>209400.69966438803</c:v>
                </c:pt>
                <c:pt idx="64">
                  <c:v>-62185.921264769975</c:v>
                </c:pt>
                <c:pt idx="65">
                  <c:v>871251.6819747258</c:v>
                </c:pt>
                <c:pt idx="66">
                  <c:v>419712.78079462552</c:v>
                </c:pt>
                <c:pt idx="67">
                  <c:v>3196.6789908030769</c:v>
                </c:pt>
                <c:pt idx="68">
                  <c:v>-58297.289147960546</c:v>
                </c:pt>
                <c:pt idx="69">
                  <c:v>65230.239404878812</c:v>
                </c:pt>
                <c:pt idx="70">
                  <c:v>-61221.345217023045</c:v>
                </c:pt>
                <c:pt idx="71">
                  <c:v>182347.372710492</c:v>
                </c:pt>
                <c:pt idx="72">
                  <c:v>-164064.16690992058</c:v>
                </c:pt>
                <c:pt idx="73">
                  <c:v>-155456.50131304876</c:v>
                </c:pt>
                <c:pt idx="74">
                  <c:v>-226830.1460987383</c:v>
                </c:pt>
                <c:pt idx="75">
                  <c:v>326814.40362179832</c:v>
                </c:pt>
                <c:pt idx="76">
                  <c:v>55476.672154603235</c:v>
                </c:pt>
                <c:pt idx="77">
                  <c:v>74156.202220720646</c:v>
                </c:pt>
                <c:pt idx="78">
                  <c:v>602852.55401778733</c:v>
                </c:pt>
                <c:pt idx="79">
                  <c:v>71565.304340648348</c:v>
                </c:pt>
                <c:pt idx="80">
                  <c:v>710294.04575659591</c:v>
                </c:pt>
                <c:pt idx="81">
                  <c:v>149038.38583121262</c:v>
                </c:pt>
                <c:pt idx="82">
                  <c:v>82797.946401135123</c:v>
                </c:pt>
                <c:pt idx="83">
                  <c:v>-158427.63710963045</c:v>
                </c:pt>
                <c:pt idx="84">
                  <c:v>595361.28366706346</c:v>
                </c:pt>
                <c:pt idx="85">
                  <c:v>44164.369437897345</c:v>
                </c:pt>
                <c:pt idx="86">
                  <c:v>327981.29267748317</c:v>
                </c:pt>
                <c:pt idx="87">
                  <c:v>-188188.26290962729</c:v>
                </c:pt>
                <c:pt idx="88">
                  <c:v>265655.3971034615</c:v>
                </c:pt>
                <c:pt idx="89">
                  <c:v>-200488.02261324768</c:v>
                </c:pt>
                <c:pt idx="90">
                  <c:v>-16618.8075994018</c:v>
                </c:pt>
                <c:pt idx="91">
                  <c:v>337262.76596768643</c:v>
                </c:pt>
                <c:pt idx="92">
                  <c:v>-138843.56913183851</c:v>
                </c:pt>
                <c:pt idx="93">
                  <c:v>-139938.07154360082</c:v>
                </c:pt>
                <c:pt idx="94">
                  <c:v>-116020.99170194136</c:v>
                </c:pt>
                <c:pt idx="95">
                  <c:v>-157092.57217386103</c:v>
                </c:pt>
                <c:pt idx="96">
                  <c:v>-133153.04798514367</c:v>
                </c:pt>
                <c:pt idx="97">
                  <c:v>50797.353070246987</c:v>
                </c:pt>
                <c:pt idx="98">
                  <c:v>-245241.58986352326</c:v>
                </c:pt>
                <c:pt idx="99">
                  <c:v>-191270.09098309139</c:v>
                </c:pt>
                <c:pt idx="100">
                  <c:v>-182288.35809095029</c:v>
                </c:pt>
                <c:pt idx="101">
                  <c:v>11703.407152554137</c:v>
                </c:pt>
                <c:pt idx="102">
                  <c:v>275705.0089895202</c:v>
                </c:pt>
                <c:pt idx="103">
                  <c:v>-240283.74266363238</c:v>
                </c:pt>
                <c:pt idx="104">
                  <c:v>-76263.032433370128</c:v>
                </c:pt>
                <c:pt idx="105">
                  <c:v>-102233.03969595837</c:v>
                </c:pt>
                <c:pt idx="106">
                  <c:v>221806.06122534088</c:v>
                </c:pt>
                <c:pt idx="107">
                  <c:v>80854.10087224294</c:v>
                </c:pt>
                <c:pt idx="108">
                  <c:v>-305089.08552791941</c:v>
                </c:pt>
                <c:pt idx="109">
                  <c:v>443976.34176663304</c:v>
                </c:pt>
                <c:pt idx="110">
                  <c:v>-246949.7731512977</c:v>
                </c:pt>
                <c:pt idx="111">
                  <c:v>-292867.58199398348</c:v>
                </c:pt>
                <c:pt idx="112">
                  <c:v>-33777.232427927374</c:v>
                </c:pt>
                <c:pt idx="113">
                  <c:v>-109678.86821645073</c:v>
                </c:pt>
                <c:pt idx="114">
                  <c:v>214427.37064394681</c:v>
                </c:pt>
                <c:pt idx="115">
                  <c:v>103541.3477931302</c:v>
                </c:pt>
                <c:pt idx="116">
                  <c:v>-157337.06961752841</c:v>
                </c:pt>
                <c:pt idx="117">
                  <c:v>-38208.01104469382</c:v>
                </c:pt>
                <c:pt idx="118">
                  <c:v>460928.39733243163</c:v>
                </c:pt>
                <c:pt idx="119">
                  <c:v>40072.03250239935</c:v>
                </c:pt>
                <c:pt idx="120">
                  <c:v>-110777.22548364254</c:v>
                </c:pt>
                <c:pt idx="121">
                  <c:v>-351619.49361277785</c:v>
                </c:pt>
                <c:pt idx="122">
                  <c:v>57545.113992963685</c:v>
                </c:pt>
                <c:pt idx="123">
                  <c:v>-313283.51401619148</c:v>
                </c:pt>
                <c:pt idx="124">
                  <c:v>-224105.48630683101</c:v>
                </c:pt>
                <c:pt idx="125">
                  <c:v>-184920.90894787951</c:v>
                </c:pt>
                <c:pt idx="126">
                  <c:v>-165729.88549273991</c:v>
                </c:pt>
                <c:pt idx="127">
                  <c:v>133467.482941786</c:v>
                </c:pt>
                <c:pt idx="128">
                  <c:v>527671.09759964829</c:v>
                </c:pt>
                <c:pt idx="129">
                  <c:v>-268119.137987372</c:v>
                </c:pt>
                <c:pt idx="130">
                  <c:v>-158903.31806978979</c:v>
                </c:pt>
                <c:pt idx="131">
                  <c:v>-199681.53474787623</c:v>
                </c:pt>
                <c:pt idx="132">
                  <c:v>-150453.87803657318</c:v>
                </c:pt>
                <c:pt idx="133">
                  <c:v>-286220.4359279765</c:v>
                </c:pt>
                <c:pt idx="134">
                  <c:v>-386981.29445149668</c:v>
                </c:pt>
                <c:pt idx="135">
                  <c:v>22263.46226820111</c:v>
                </c:pt>
                <c:pt idx="136">
                  <c:v>-378486.2480446212</c:v>
                </c:pt>
                <c:pt idx="137">
                  <c:v>-299230.50587056257</c:v>
                </c:pt>
                <c:pt idx="138">
                  <c:v>-324969.3899469293</c:v>
                </c:pt>
                <c:pt idx="139">
                  <c:v>-315702.9773177231</c:v>
                </c:pt>
                <c:pt idx="140">
                  <c:v>-106431.34338184987</c:v>
                </c:pt>
                <c:pt idx="141">
                  <c:v>292845.43806037499</c:v>
                </c:pt>
                <c:pt idx="142">
                  <c:v>142127.29476235242</c:v>
                </c:pt>
                <c:pt idx="143">
                  <c:v>81414.155987889972</c:v>
                </c:pt>
                <c:pt idx="144">
                  <c:v>-199294.04753060947</c:v>
                </c:pt>
                <c:pt idx="145">
                  <c:v>-384997.3836325226</c:v>
                </c:pt>
                <c:pt idx="146">
                  <c:v>-135695.91876800195</c:v>
                </c:pt>
                <c:pt idx="147">
                  <c:v>-211389.71803565067</c:v>
                </c:pt>
                <c:pt idx="148">
                  <c:v>312921.15478107141</c:v>
                </c:pt>
                <c:pt idx="149">
                  <c:v>387236.63717865967</c:v>
                </c:pt>
                <c:pt idx="150">
                  <c:v>-398443.3321004553</c:v>
                </c:pt>
                <c:pt idx="151">
                  <c:v>-264118.8131008037</c:v>
                </c:pt>
                <c:pt idx="152">
                  <c:v>585210.13531430508</c:v>
                </c:pt>
                <c:pt idx="153">
                  <c:v>684543.45543200127</c:v>
                </c:pt>
                <c:pt idx="154">
                  <c:v>-286118.9093399311</c:v>
                </c:pt>
                <c:pt idx="155">
                  <c:v>800222.98549811868</c:v>
                </c:pt>
                <c:pt idx="156">
                  <c:v>-195430.91449031909</c:v>
                </c:pt>
                <c:pt idx="157">
                  <c:v>-301080.66270481463</c:v>
                </c:pt>
                <c:pt idx="158">
                  <c:v>-235726.31153420737</c:v>
                </c:pt>
                <c:pt idx="159">
                  <c:v>489632.08761804638</c:v>
                </c:pt>
                <c:pt idx="160">
                  <c:v>-280005.51569068502</c:v>
                </c:pt>
                <c:pt idx="161">
                  <c:v>1079360.8290339941</c:v>
                </c:pt>
                <c:pt idx="162">
                  <c:v>-46268.926799560024</c:v>
                </c:pt>
                <c:pt idx="163">
                  <c:v>-231894.8308913894</c:v>
                </c:pt>
                <c:pt idx="164">
                  <c:v>777483.06992838415</c:v>
                </c:pt>
                <c:pt idx="165">
                  <c:v>-373135.2703214669</c:v>
                </c:pt>
                <c:pt idx="166">
                  <c:v>576250.10320633138</c:v>
                </c:pt>
                <c:pt idx="167">
                  <c:v>-324360.85383223253</c:v>
                </c:pt>
                <c:pt idx="168">
                  <c:v>-224968.18499165273</c:v>
                </c:pt>
                <c:pt idx="169">
                  <c:v>-225571.93305553857</c:v>
                </c:pt>
                <c:pt idx="170">
                  <c:v>-226172.14005469973</c:v>
                </c:pt>
                <c:pt idx="171">
                  <c:v>-326768.84728470468</c:v>
                </c:pt>
                <c:pt idx="172">
                  <c:v>-397362.09532293025</c:v>
                </c:pt>
                <c:pt idx="173">
                  <c:v>332048.07595488115</c:v>
                </c:pt>
                <c:pt idx="174">
                  <c:v>-428538.37264146283</c:v>
                </c:pt>
                <c:pt idx="175">
                  <c:v>-329121.47963222919</c:v>
                </c:pt>
                <c:pt idx="176">
                  <c:v>345298.71711705718</c:v>
                </c:pt>
                <c:pt idx="177">
                  <c:v>-300277.81961914047</c:v>
                </c:pt>
                <c:pt idx="178">
                  <c:v>-150851.12644071365</c:v>
                </c:pt>
                <c:pt idx="179">
                  <c:v>-151421.23933584965</c:v>
                </c:pt>
                <c:pt idx="180">
                  <c:v>-401988.19369458826</c:v>
                </c:pt>
                <c:pt idx="181">
                  <c:v>-272552.02432200382</c:v>
                </c:pt>
                <c:pt idx="182">
                  <c:v>-183112.76545102685</c:v>
                </c:pt>
                <c:pt idx="183">
                  <c:v>-448670.4507549156</c:v>
                </c:pt>
                <c:pt idx="184">
                  <c:v>-284225.11335939029</c:v>
                </c:pt>
                <c:pt idx="185">
                  <c:v>-154776.78585444053</c:v>
                </c:pt>
                <c:pt idx="186">
                  <c:v>-235325.50030581409</c:v>
                </c:pt>
                <c:pt idx="187">
                  <c:v>-405871.2882662029</c:v>
                </c:pt>
                <c:pt idx="188">
                  <c:v>1863585.8192138714</c:v>
                </c:pt>
                <c:pt idx="189">
                  <c:v>-286954.20842454338</c:v>
                </c:pt>
                <c:pt idx="190">
                  <c:v>-237491.40125915187</c:v>
                </c:pt>
                <c:pt idx="191">
                  <c:v>161974.211103537</c:v>
                </c:pt>
                <c:pt idx="192">
                  <c:v>-363557.40048158146</c:v>
                </c:pt>
                <c:pt idx="193">
                  <c:v>110913.73529225437</c:v>
                </c:pt>
                <c:pt idx="194">
                  <c:v>-439612.40982562106</c:v>
                </c:pt>
                <c:pt idx="195">
                  <c:v>813293.13634764508</c:v>
                </c:pt>
                <c:pt idx="196">
                  <c:v>159343.34641959798</c:v>
                </c:pt>
                <c:pt idx="197">
                  <c:v>-456174.80658612528</c:v>
                </c:pt>
                <c:pt idx="198">
                  <c:v>758309.6507618191</c:v>
                </c:pt>
                <c:pt idx="199">
                  <c:v>-42203.307705693296</c:v>
                </c:pt>
                <c:pt idx="200">
                  <c:v>157286.29223377444</c:v>
                </c:pt>
                <c:pt idx="201">
                  <c:v>131778.42518644768</c:v>
                </c:pt>
                <c:pt idx="202">
                  <c:v>1056273.0661347588</c:v>
                </c:pt>
                <c:pt idx="203">
                  <c:v>255770.19042995211</c:v>
                </c:pt>
                <c:pt idx="204">
                  <c:v>155269.77378487098</c:v>
                </c:pt>
                <c:pt idx="205">
                  <c:v>-245228.20773308177</c:v>
                </c:pt>
                <c:pt idx="206">
                  <c:v>54276.222291188431</c:v>
                </c:pt>
                <c:pt idx="207">
                  <c:v>958520.0406137656</c:v>
                </c:pt>
                <c:pt idx="208">
                  <c:v>153292.2243251811</c:v>
                </c:pt>
                <c:pt idx="209">
                  <c:v>-47196.249155972153</c:v>
                </c:pt>
                <c:pt idx="210">
                  <c:v>-147682.40208927332</c:v>
                </c:pt>
                <c:pt idx="211">
                  <c:v>-148166.2564185604</c:v>
                </c:pt>
                <c:pt idx="212">
                  <c:v>-148647.83377787401</c:v>
                </c:pt>
                <c:pt idx="213">
                  <c:v>-189127.15549726109</c:v>
                </c:pt>
                <c:pt idx="214">
                  <c:v>50395.7573915557</c:v>
                </c:pt>
                <c:pt idx="215">
                  <c:v>199970.88414964091</c:v>
                </c:pt>
                <c:pt idx="216">
                  <c:v>149448.20432543708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60-B241-A944-0718C504E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266351"/>
        <c:axId val="254951407"/>
      </c:lineChart>
      <c:catAx>
        <c:axId val="335266351"/>
        <c:scaling>
          <c:orientation val="minMax"/>
        </c:scaling>
        <c:delete val="1"/>
        <c:axPos val="b"/>
        <c:majorTickMark val="out"/>
        <c:minorTickMark val="none"/>
        <c:tickLblPos val="nextTo"/>
        <c:crossAx val="254951407"/>
        <c:crosses val="autoZero"/>
        <c:auto val="1"/>
        <c:lblAlgn val="ctr"/>
        <c:lblOffset val="100"/>
        <c:noMultiLvlLbl val="0"/>
      </c:catAx>
      <c:valAx>
        <c:axId val="25495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26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Buys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'UFC Business Decomposition'!$B$3:$B$219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xVal>
          <c:yVal>
            <c:numRef>
              <c:f>'UFC Business Decomposition'!$N$3:$N$219</c:f>
              <c:numCache>
                <c:formatCode>0</c:formatCode>
                <c:ptCount val="217"/>
                <c:pt idx="0">
                  <c:v>86000</c:v>
                </c:pt>
                <c:pt idx="1">
                  <c:v>300000</c:v>
                </c:pt>
                <c:pt idx="2">
                  <c:v>260000</c:v>
                </c:pt>
                <c:pt idx="3">
                  <c:v>240000</c:v>
                </c:pt>
                <c:pt idx="4">
                  <c:v>190000</c:v>
                </c:pt>
                <c:pt idx="5">
                  <c:v>160000</c:v>
                </c:pt>
                <c:pt idx="6">
                  <c:v>75000</c:v>
                </c:pt>
                <c:pt idx="7">
                  <c:v>65000</c:v>
                </c:pt>
                <c:pt idx="8">
                  <c:v>35000</c:v>
                </c:pt>
                <c:pt idx="9">
                  <c:v>55000</c:v>
                </c:pt>
                <c:pt idx="10">
                  <c:v>50000</c:v>
                </c:pt>
                <c:pt idx="11">
                  <c:v>45000</c:v>
                </c:pt>
                <c:pt idx="12">
                  <c:v>150000</c:v>
                </c:pt>
                <c:pt idx="13">
                  <c:v>35000</c:v>
                </c:pt>
                <c:pt idx="14">
                  <c:v>49000</c:v>
                </c:pt>
                <c:pt idx="15">
                  <c:v>94000</c:v>
                </c:pt>
                <c:pt idx="16">
                  <c:v>80000</c:v>
                </c:pt>
                <c:pt idx="17">
                  <c:v>106000</c:v>
                </c:pt>
                <c:pt idx="18">
                  <c:v>110000</c:v>
                </c:pt>
                <c:pt idx="19">
                  <c:v>80000</c:v>
                </c:pt>
                <c:pt idx="20">
                  <c:v>105000</c:v>
                </c:pt>
                <c:pt idx="21">
                  <c:v>280000</c:v>
                </c:pt>
                <c:pt idx="22">
                  <c:v>90000</c:v>
                </c:pt>
                <c:pt idx="23">
                  <c:v>150000</c:v>
                </c:pt>
                <c:pt idx="24">
                  <c:v>125000</c:v>
                </c:pt>
                <c:pt idx="25">
                  <c:v>200000</c:v>
                </c:pt>
                <c:pt idx="26">
                  <c:v>400000</c:v>
                </c:pt>
                <c:pt idx="27">
                  <c:v>300000</c:v>
                </c:pt>
                <c:pt idx="28">
                  <c:v>425000</c:v>
                </c:pt>
                <c:pt idx="29">
                  <c:v>620000</c:v>
                </c:pt>
                <c:pt idx="30">
                  <c:v>775000</c:v>
                </c:pt>
                <c:pt idx="31">
                  <c:v>500000</c:v>
                </c:pt>
                <c:pt idx="32">
                  <c:v>400000</c:v>
                </c:pt>
                <c:pt idx="33">
                  <c:v>300000</c:v>
                </c:pt>
                <c:pt idx="34">
                  <c:v>500000</c:v>
                </c:pt>
                <c:pt idx="35">
                  <c:v>929000</c:v>
                </c:pt>
                <c:pt idx="36">
                  <c:v>400000</c:v>
                </c:pt>
                <c:pt idx="37">
                  <c:v>540000</c:v>
                </c:pt>
                <c:pt idx="38">
                  <c:v>400000</c:v>
                </c:pt>
                <c:pt idx="39">
                  <c:v>675000</c:v>
                </c:pt>
                <c:pt idx="40">
                  <c:v>200000</c:v>
                </c:pt>
                <c:pt idx="41">
                  <c:v>425000</c:v>
                </c:pt>
                <c:pt idx="42">
                  <c:v>485000</c:v>
                </c:pt>
                <c:pt idx="43">
                  <c:v>475000</c:v>
                </c:pt>
                <c:pt idx="44">
                  <c:v>325000</c:v>
                </c:pt>
                <c:pt idx="45">
                  <c:v>400000</c:v>
                </c:pt>
                <c:pt idx="46">
                  <c:v>700000</c:v>
                </c:pt>
                <c:pt idx="47">
                  <c:v>225000</c:v>
                </c:pt>
                <c:pt idx="48">
                  <c:v>650000</c:v>
                </c:pt>
                <c:pt idx="49">
                  <c:v>325000</c:v>
                </c:pt>
                <c:pt idx="50">
                  <c:v>530000</c:v>
                </c:pt>
                <c:pt idx="51">
                  <c:v>475000</c:v>
                </c:pt>
                <c:pt idx="52">
                  <c:v>215000</c:v>
                </c:pt>
                <c:pt idx="53">
                  <c:v>540000</c:v>
                </c:pt>
                <c:pt idx="54">
                  <c:v>625000</c:v>
                </c:pt>
                <c:pt idx="55">
                  <c:v>480000</c:v>
                </c:pt>
                <c:pt idx="56">
                  <c:v>300000</c:v>
                </c:pt>
                <c:pt idx="57">
                  <c:v>1010000</c:v>
                </c:pt>
                <c:pt idx="58">
                  <c:v>1050000</c:v>
                </c:pt>
                <c:pt idx="59">
                  <c:v>350000</c:v>
                </c:pt>
                <c:pt idx="60">
                  <c:v>920000</c:v>
                </c:pt>
                <c:pt idx="61">
                  <c:v>350000</c:v>
                </c:pt>
                <c:pt idx="62">
                  <c:v>650000</c:v>
                </c:pt>
                <c:pt idx="63">
                  <c:v>635000</c:v>
                </c:pt>
                <c:pt idx="64">
                  <c:v>365000</c:v>
                </c:pt>
                <c:pt idx="65">
                  <c:v>1300000</c:v>
                </c:pt>
                <c:pt idx="66">
                  <c:v>850000</c:v>
                </c:pt>
                <c:pt idx="67">
                  <c:v>435000</c:v>
                </c:pt>
                <c:pt idx="68">
                  <c:v>375000</c:v>
                </c:pt>
                <c:pt idx="69">
                  <c:v>500000</c:v>
                </c:pt>
                <c:pt idx="70">
                  <c:v>375000</c:v>
                </c:pt>
                <c:pt idx="71">
                  <c:v>620000</c:v>
                </c:pt>
                <c:pt idx="72">
                  <c:v>275000</c:v>
                </c:pt>
                <c:pt idx="73">
                  <c:v>285000</c:v>
                </c:pt>
                <c:pt idx="74">
                  <c:v>215000</c:v>
                </c:pt>
                <c:pt idx="75">
                  <c:v>770000</c:v>
                </c:pt>
                <c:pt idx="76">
                  <c:v>500000</c:v>
                </c:pt>
                <c:pt idx="77">
                  <c:v>520000</c:v>
                </c:pt>
                <c:pt idx="78">
                  <c:v>1050000</c:v>
                </c:pt>
                <c:pt idx="79">
                  <c:v>520000</c:v>
                </c:pt>
                <c:pt idx="80">
                  <c:v>1160000</c:v>
                </c:pt>
                <c:pt idx="81">
                  <c:v>600000</c:v>
                </c:pt>
                <c:pt idx="82">
                  <c:v>535000</c:v>
                </c:pt>
                <c:pt idx="83">
                  <c:v>295000</c:v>
                </c:pt>
                <c:pt idx="84">
                  <c:v>1050000</c:v>
                </c:pt>
                <c:pt idx="85">
                  <c:v>500000</c:v>
                </c:pt>
                <c:pt idx="86">
                  <c:v>785000</c:v>
                </c:pt>
                <c:pt idx="87">
                  <c:v>270000</c:v>
                </c:pt>
                <c:pt idx="88">
                  <c:v>725000</c:v>
                </c:pt>
                <c:pt idx="89">
                  <c:v>260000</c:v>
                </c:pt>
                <c:pt idx="90">
                  <c:v>445000</c:v>
                </c:pt>
                <c:pt idx="91">
                  <c:v>800000</c:v>
                </c:pt>
                <c:pt idx="92">
                  <c:v>325000</c:v>
                </c:pt>
                <c:pt idx="93">
                  <c:v>325000</c:v>
                </c:pt>
                <c:pt idx="94">
                  <c:v>350000</c:v>
                </c:pt>
                <c:pt idx="95">
                  <c:v>310000</c:v>
                </c:pt>
                <c:pt idx="96">
                  <c:v>335000</c:v>
                </c:pt>
                <c:pt idx="97">
                  <c:v>520000</c:v>
                </c:pt>
                <c:pt idx="98">
                  <c:v>225000</c:v>
                </c:pt>
                <c:pt idx="99">
                  <c:v>280000</c:v>
                </c:pt>
                <c:pt idx="100">
                  <c:v>290000</c:v>
                </c:pt>
                <c:pt idx="101">
                  <c:v>485000</c:v>
                </c:pt>
                <c:pt idx="102">
                  <c:v>750000</c:v>
                </c:pt>
                <c:pt idx="103">
                  <c:v>235000</c:v>
                </c:pt>
                <c:pt idx="104">
                  <c:v>400000</c:v>
                </c:pt>
                <c:pt idx="105">
                  <c:v>375000</c:v>
                </c:pt>
                <c:pt idx="106">
                  <c:v>700000</c:v>
                </c:pt>
                <c:pt idx="107">
                  <c:v>560000</c:v>
                </c:pt>
                <c:pt idx="108">
                  <c:v>175000</c:v>
                </c:pt>
                <c:pt idx="109">
                  <c:v>925000</c:v>
                </c:pt>
                <c:pt idx="110">
                  <c:v>235000</c:v>
                </c:pt>
                <c:pt idx="111">
                  <c:v>190000</c:v>
                </c:pt>
                <c:pt idx="112">
                  <c:v>450000</c:v>
                </c:pt>
                <c:pt idx="113">
                  <c:v>375000</c:v>
                </c:pt>
                <c:pt idx="114">
                  <c:v>700000</c:v>
                </c:pt>
                <c:pt idx="115">
                  <c:v>590000</c:v>
                </c:pt>
                <c:pt idx="116">
                  <c:v>330000</c:v>
                </c:pt>
                <c:pt idx="117">
                  <c:v>450000</c:v>
                </c:pt>
                <c:pt idx="118">
                  <c:v>950000</c:v>
                </c:pt>
                <c:pt idx="119">
                  <c:v>530000</c:v>
                </c:pt>
                <c:pt idx="120">
                  <c:v>380000</c:v>
                </c:pt>
                <c:pt idx="121">
                  <c:v>140000</c:v>
                </c:pt>
                <c:pt idx="122">
                  <c:v>550000</c:v>
                </c:pt>
                <c:pt idx="123">
                  <c:v>180000</c:v>
                </c:pt>
                <c:pt idx="124">
                  <c:v>270000</c:v>
                </c:pt>
                <c:pt idx="125">
                  <c:v>310000</c:v>
                </c:pt>
                <c:pt idx="126">
                  <c:v>330000</c:v>
                </c:pt>
                <c:pt idx="127">
                  <c:v>630000</c:v>
                </c:pt>
                <c:pt idx="128">
                  <c:v>1025000</c:v>
                </c:pt>
                <c:pt idx="129">
                  <c:v>230000</c:v>
                </c:pt>
                <c:pt idx="130">
                  <c:v>340000</c:v>
                </c:pt>
                <c:pt idx="131">
                  <c:v>300000</c:v>
                </c:pt>
                <c:pt idx="132">
                  <c:v>350000</c:v>
                </c:pt>
                <c:pt idx="133">
                  <c:v>215000</c:v>
                </c:pt>
                <c:pt idx="134">
                  <c:v>115000</c:v>
                </c:pt>
                <c:pt idx="135">
                  <c:v>525000</c:v>
                </c:pt>
                <c:pt idx="136">
                  <c:v>125000</c:v>
                </c:pt>
                <c:pt idx="137">
                  <c:v>205000</c:v>
                </c:pt>
                <c:pt idx="138">
                  <c:v>180000</c:v>
                </c:pt>
                <c:pt idx="139">
                  <c:v>190000</c:v>
                </c:pt>
                <c:pt idx="140">
                  <c:v>400000</c:v>
                </c:pt>
                <c:pt idx="141">
                  <c:v>800000</c:v>
                </c:pt>
                <c:pt idx="142">
                  <c:v>650000</c:v>
                </c:pt>
                <c:pt idx="143">
                  <c:v>590000</c:v>
                </c:pt>
                <c:pt idx="144">
                  <c:v>310000</c:v>
                </c:pt>
                <c:pt idx="145">
                  <c:v>125000</c:v>
                </c:pt>
                <c:pt idx="146">
                  <c:v>375000</c:v>
                </c:pt>
                <c:pt idx="147">
                  <c:v>300000</c:v>
                </c:pt>
                <c:pt idx="148">
                  <c:v>825000</c:v>
                </c:pt>
                <c:pt idx="149">
                  <c:v>900000</c:v>
                </c:pt>
                <c:pt idx="150">
                  <c:v>115000</c:v>
                </c:pt>
                <c:pt idx="151">
                  <c:v>250000</c:v>
                </c:pt>
                <c:pt idx="152">
                  <c:v>1100000</c:v>
                </c:pt>
                <c:pt idx="153">
                  <c:v>1200000</c:v>
                </c:pt>
                <c:pt idx="154">
                  <c:v>230000</c:v>
                </c:pt>
                <c:pt idx="155">
                  <c:v>1317000</c:v>
                </c:pt>
                <c:pt idx="156">
                  <c:v>322000</c:v>
                </c:pt>
                <c:pt idx="157">
                  <c:v>217000</c:v>
                </c:pt>
                <c:pt idx="158">
                  <c:v>283000</c:v>
                </c:pt>
                <c:pt idx="159">
                  <c:v>1009000</c:v>
                </c:pt>
                <c:pt idx="160">
                  <c:v>240000</c:v>
                </c:pt>
                <c:pt idx="161">
                  <c:v>1600000</c:v>
                </c:pt>
                <c:pt idx="162">
                  <c:v>475000</c:v>
                </c:pt>
                <c:pt idx="163">
                  <c:v>290000</c:v>
                </c:pt>
                <c:pt idx="164">
                  <c:v>1300000</c:v>
                </c:pt>
                <c:pt idx="165">
                  <c:v>150000</c:v>
                </c:pt>
                <c:pt idx="166">
                  <c:v>1100000</c:v>
                </c:pt>
                <c:pt idx="167">
                  <c:v>200000</c:v>
                </c:pt>
                <c:pt idx="168">
                  <c:v>300000</c:v>
                </c:pt>
                <c:pt idx="169">
                  <c:v>300000</c:v>
                </c:pt>
                <c:pt idx="170">
                  <c:v>300000</c:v>
                </c:pt>
                <c:pt idx="171">
                  <c:v>200000</c:v>
                </c:pt>
                <c:pt idx="172">
                  <c:v>130000</c:v>
                </c:pt>
                <c:pt idx="173">
                  <c:v>860000</c:v>
                </c:pt>
                <c:pt idx="174">
                  <c:v>100000</c:v>
                </c:pt>
                <c:pt idx="175">
                  <c:v>200000</c:v>
                </c:pt>
                <c:pt idx="176">
                  <c:v>875000</c:v>
                </c:pt>
                <c:pt idx="177">
                  <c:v>230000</c:v>
                </c:pt>
                <c:pt idx="178">
                  <c:v>380000</c:v>
                </c:pt>
                <c:pt idx="179">
                  <c:v>380000</c:v>
                </c:pt>
                <c:pt idx="180">
                  <c:v>130000</c:v>
                </c:pt>
                <c:pt idx="181">
                  <c:v>260000</c:v>
                </c:pt>
                <c:pt idx="182">
                  <c:v>350000</c:v>
                </c:pt>
                <c:pt idx="183">
                  <c:v>85000</c:v>
                </c:pt>
                <c:pt idx="184">
                  <c:v>250000</c:v>
                </c:pt>
                <c:pt idx="185">
                  <c:v>380000</c:v>
                </c:pt>
                <c:pt idx="186">
                  <c:v>300000</c:v>
                </c:pt>
                <c:pt idx="187">
                  <c:v>130000</c:v>
                </c:pt>
                <c:pt idx="188">
                  <c:v>2400000</c:v>
                </c:pt>
                <c:pt idx="189">
                  <c:v>250000</c:v>
                </c:pt>
                <c:pt idx="190">
                  <c:v>300000</c:v>
                </c:pt>
                <c:pt idx="191">
                  <c:v>700000</c:v>
                </c:pt>
                <c:pt idx="192">
                  <c:v>175000</c:v>
                </c:pt>
                <c:pt idx="193">
                  <c:v>650000</c:v>
                </c:pt>
                <c:pt idx="194">
                  <c:v>100000</c:v>
                </c:pt>
                <c:pt idx="195">
                  <c:v>1353429</c:v>
                </c:pt>
                <c:pt idx="196">
                  <c:v>700000</c:v>
                </c:pt>
                <c:pt idx="197">
                  <c:v>85000</c:v>
                </c:pt>
                <c:pt idx="198">
                  <c:v>1300000</c:v>
                </c:pt>
                <c:pt idx="199">
                  <c:v>500000</c:v>
                </c:pt>
                <c:pt idx="200">
                  <c:v>700000</c:v>
                </c:pt>
                <c:pt idx="201">
                  <c:v>675000</c:v>
                </c:pt>
                <c:pt idx="202">
                  <c:v>1600000</c:v>
                </c:pt>
                <c:pt idx="203">
                  <c:v>800000</c:v>
                </c:pt>
                <c:pt idx="204">
                  <c:v>700000</c:v>
                </c:pt>
                <c:pt idx="205">
                  <c:v>300000</c:v>
                </c:pt>
                <c:pt idx="206">
                  <c:v>600000</c:v>
                </c:pt>
                <c:pt idx="207">
                  <c:v>1504737</c:v>
                </c:pt>
                <c:pt idx="208">
                  <c:v>700000</c:v>
                </c:pt>
                <c:pt idx="209">
                  <c:v>500000</c:v>
                </c:pt>
                <c:pt idx="210">
                  <c:v>400000</c:v>
                </c:pt>
                <c:pt idx="211">
                  <c:v>400000</c:v>
                </c:pt>
                <c:pt idx="212">
                  <c:v>400000</c:v>
                </c:pt>
                <c:pt idx="213">
                  <c:v>360000</c:v>
                </c:pt>
                <c:pt idx="214">
                  <c:v>600000</c:v>
                </c:pt>
                <c:pt idx="215">
                  <c:v>750050</c:v>
                </c:pt>
                <c:pt idx="2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0-C846-BD2F-328F51C41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953103"/>
        <c:axId val="617325231"/>
      </c:scatterChart>
      <c:valAx>
        <c:axId val="29495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325231"/>
        <c:crosses val="autoZero"/>
        <c:crossBetween val="midCat"/>
      </c:valAx>
      <c:valAx>
        <c:axId val="6173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95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 Errors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'UFC Business Decomposition'!$B$3:$B$219</c:f>
              <c:numCache>
                <c:formatCode>General</c:formatCode>
                <c:ptCount val="2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</c:numCache>
            </c:numRef>
          </c:xVal>
          <c:yVal>
            <c:numRef>
              <c:f>'UFC Business Decomposition'!$R$3:$R$219</c:f>
              <c:numCache>
                <c:formatCode>_("$"* #,##0_);_("$"* \(#,##0\);_("$"* "-"??_);_(@_)</c:formatCode>
                <c:ptCount val="217"/>
                <c:pt idx="0">
                  <c:v>2580000</c:v>
                </c:pt>
                <c:pt idx="1">
                  <c:v>9000000</c:v>
                </c:pt>
                <c:pt idx="2">
                  <c:v>7800000</c:v>
                </c:pt>
                <c:pt idx="3">
                  <c:v>7200000</c:v>
                </c:pt>
                <c:pt idx="4">
                  <c:v>5700000</c:v>
                </c:pt>
                <c:pt idx="5">
                  <c:v>4800000</c:v>
                </c:pt>
                <c:pt idx="6">
                  <c:v>2250000</c:v>
                </c:pt>
                <c:pt idx="7">
                  <c:v>1950000</c:v>
                </c:pt>
                <c:pt idx="8">
                  <c:v>1050000</c:v>
                </c:pt>
                <c:pt idx="9">
                  <c:v>1650000</c:v>
                </c:pt>
                <c:pt idx="10">
                  <c:v>1500000</c:v>
                </c:pt>
                <c:pt idx="11">
                  <c:v>1350000</c:v>
                </c:pt>
                <c:pt idx="12">
                  <c:v>4500000</c:v>
                </c:pt>
                <c:pt idx="13">
                  <c:v>1050000</c:v>
                </c:pt>
                <c:pt idx="14">
                  <c:v>1470000</c:v>
                </c:pt>
                <c:pt idx="15">
                  <c:v>2820000</c:v>
                </c:pt>
                <c:pt idx="16">
                  <c:v>2400000</c:v>
                </c:pt>
                <c:pt idx="17">
                  <c:v>3180000</c:v>
                </c:pt>
                <c:pt idx="18">
                  <c:v>3300000</c:v>
                </c:pt>
                <c:pt idx="19">
                  <c:v>2400000</c:v>
                </c:pt>
                <c:pt idx="20">
                  <c:v>3675000</c:v>
                </c:pt>
                <c:pt idx="21">
                  <c:v>9800000</c:v>
                </c:pt>
                <c:pt idx="22">
                  <c:v>3150000</c:v>
                </c:pt>
                <c:pt idx="23">
                  <c:v>5250000</c:v>
                </c:pt>
                <c:pt idx="24">
                  <c:v>4375000</c:v>
                </c:pt>
                <c:pt idx="25">
                  <c:v>7000000</c:v>
                </c:pt>
                <c:pt idx="26">
                  <c:v>16000000</c:v>
                </c:pt>
                <c:pt idx="27">
                  <c:v>12000000</c:v>
                </c:pt>
                <c:pt idx="28">
                  <c:v>17000000</c:v>
                </c:pt>
                <c:pt idx="29">
                  <c:v>24800000</c:v>
                </c:pt>
                <c:pt idx="30">
                  <c:v>31000000</c:v>
                </c:pt>
                <c:pt idx="31">
                  <c:v>20000000</c:v>
                </c:pt>
                <c:pt idx="32">
                  <c:v>16000000</c:v>
                </c:pt>
                <c:pt idx="33">
                  <c:v>12000000</c:v>
                </c:pt>
                <c:pt idx="34">
                  <c:v>20000000</c:v>
                </c:pt>
                <c:pt idx="35">
                  <c:v>37160000</c:v>
                </c:pt>
                <c:pt idx="36">
                  <c:v>16000000</c:v>
                </c:pt>
                <c:pt idx="37">
                  <c:v>21600000</c:v>
                </c:pt>
                <c:pt idx="38">
                  <c:v>16000000</c:v>
                </c:pt>
                <c:pt idx="39">
                  <c:v>27000000</c:v>
                </c:pt>
                <c:pt idx="40">
                  <c:v>8000000</c:v>
                </c:pt>
                <c:pt idx="41">
                  <c:v>17000000</c:v>
                </c:pt>
                <c:pt idx="42">
                  <c:v>19400000</c:v>
                </c:pt>
                <c:pt idx="43">
                  <c:v>19000000</c:v>
                </c:pt>
                <c:pt idx="44">
                  <c:v>13000000</c:v>
                </c:pt>
                <c:pt idx="45">
                  <c:v>16000000</c:v>
                </c:pt>
                <c:pt idx="46">
                  <c:v>28000000</c:v>
                </c:pt>
                <c:pt idx="47">
                  <c:v>11250000</c:v>
                </c:pt>
                <c:pt idx="48">
                  <c:v>32500000</c:v>
                </c:pt>
                <c:pt idx="49">
                  <c:v>16250000</c:v>
                </c:pt>
                <c:pt idx="50">
                  <c:v>26500000</c:v>
                </c:pt>
                <c:pt idx="51">
                  <c:v>23750000</c:v>
                </c:pt>
                <c:pt idx="52">
                  <c:v>10750000</c:v>
                </c:pt>
                <c:pt idx="53">
                  <c:v>27000000</c:v>
                </c:pt>
                <c:pt idx="54">
                  <c:v>31250000</c:v>
                </c:pt>
                <c:pt idx="55">
                  <c:v>24000000</c:v>
                </c:pt>
                <c:pt idx="56">
                  <c:v>15000000</c:v>
                </c:pt>
                <c:pt idx="57">
                  <c:v>50500000</c:v>
                </c:pt>
                <c:pt idx="58">
                  <c:v>52500000</c:v>
                </c:pt>
                <c:pt idx="59">
                  <c:v>17500000</c:v>
                </c:pt>
                <c:pt idx="60">
                  <c:v>46000000</c:v>
                </c:pt>
                <c:pt idx="61">
                  <c:v>17500000</c:v>
                </c:pt>
                <c:pt idx="62">
                  <c:v>32500000</c:v>
                </c:pt>
                <c:pt idx="63">
                  <c:v>31750000</c:v>
                </c:pt>
                <c:pt idx="64">
                  <c:v>18250000</c:v>
                </c:pt>
                <c:pt idx="65">
                  <c:v>65000000</c:v>
                </c:pt>
                <c:pt idx="66">
                  <c:v>42500000</c:v>
                </c:pt>
                <c:pt idx="67">
                  <c:v>21750000</c:v>
                </c:pt>
                <c:pt idx="68">
                  <c:v>18750000</c:v>
                </c:pt>
                <c:pt idx="69">
                  <c:v>25000000</c:v>
                </c:pt>
                <c:pt idx="70">
                  <c:v>18750000</c:v>
                </c:pt>
                <c:pt idx="71">
                  <c:v>31000000</c:v>
                </c:pt>
                <c:pt idx="72">
                  <c:v>13750000</c:v>
                </c:pt>
                <c:pt idx="73">
                  <c:v>14250000</c:v>
                </c:pt>
                <c:pt idx="74">
                  <c:v>10750000</c:v>
                </c:pt>
                <c:pt idx="75">
                  <c:v>38500000</c:v>
                </c:pt>
                <c:pt idx="76">
                  <c:v>25000000</c:v>
                </c:pt>
                <c:pt idx="77">
                  <c:v>26000000</c:v>
                </c:pt>
                <c:pt idx="78">
                  <c:v>52500000</c:v>
                </c:pt>
                <c:pt idx="79">
                  <c:v>26000000</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</c:v>
                </c:pt>
                <c:pt idx="83">
                  <c:v>14750000</c:v>
                </c:pt>
                <c:pt idx="84">
                  <c:v>52500000</c:v>
                </c:pt>
                <c:pt idx="85">
                  <c:v>25000000</c:v>
                </c:pt>
                <c:pt idx="86">
                  <c:v>39250000</c:v>
                </c:pt>
                <c:pt idx="87">
                  <c:v>13500000</c:v>
                </c:pt>
                <c:pt idx="88">
                  <c:v>36250000</c:v>
                </c:pt>
                <c:pt idx="89">
                  <c:v>13000000</c:v>
                </c:pt>
                <c:pt idx="90">
                  <c:v>22250000</c:v>
                </c:pt>
                <c:pt idx="91">
                  <c:v>40000000</c:v>
                </c:pt>
                <c:pt idx="92">
                  <c:v>16250000</c:v>
                </c:pt>
                <c:pt idx="93">
                  <c:v>16250000</c:v>
                </c:pt>
                <c:pt idx="94">
                  <c:v>17500000</c:v>
                </c:pt>
                <c:pt idx="95">
                  <c:v>15500000</c:v>
                </c:pt>
                <c:pt idx="96">
                  <c:v>16750000</c:v>
                </c:pt>
                <c:pt idx="97">
                  <c:v>26000000</c:v>
                </c:pt>
                <c:pt idx="98">
                  <c:v>11250000</c:v>
                </c:pt>
                <c:pt idx="99">
                  <c:v>14000000</c:v>
                </c:pt>
                <c:pt idx="100">
                  <c:v>14500000</c:v>
                </c:pt>
                <c:pt idx="101">
                  <c:v>24250000</c:v>
                </c:pt>
                <c:pt idx="102">
                  <c:v>37500000</c:v>
                </c:pt>
                <c:pt idx="103">
                  <c:v>11750000</c:v>
                </c:pt>
                <c:pt idx="104">
                  <c:v>20000000</c:v>
                </c:pt>
                <c:pt idx="105">
                  <c:v>18750000</c:v>
                </c:pt>
                <c:pt idx="106">
                  <c:v>35000000</c:v>
                </c:pt>
                <c:pt idx="107">
                  <c:v>28000000</c:v>
                </c:pt>
                <c:pt idx="108">
                  <c:v>8750000</c:v>
                </c:pt>
                <c:pt idx="109">
                  <c:v>46250000</c:v>
                </c:pt>
                <c:pt idx="110">
                  <c:v>11750000</c:v>
                </c:pt>
                <c:pt idx="111">
                  <c:v>9500000</c:v>
                </c:pt>
                <c:pt idx="112">
                  <c:v>22500000</c:v>
                </c:pt>
                <c:pt idx="113">
                  <c:v>18750000</c:v>
                </c:pt>
                <c:pt idx="114">
                  <c:v>35000000</c:v>
                </c:pt>
                <c:pt idx="115">
                  <c:v>29500000</c:v>
                </c:pt>
                <c:pt idx="116">
                  <c:v>16500000</c:v>
                </c:pt>
                <c:pt idx="117">
                  <c:v>22500000</c:v>
                </c:pt>
                <c:pt idx="118">
                  <c:v>47500000</c:v>
                </c:pt>
                <c:pt idx="119">
                  <c:v>26500000</c:v>
                </c:pt>
                <c:pt idx="120">
                  <c:v>19000000</c:v>
                </c:pt>
                <c:pt idx="121">
                  <c:v>7000000</c:v>
                </c:pt>
                <c:pt idx="122">
                  <c:v>27500000</c:v>
                </c:pt>
                <c:pt idx="123">
                  <c:v>9000000</c:v>
                </c:pt>
                <c:pt idx="124">
                  <c:v>13500000</c:v>
                </c:pt>
                <c:pt idx="125">
                  <c:v>15500000</c:v>
                </c:pt>
                <c:pt idx="126">
                  <c:v>16500000</c:v>
                </c:pt>
                <c:pt idx="127">
                  <c:v>31500000</c:v>
                </c:pt>
                <c:pt idx="128">
                  <c:v>51250000</c:v>
                </c:pt>
                <c:pt idx="129">
                  <c:v>11500000</c:v>
                </c:pt>
                <c:pt idx="130">
                  <c:v>17000000</c:v>
                </c:pt>
                <c:pt idx="131">
                  <c:v>15000000</c:v>
                </c:pt>
                <c:pt idx="132">
                  <c:v>17500000</c:v>
                </c:pt>
                <c:pt idx="133">
                  <c:v>10750000</c:v>
                </c:pt>
                <c:pt idx="134">
                  <c:v>5750000</c:v>
                </c:pt>
                <c:pt idx="135">
                  <c:v>26250000</c:v>
                </c:pt>
                <c:pt idx="136">
                  <c:v>6250000</c:v>
                </c:pt>
                <c:pt idx="137">
                  <c:v>10250000</c:v>
                </c:pt>
                <c:pt idx="138">
                  <c:v>9000000</c:v>
                </c:pt>
                <c:pt idx="139">
                  <c:v>9500000</c:v>
                </c:pt>
                <c:pt idx="140">
                  <c:v>20000000</c:v>
                </c:pt>
                <c:pt idx="141">
                  <c:v>48000000</c:v>
                </c:pt>
                <c:pt idx="142">
                  <c:v>39000000</c:v>
                </c:pt>
                <c:pt idx="143">
                  <c:v>35400000</c:v>
                </c:pt>
                <c:pt idx="144">
                  <c:v>18600000</c:v>
                </c:pt>
                <c:pt idx="145">
                  <c:v>7500000</c:v>
                </c:pt>
                <c:pt idx="146">
                  <c:v>22500000</c:v>
                </c:pt>
                <c:pt idx="147">
                  <c:v>18000000</c:v>
                </c:pt>
                <c:pt idx="148">
                  <c:v>49500000</c:v>
                </c:pt>
                <c:pt idx="149">
                  <c:v>54000000</c:v>
                </c:pt>
                <c:pt idx="150">
                  <c:v>6900000</c:v>
                </c:pt>
                <c:pt idx="151">
                  <c:v>15000000</c:v>
                </c:pt>
                <c:pt idx="152">
                  <c:v>66000000</c:v>
                </c:pt>
                <c:pt idx="153">
                  <c:v>72000000</c:v>
                </c:pt>
                <c:pt idx="154">
                  <c:v>13800000</c:v>
                </c:pt>
                <c:pt idx="155">
                  <c:v>79020000</c:v>
                </c:pt>
                <c:pt idx="156">
                  <c:v>19320000</c:v>
                </c:pt>
                <c:pt idx="157">
                  <c:v>13020000</c:v>
                </c:pt>
                <c:pt idx="158">
                  <c:v>16980000</c:v>
                </c:pt>
                <c:pt idx="159">
                  <c:v>60540000</c:v>
                </c:pt>
                <c:pt idx="160">
                  <c:v>14400000</c:v>
                </c:pt>
                <c:pt idx="161">
                  <c:v>96000000</c:v>
                </c:pt>
                <c:pt idx="162">
                  <c:v>28500000</c:v>
                </c:pt>
                <c:pt idx="163">
                  <c:v>17400000</c:v>
                </c:pt>
                <c:pt idx="164">
                  <c:v>78000000</c:v>
                </c:pt>
                <c:pt idx="165">
                  <c:v>9000000</c:v>
                </c:pt>
                <c:pt idx="166">
                  <c:v>66000000</c:v>
                </c:pt>
                <c:pt idx="167">
                  <c:v>12000000</c:v>
                </c:pt>
                <c:pt idx="168">
                  <c:v>18000000</c:v>
                </c:pt>
                <c:pt idx="169">
                  <c:v>18000000</c:v>
                </c:pt>
                <c:pt idx="170">
                  <c:v>18000000</c:v>
                </c:pt>
                <c:pt idx="171">
                  <c:v>12000000</c:v>
                </c:pt>
                <c:pt idx="172">
                  <c:v>7800000</c:v>
                </c:pt>
                <c:pt idx="173">
                  <c:v>51600000</c:v>
                </c:pt>
                <c:pt idx="174">
                  <c:v>6000000</c:v>
                </c:pt>
                <c:pt idx="175">
                  <c:v>12000000</c:v>
                </c:pt>
                <c:pt idx="176">
                  <c:v>52500000</c:v>
                </c:pt>
                <c:pt idx="177">
                  <c:v>13800000</c:v>
                </c:pt>
                <c:pt idx="178">
                  <c:v>22800000</c:v>
                </c:pt>
                <c:pt idx="179">
                  <c:v>22800000</c:v>
                </c:pt>
                <c:pt idx="180">
                  <c:v>7800000</c:v>
                </c:pt>
                <c:pt idx="181">
                  <c:v>15600000</c:v>
                </c:pt>
                <c:pt idx="182">
                  <c:v>21000000</c:v>
                </c:pt>
                <c:pt idx="183">
                  <c:v>5100000</c:v>
                </c:pt>
                <c:pt idx="184">
                  <c:v>15000000</c:v>
                </c:pt>
                <c:pt idx="185">
                  <c:v>22800000</c:v>
                </c:pt>
                <c:pt idx="186">
                  <c:v>18000000</c:v>
                </c:pt>
                <c:pt idx="187">
                  <c:v>7800000</c:v>
                </c:pt>
                <c:pt idx="188">
                  <c:v>144000000</c:v>
                </c:pt>
                <c:pt idx="189">
                  <c:v>15000000</c:v>
                </c:pt>
                <c:pt idx="190">
                  <c:v>18000000</c:v>
                </c:pt>
                <c:pt idx="191">
                  <c:v>42000000</c:v>
                </c:pt>
                <c:pt idx="192">
                  <c:v>13125000</c:v>
                </c:pt>
                <c:pt idx="193">
                  <c:v>48750000</c:v>
                </c:pt>
                <c:pt idx="194">
                  <c:v>7500000</c:v>
                </c:pt>
                <c:pt idx="195">
                  <c:v>101507175</c:v>
                </c:pt>
                <c:pt idx="196">
                  <c:v>52500000</c:v>
                </c:pt>
                <c:pt idx="197">
                  <c:v>6375000</c:v>
                </c:pt>
                <c:pt idx="198">
                  <c:v>97500000</c:v>
                </c:pt>
                <c:pt idx="199">
                  <c:v>37500000</c:v>
                </c:pt>
                <c:pt idx="200">
                  <c:v>52500000</c:v>
                </c:pt>
                <c:pt idx="201">
                  <c:v>50625000</c:v>
                </c:pt>
                <c:pt idx="202">
                  <c:v>120000000</c:v>
                </c:pt>
                <c:pt idx="203">
                  <c:v>60000000</c:v>
                </c:pt>
                <c:pt idx="204">
                  <c:v>52500000</c:v>
                </c:pt>
                <c:pt idx="205">
                  <c:v>22500000</c:v>
                </c:pt>
                <c:pt idx="206">
                  <c:v>45000000</c:v>
                </c:pt>
                <c:pt idx="207">
                  <c:v>112855275</c:v>
                </c:pt>
                <c:pt idx="208">
                  <c:v>52500000</c:v>
                </c:pt>
                <c:pt idx="209">
                  <c:v>37500000</c:v>
                </c:pt>
                <c:pt idx="210">
                  <c:v>30000000</c:v>
                </c:pt>
                <c:pt idx="211">
                  <c:v>30000000</c:v>
                </c:pt>
                <c:pt idx="212">
                  <c:v>30000000</c:v>
                </c:pt>
                <c:pt idx="213">
                  <c:v>27000000</c:v>
                </c:pt>
                <c:pt idx="214">
                  <c:v>45000000</c:v>
                </c:pt>
                <c:pt idx="215">
                  <c:v>60004000</c:v>
                </c:pt>
                <c:pt idx="2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E9-3F43-8AA1-EF596FE8C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46703"/>
        <c:axId val="363686847"/>
      </c:scatterChart>
      <c:valAx>
        <c:axId val="567346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86847"/>
        <c:crosses val="autoZero"/>
        <c:crossBetween val="midCat"/>
      </c:valAx>
      <c:valAx>
        <c:axId val="36368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34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</a:t>
            </a:r>
            <a:r>
              <a:rPr lang="en-US" baseline="0"/>
              <a:t> Buys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Regression'!$D$3:$D$219</c:f>
              <c:numCache>
                <c:formatCode>General</c:formatCode>
                <c:ptCount val="217"/>
                <c:pt idx="0">
                  <c:v>86000</c:v>
                </c:pt>
                <c:pt idx="1">
                  <c:v>300000</c:v>
                </c:pt>
                <c:pt idx="2">
                  <c:v>260000</c:v>
                </c:pt>
                <c:pt idx="3">
                  <c:v>240000</c:v>
                </c:pt>
                <c:pt idx="4">
                  <c:v>190000</c:v>
                </c:pt>
                <c:pt idx="5">
                  <c:v>160000</c:v>
                </c:pt>
                <c:pt idx="6">
                  <c:v>75000</c:v>
                </c:pt>
                <c:pt idx="7">
                  <c:v>65000</c:v>
                </c:pt>
                <c:pt idx="8">
                  <c:v>35000</c:v>
                </c:pt>
                <c:pt idx="9">
                  <c:v>55000</c:v>
                </c:pt>
                <c:pt idx="10">
                  <c:v>50000</c:v>
                </c:pt>
                <c:pt idx="11">
                  <c:v>45000</c:v>
                </c:pt>
                <c:pt idx="12">
                  <c:v>150000</c:v>
                </c:pt>
                <c:pt idx="13">
                  <c:v>35000</c:v>
                </c:pt>
                <c:pt idx="14">
                  <c:v>49000</c:v>
                </c:pt>
                <c:pt idx="15">
                  <c:v>94000</c:v>
                </c:pt>
                <c:pt idx="16">
                  <c:v>80000</c:v>
                </c:pt>
                <c:pt idx="17">
                  <c:v>106000</c:v>
                </c:pt>
                <c:pt idx="18">
                  <c:v>110000</c:v>
                </c:pt>
                <c:pt idx="19">
                  <c:v>80000</c:v>
                </c:pt>
                <c:pt idx="20">
                  <c:v>105000</c:v>
                </c:pt>
                <c:pt idx="21">
                  <c:v>280000</c:v>
                </c:pt>
                <c:pt idx="22">
                  <c:v>90000</c:v>
                </c:pt>
                <c:pt idx="23">
                  <c:v>150000</c:v>
                </c:pt>
                <c:pt idx="24">
                  <c:v>125000</c:v>
                </c:pt>
                <c:pt idx="25">
                  <c:v>200000</c:v>
                </c:pt>
                <c:pt idx="26">
                  <c:v>400000</c:v>
                </c:pt>
                <c:pt idx="27">
                  <c:v>300000</c:v>
                </c:pt>
                <c:pt idx="28">
                  <c:v>425000</c:v>
                </c:pt>
                <c:pt idx="29">
                  <c:v>620000</c:v>
                </c:pt>
                <c:pt idx="30">
                  <c:v>775000</c:v>
                </c:pt>
                <c:pt idx="31">
                  <c:v>500000</c:v>
                </c:pt>
                <c:pt idx="32">
                  <c:v>400000</c:v>
                </c:pt>
                <c:pt idx="33">
                  <c:v>300000</c:v>
                </c:pt>
                <c:pt idx="34">
                  <c:v>500000</c:v>
                </c:pt>
                <c:pt idx="35">
                  <c:v>929000</c:v>
                </c:pt>
                <c:pt idx="36">
                  <c:v>400000</c:v>
                </c:pt>
                <c:pt idx="37">
                  <c:v>540000</c:v>
                </c:pt>
                <c:pt idx="38">
                  <c:v>400000</c:v>
                </c:pt>
                <c:pt idx="39">
                  <c:v>675000</c:v>
                </c:pt>
                <c:pt idx="40">
                  <c:v>200000</c:v>
                </c:pt>
                <c:pt idx="41">
                  <c:v>425000</c:v>
                </c:pt>
                <c:pt idx="42">
                  <c:v>485000</c:v>
                </c:pt>
                <c:pt idx="43">
                  <c:v>475000</c:v>
                </c:pt>
                <c:pt idx="44">
                  <c:v>325000</c:v>
                </c:pt>
                <c:pt idx="45">
                  <c:v>400000</c:v>
                </c:pt>
                <c:pt idx="46">
                  <c:v>700000</c:v>
                </c:pt>
                <c:pt idx="47">
                  <c:v>225000</c:v>
                </c:pt>
                <c:pt idx="48">
                  <c:v>650000</c:v>
                </c:pt>
                <c:pt idx="49">
                  <c:v>325000</c:v>
                </c:pt>
                <c:pt idx="50">
                  <c:v>530000</c:v>
                </c:pt>
                <c:pt idx="51">
                  <c:v>475000</c:v>
                </c:pt>
                <c:pt idx="52">
                  <c:v>215000</c:v>
                </c:pt>
                <c:pt idx="53">
                  <c:v>540000</c:v>
                </c:pt>
                <c:pt idx="54">
                  <c:v>625000</c:v>
                </c:pt>
                <c:pt idx="55">
                  <c:v>480000</c:v>
                </c:pt>
                <c:pt idx="56">
                  <c:v>300000</c:v>
                </c:pt>
                <c:pt idx="57">
                  <c:v>1010000</c:v>
                </c:pt>
                <c:pt idx="58">
                  <c:v>1050000</c:v>
                </c:pt>
                <c:pt idx="59">
                  <c:v>350000</c:v>
                </c:pt>
                <c:pt idx="60">
                  <c:v>920000</c:v>
                </c:pt>
                <c:pt idx="61">
                  <c:v>350000</c:v>
                </c:pt>
                <c:pt idx="62">
                  <c:v>650000</c:v>
                </c:pt>
                <c:pt idx="63">
                  <c:v>635000</c:v>
                </c:pt>
                <c:pt idx="64">
                  <c:v>365000</c:v>
                </c:pt>
                <c:pt idx="65">
                  <c:v>1300000</c:v>
                </c:pt>
                <c:pt idx="66">
                  <c:v>850000</c:v>
                </c:pt>
                <c:pt idx="67">
                  <c:v>435000</c:v>
                </c:pt>
                <c:pt idx="68">
                  <c:v>375000</c:v>
                </c:pt>
                <c:pt idx="69">
                  <c:v>500000</c:v>
                </c:pt>
                <c:pt idx="70">
                  <c:v>375000</c:v>
                </c:pt>
                <c:pt idx="71">
                  <c:v>620000</c:v>
                </c:pt>
                <c:pt idx="72">
                  <c:v>275000</c:v>
                </c:pt>
                <c:pt idx="73">
                  <c:v>285000</c:v>
                </c:pt>
                <c:pt idx="74">
                  <c:v>215000</c:v>
                </c:pt>
                <c:pt idx="75">
                  <c:v>770000</c:v>
                </c:pt>
                <c:pt idx="76">
                  <c:v>500000</c:v>
                </c:pt>
                <c:pt idx="77">
                  <c:v>520000</c:v>
                </c:pt>
                <c:pt idx="78">
                  <c:v>1050000</c:v>
                </c:pt>
                <c:pt idx="79">
                  <c:v>520000</c:v>
                </c:pt>
                <c:pt idx="80">
                  <c:v>1160000</c:v>
                </c:pt>
                <c:pt idx="81">
                  <c:v>600000</c:v>
                </c:pt>
                <c:pt idx="82">
                  <c:v>535000</c:v>
                </c:pt>
                <c:pt idx="83">
                  <c:v>295000</c:v>
                </c:pt>
                <c:pt idx="84">
                  <c:v>1050000</c:v>
                </c:pt>
                <c:pt idx="85">
                  <c:v>500000</c:v>
                </c:pt>
                <c:pt idx="86">
                  <c:v>785000</c:v>
                </c:pt>
                <c:pt idx="87">
                  <c:v>270000</c:v>
                </c:pt>
                <c:pt idx="88">
                  <c:v>725000</c:v>
                </c:pt>
                <c:pt idx="89">
                  <c:v>260000</c:v>
                </c:pt>
                <c:pt idx="90">
                  <c:v>445000</c:v>
                </c:pt>
                <c:pt idx="91">
                  <c:v>800000</c:v>
                </c:pt>
                <c:pt idx="92">
                  <c:v>325000</c:v>
                </c:pt>
                <c:pt idx="93">
                  <c:v>325000</c:v>
                </c:pt>
                <c:pt idx="94">
                  <c:v>350000</c:v>
                </c:pt>
                <c:pt idx="95">
                  <c:v>310000</c:v>
                </c:pt>
                <c:pt idx="96">
                  <c:v>335000</c:v>
                </c:pt>
                <c:pt idx="97">
                  <c:v>520000</c:v>
                </c:pt>
                <c:pt idx="98">
                  <c:v>225000</c:v>
                </c:pt>
                <c:pt idx="99">
                  <c:v>280000</c:v>
                </c:pt>
                <c:pt idx="100">
                  <c:v>290000</c:v>
                </c:pt>
                <c:pt idx="101">
                  <c:v>485000</c:v>
                </c:pt>
                <c:pt idx="102">
                  <c:v>750000</c:v>
                </c:pt>
                <c:pt idx="103">
                  <c:v>235000</c:v>
                </c:pt>
                <c:pt idx="104">
                  <c:v>400000</c:v>
                </c:pt>
                <c:pt idx="105">
                  <c:v>375000</c:v>
                </c:pt>
                <c:pt idx="106">
                  <c:v>700000</c:v>
                </c:pt>
                <c:pt idx="107">
                  <c:v>560000</c:v>
                </c:pt>
                <c:pt idx="108">
                  <c:v>175000</c:v>
                </c:pt>
                <c:pt idx="109">
                  <c:v>925000</c:v>
                </c:pt>
                <c:pt idx="110">
                  <c:v>235000</c:v>
                </c:pt>
                <c:pt idx="111">
                  <c:v>190000</c:v>
                </c:pt>
                <c:pt idx="112">
                  <c:v>450000</c:v>
                </c:pt>
                <c:pt idx="113">
                  <c:v>375000</c:v>
                </c:pt>
                <c:pt idx="114">
                  <c:v>700000</c:v>
                </c:pt>
                <c:pt idx="115">
                  <c:v>590000</c:v>
                </c:pt>
                <c:pt idx="116">
                  <c:v>330000</c:v>
                </c:pt>
                <c:pt idx="117">
                  <c:v>450000</c:v>
                </c:pt>
                <c:pt idx="118">
                  <c:v>950000</c:v>
                </c:pt>
                <c:pt idx="119">
                  <c:v>530000</c:v>
                </c:pt>
                <c:pt idx="120">
                  <c:v>380000</c:v>
                </c:pt>
                <c:pt idx="121">
                  <c:v>140000</c:v>
                </c:pt>
                <c:pt idx="122">
                  <c:v>550000</c:v>
                </c:pt>
                <c:pt idx="123">
                  <c:v>180000</c:v>
                </c:pt>
                <c:pt idx="124">
                  <c:v>270000</c:v>
                </c:pt>
                <c:pt idx="125">
                  <c:v>310000</c:v>
                </c:pt>
                <c:pt idx="126">
                  <c:v>330000</c:v>
                </c:pt>
                <c:pt idx="127">
                  <c:v>630000</c:v>
                </c:pt>
                <c:pt idx="128">
                  <c:v>1025000</c:v>
                </c:pt>
                <c:pt idx="129">
                  <c:v>230000</c:v>
                </c:pt>
                <c:pt idx="130">
                  <c:v>340000</c:v>
                </c:pt>
                <c:pt idx="131">
                  <c:v>300000</c:v>
                </c:pt>
                <c:pt idx="132">
                  <c:v>350000</c:v>
                </c:pt>
                <c:pt idx="133">
                  <c:v>215000</c:v>
                </c:pt>
                <c:pt idx="134">
                  <c:v>115000</c:v>
                </c:pt>
                <c:pt idx="135">
                  <c:v>525000</c:v>
                </c:pt>
                <c:pt idx="136">
                  <c:v>125000</c:v>
                </c:pt>
                <c:pt idx="137">
                  <c:v>205000</c:v>
                </c:pt>
                <c:pt idx="138">
                  <c:v>180000</c:v>
                </c:pt>
                <c:pt idx="139">
                  <c:v>190000</c:v>
                </c:pt>
                <c:pt idx="140">
                  <c:v>400000</c:v>
                </c:pt>
                <c:pt idx="141">
                  <c:v>800000</c:v>
                </c:pt>
                <c:pt idx="142">
                  <c:v>650000</c:v>
                </c:pt>
                <c:pt idx="143">
                  <c:v>590000</c:v>
                </c:pt>
                <c:pt idx="144">
                  <c:v>310000</c:v>
                </c:pt>
                <c:pt idx="145">
                  <c:v>125000</c:v>
                </c:pt>
                <c:pt idx="146">
                  <c:v>375000</c:v>
                </c:pt>
                <c:pt idx="147">
                  <c:v>300000</c:v>
                </c:pt>
                <c:pt idx="148">
                  <c:v>825000</c:v>
                </c:pt>
                <c:pt idx="149">
                  <c:v>900000</c:v>
                </c:pt>
                <c:pt idx="150">
                  <c:v>115000</c:v>
                </c:pt>
                <c:pt idx="151">
                  <c:v>250000</c:v>
                </c:pt>
                <c:pt idx="152">
                  <c:v>1100000</c:v>
                </c:pt>
                <c:pt idx="153">
                  <c:v>1200000</c:v>
                </c:pt>
                <c:pt idx="154">
                  <c:v>230000</c:v>
                </c:pt>
                <c:pt idx="155">
                  <c:v>1317000</c:v>
                </c:pt>
                <c:pt idx="156">
                  <c:v>322000</c:v>
                </c:pt>
                <c:pt idx="157">
                  <c:v>217000</c:v>
                </c:pt>
                <c:pt idx="158">
                  <c:v>283000</c:v>
                </c:pt>
                <c:pt idx="159">
                  <c:v>1009000</c:v>
                </c:pt>
                <c:pt idx="160">
                  <c:v>240000</c:v>
                </c:pt>
                <c:pt idx="161">
                  <c:v>1600000</c:v>
                </c:pt>
                <c:pt idx="162">
                  <c:v>475000</c:v>
                </c:pt>
                <c:pt idx="163">
                  <c:v>290000</c:v>
                </c:pt>
                <c:pt idx="164">
                  <c:v>1300000</c:v>
                </c:pt>
                <c:pt idx="165">
                  <c:v>150000</c:v>
                </c:pt>
                <c:pt idx="166">
                  <c:v>1100000</c:v>
                </c:pt>
                <c:pt idx="167">
                  <c:v>200000</c:v>
                </c:pt>
                <c:pt idx="168">
                  <c:v>300000</c:v>
                </c:pt>
                <c:pt idx="169">
                  <c:v>300000</c:v>
                </c:pt>
                <c:pt idx="170">
                  <c:v>300000</c:v>
                </c:pt>
                <c:pt idx="171">
                  <c:v>200000</c:v>
                </c:pt>
                <c:pt idx="172">
                  <c:v>130000</c:v>
                </c:pt>
                <c:pt idx="173">
                  <c:v>860000</c:v>
                </c:pt>
                <c:pt idx="174">
                  <c:v>100000</c:v>
                </c:pt>
                <c:pt idx="175">
                  <c:v>200000</c:v>
                </c:pt>
                <c:pt idx="176">
                  <c:v>875000</c:v>
                </c:pt>
                <c:pt idx="177">
                  <c:v>230000</c:v>
                </c:pt>
                <c:pt idx="178">
                  <c:v>380000</c:v>
                </c:pt>
                <c:pt idx="179">
                  <c:v>380000</c:v>
                </c:pt>
                <c:pt idx="180">
                  <c:v>130000</c:v>
                </c:pt>
                <c:pt idx="181">
                  <c:v>260000</c:v>
                </c:pt>
                <c:pt idx="182">
                  <c:v>350000</c:v>
                </c:pt>
                <c:pt idx="183">
                  <c:v>85000</c:v>
                </c:pt>
                <c:pt idx="184">
                  <c:v>250000</c:v>
                </c:pt>
                <c:pt idx="185">
                  <c:v>380000</c:v>
                </c:pt>
                <c:pt idx="186">
                  <c:v>300000</c:v>
                </c:pt>
                <c:pt idx="187">
                  <c:v>130000</c:v>
                </c:pt>
                <c:pt idx="188">
                  <c:v>2400000</c:v>
                </c:pt>
                <c:pt idx="189">
                  <c:v>250000</c:v>
                </c:pt>
                <c:pt idx="190">
                  <c:v>300000</c:v>
                </c:pt>
                <c:pt idx="191">
                  <c:v>700000</c:v>
                </c:pt>
                <c:pt idx="192">
                  <c:v>175000</c:v>
                </c:pt>
                <c:pt idx="193">
                  <c:v>650000</c:v>
                </c:pt>
                <c:pt idx="194">
                  <c:v>100000</c:v>
                </c:pt>
                <c:pt idx="195">
                  <c:v>1353429</c:v>
                </c:pt>
                <c:pt idx="196">
                  <c:v>700000</c:v>
                </c:pt>
                <c:pt idx="197">
                  <c:v>85000</c:v>
                </c:pt>
                <c:pt idx="198">
                  <c:v>1300000</c:v>
                </c:pt>
                <c:pt idx="199">
                  <c:v>500000</c:v>
                </c:pt>
                <c:pt idx="200">
                  <c:v>700000</c:v>
                </c:pt>
                <c:pt idx="201">
                  <c:v>675000</c:v>
                </c:pt>
                <c:pt idx="202">
                  <c:v>1600000</c:v>
                </c:pt>
                <c:pt idx="203">
                  <c:v>800000</c:v>
                </c:pt>
                <c:pt idx="204">
                  <c:v>700000</c:v>
                </c:pt>
                <c:pt idx="205">
                  <c:v>300000</c:v>
                </c:pt>
                <c:pt idx="206">
                  <c:v>600000</c:v>
                </c:pt>
                <c:pt idx="207">
                  <c:v>1504737</c:v>
                </c:pt>
                <c:pt idx="208">
                  <c:v>700000</c:v>
                </c:pt>
                <c:pt idx="209">
                  <c:v>500000</c:v>
                </c:pt>
                <c:pt idx="210">
                  <c:v>400000</c:v>
                </c:pt>
                <c:pt idx="211">
                  <c:v>400000</c:v>
                </c:pt>
                <c:pt idx="212">
                  <c:v>400000</c:v>
                </c:pt>
                <c:pt idx="213">
                  <c:v>360000</c:v>
                </c:pt>
                <c:pt idx="214">
                  <c:v>600000</c:v>
                </c:pt>
                <c:pt idx="215">
                  <c:v>750050</c:v>
                </c:pt>
                <c:pt idx="216">
                  <c:v>700000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C-D14F-89DB-E2030354AB75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HES'!$H$4:$H$222</c:f>
              <c:numCache>
                <c:formatCode>General</c:formatCode>
                <c:ptCount val="219"/>
                <c:pt idx="0">
                  <c:v>300000</c:v>
                </c:pt>
                <c:pt idx="1">
                  <c:v>493070.58551813988</c:v>
                </c:pt>
                <c:pt idx="2">
                  <c:v>516582.44900110574</c:v>
                </c:pt>
                <c:pt idx="3">
                  <c:v>489623.58939736965</c:v>
                </c:pt>
                <c:pt idx="4">
                  <c:v>432029.88365357311</c:v>
                </c:pt>
                <c:pt idx="5">
                  <c:v>382513.63735905301</c:v>
                </c:pt>
                <c:pt idx="6">
                  <c:v>289702.47169777821</c:v>
                </c:pt>
                <c:pt idx="7">
                  <c:v>247027.59676676444</c:v>
                </c:pt>
                <c:pt idx="8">
                  <c:v>207253.64696071538</c:v>
                </c:pt>
                <c:pt idx="9">
                  <c:v>208647.08852841653</c:v>
                </c:pt>
                <c:pt idx="10">
                  <c:v>202998.78422869634</c:v>
                </c:pt>
                <c:pt idx="11">
                  <c:v>192338.17730321622</c:v>
                </c:pt>
                <c:pt idx="12">
                  <c:v>277305.5041747886</c:v>
                </c:pt>
                <c:pt idx="13">
                  <c:v>202888.80352133012</c:v>
                </c:pt>
                <c:pt idx="14">
                  <c:v>180543.42998876434</c:v>
                </c:pt>
                <c:pt idx="15">
                  <c:v>214776.65485275566</c:v>
                </c:pt>
                <c:pt idx="16">
                  <c:v>211462.41170066927</c:v>
                </c:pt>
                <c:pt idx="17">
                  <c:v>227735.98011689211</c:v>
                </c:pt>
                <c:pt idx="18">
                  <c:v>234499.1248756448</c:v>
                </c:pt>
                <c:pt idx="19">
                  <c:v>206547.54237035563</c:v>
                </c:pt>
                <c:pt idx="20">
                  <c:v>215854.84209731335</c:v>
                </c:pt>
                <c:pt idx="21">
                  <c:v>371351.70624393271</c:v>
                </c:pt>
                <c:pt idx="22">
                  <c:v>254971.42860410974</c:v>
                </c:pt>
                <c:pt idx="23">
                  <c:v>255131.37092036632</c:v>
                </c:pt>
                <c:pt idx="24">
                  <c:v>240240.18388264885</c:v>
                </c:pt>
                <c:pt idx="25">
                  <c:v>296692.72729288379</c:v>
                </c:pt>
                <c:pt idx="26">
                  <c:v>490105.31389194028</c:v>
                </c:pt>
                <c:pt idx="27">
                  <c:v>462905.59365382558</c:v>
                </c:pt>
                <c:pt idx="29">
                  <c:v>750813.64266964456</c:v>
                </c:pt>
                <c:pt idx="30">
                  <c:v>947208.83709796879</c:v>
                </c:pt>
                <c:pt idx="31">
                  <c:v>759886.42270820495</c:v>
                </c:pt>
                <c:pt idx="32">
                  <c:v>595350.79658431513</c:v>
                </c:pt>
                <c:pt idx="33">
                  <c:v>463304.84777775063</c:v>
                </c:pt>
                <c:pt idx="34">
                  <c:v>599067.27960957971</c:v>
                </c:pt>
                <c:pt idx="35">
                  <c:v>1026251.0243907769</c:v>
                </c:pt>
                <c:pt idx="36">
                  <c:v>698163.05111235019</c:v>
                </c:pt>
                <c:pt idx="37">
                  <c:v>680438.35235002602</c:v>
                </c:pt>
                <c:pt idx="38">
                  <c:v>576042.97071518854</c:v>
                </c:pt>
                <c:pt idx="39">
                  <c:v>775500.29009108688</c:v>
                </c:pt>
                <c:pt idx="40">
                  <c:v>434280.53731498448</c:v>
                </c:pt>
                <c:pt idx="41">
                  <c:v>498290.13414963009</c:v>
                </c:pt>
                <c:pt idx="42">
                  <c:v>596103.50514793524</c:v>
                </c:pt>
                <c:pt idx="43">
                  <c:v>610953.49701456761</c:v>
                </c:pt>
                <c:pt idx="44">
                  <c:v>478874.12464365578</c:v>
                </c:pt>
                <c:pt idx="45">
                  <c:v>497856.91532598145</c:v>
                </c:pt>
                <c:pt idx="46">
                  <c:v>774251.83798834297</c:v>
                </c:pt>
                <c:pt idx="47">
                  <c:v>449618.84373932774</c:v>
                </c:pt>
                <c:pt idx="48">
                  <c:v>691574.69994010753</c:v>
                </c:pt>
                <c:pt idx="49">
                  <c:v>513392.97459709615</c:v>
                </c:pt>
                <c:pt idx="50">
                  <c:v>610452.8878608793</c:v>
                </c:pt>
                <c:pt idx="51">
                  <c:v>609915.99713267782</c:v>
                </c:pt>
                <c:pt idx="52">
                  <c:v>372219.87534045649</c:v>
                </c:pt>
                <c:pt idx="53">
                  <c:v>575828.99384140153</c:v>
                </c:pt>
                <c:pt idx="54">
                  <c:v>734305.68685183767</c:v>
                </c:pt>
                <c:pt idx="55">
                  <c:v>645076.9076854313</c:v>
                </c:pt>
                <c:pt idx="56">
                  <c:v>448821.84941781731</c:v>
                </c:pt>
                <c:pt idx="57">
                  <c:v>1008908.4257108041</c:v>
                </c:pt>
                <c:pt idx="58">
                  <c:v>1246655.9516475787</c:v>
                </c:pt>
                <c:pt idx="59">
                  <c:v>676543.82521743991</c:v>
                </c:pt>
                <c:pt idx="60">
                  <c:v>970211.26536699641</c:v>
                </c:pt>
                <c:pt idx="61">
                  <c:v>609705.51152969827</c:v>
                </c:pt>
                <c:pt idx="62">
                  <c:v>721533.6525124578</c:v>
                </c:pt>
                <c:pt idx="63">
                  <c:v>774200.23133984348</c:v>
                </c:pt>
                <c:pt idx="64">
                  <c:v>542938.98123731674</c:v>
                </c:pt>
                <c:pt idx="65">
                  <c:v>1279846.4883672351</c:v>
                </c:pt>
                <c:pt idx="66">
                  <c:v>1153489.0419530217</c:v>
                </c:pt>
                <c:pt idx="67">
                  <c:v>695753.51227830478</c:v>
                </c:pt>
                <c:pt idx="68">
                  <c:v>502797.61868348491</c:v>
                </c:pt>
                <c:pt idx="69">
                  <c:v>571622.07775364933</c:v>
                </c:pt>
                <c:pt idx="70">
                  <c:v>493076.29141129029</c:v>
                </c:pt>
                <c:pt idx="71">
                  <c:v>674287.07480728335</c:v>
                </c:pt>
                <c:pt idx="72">
                  <c:v>440473.06201014342</c:v>
                </c:pt>
                <c:pt idx="73">
                  <c:v>355801.20386634755</c:v>
                </c:pt>
                <c:pt idx="74">
                  <c:v>282747.49382543506</c:v>
                </c:pt>
                <c:pt idx="75">
                  <c:v>745316.35167797562</c:v>
                </c:pt>
                <c:pt idx="76">
                  <c:v>671996.49229216087</c:v>
                </c:pt>
                <c:pt idx="77">
                  <c:v>633335.16829489893</c:v>
                </c:pt>
                <c:pt idx="78">
                  <c:v>1093781.8939227762</c:v>
                </c:pt>
                <c:pt idx="79">
                  <c:v>788219.86525860359</c:v>
                </c:pt>
                <c:pt idx="80">
                  <c:v>1212869.6840833949</c:v>
                </c:pt>
                <c:pt idx="81">
                  <c:v>893333.77785391617</c:v>
                </c:pt>
                <c:pt idx="82">
                  <c:v>694041.49997031048</c:v>
                </c:pt>
                <c:pt idx="83">
                  <c:v>441753.35045651434</c:v>
                </c:pt>
                <c:pt idx="84">
                  <c:v>1023311.9738746267</c:v>
                </c:pt>
                <c:pt idx="85">
                  <c:v>756301.11738230055</c:v>
                </c:pt>
                <c:pt idx="86">
                  <c:v>873329.82464626199</c:v>
                </c:pt>
                <c:pt idx="87">
                  <c:v>487266.54014930537</c:v>
                </c:pt>
                <c:pt idx="88">
                  <c:v>740376.58883357712</c:v>
                </c:pt>
                <c:pt idx="89">
                  <c:v>447428.14568193426</c:v>
                </c:pt>
                <c:pt idx="90">
                  <c:v>487204.83475780027</c:v>
                </c:pt>
                <c:pt idx="91">
                  <c:v>834258.0986766417</c:v>
                </c:pt>
                <c:pt idx="92">
                  <c:v>530882.53596113028</c:v>
                </c:pt>
                <c:pt idx="93">
                  <c:v>405453.3721628706</c:v>
                </c:pt>
                <c:pt idx="94">
                  <c:v>407694.15713532065</c:v>
                </c:pt>
                <c:pt idx="95">
                  <c:v>377225.55418149498</c:v>
                </c:pt>
                <c:pt idx="96">
                  <c:v>387884.19906180439</c:v>
                </c:pt>
                <c:pt idx="97">
                  <c:v>555597.75783605501</c:v>
                </c:pt>
                <c:pt idx="98">
                  <c:v>354034.50301489752</c:v>
                </c:pt>
                <c:pt idx="99">
                  <c:v>322364.10681924538</c:v>
                </c:pt>
                <c:pt idx="100">
                  <c:v>335299.92832529265</c:v>
                </c:pt>
                <c:pt idx="101">
                  <c:v>509718.12494244252</c:v>
                </c:pt>
                <c:pt idx="102">
                  <c:v>800804.43546404899</c:v>
                </c:pt>
                <c:pt idx="103">
                  <c:v>438950.48453245789</c:v>
                </c:pt>
                <c:pt idx="104">
                  <c:v>442237.24252593209</c:v>
                </c:pt>
                <c:pt idx="105">
                  <c:v>447897.32015178318</c:v>
                </c:pt>
                <c:pt idx="106">
                  <c:v>729055.06220408017</c:v>
                </c:pt>
                <c:pt idx="107">
                  <c:v>703617.79845234263</c:v>
                </c:pt>
                <c:pt idx="108">
                  <c:v>339641.41616072587</c:v>
                </c:pt>
                <c:pt idx="109">
                  <c:v>875776.75862110395</c:v>
                </c:pt>
                <c:pt idx="110">
                  <c:v>478593.62158521009</c:v>
                </c:pt>
                <c:pt idx="111">
                  <c:v>263972.16705531994</c:v>
                </c:pt>
                <c:pt idx="112">
                  <c:v>450605.68996777124</c:v>
                </c:pt>
                <c:pt idx="113">
                  <c:v>456894.19229868031</c:v>
                </c:pt>
                <c:pt idx="114">
                  <c:v>729982.79700452241</c:v>
                </c:pt>
                <c:pt idx="115">
                  <c:v>729539.33296100073</c:v>
                </c:pt>
                <c:pt idx="116">
                  <c:v>483741.87826679903</c:v>
                </c:pt>
                <c:pt idx="117">
                  <c:v>507585.96215717657</c:v>
                </c:pt>
                <c:pt idx="118">
                  <c:v>968378.20510146825</c:v>
                </c:pt>
                <c:pt idx="119">
                  <c:v>754595.59847119381</c:v>
                </c:pt>
                <c:pt idx="120">
                  <c:v>520799.33918091346</c:v>
                </c:pt>
                <c:pt idx="121">
                  <c:v>249554.66029045483</c:v>
                </c:pt>
                <c:pt idx="122">
                  <c:v>526683.42115301173</c:v>
                </c:pt>
                <c:pt idx="123">
                  <c:v>313590.76281528367</c:v>
                </c:pt>
                <c:pt idx="124">
                  <c:v>298565.09280821681</c:v>
                </c:pt>
                <c:pt idx="125">
                  <c:v>346164.14075011387</c:v>
                </c:pt>
                <c:pt idx="126">
                  <c:v>377871.74227420957</c:v>
                </c:pt>
                <c:pt idx="127">
                  <c:v>648725.61454993056</c:v>
                </c:pt>
                <c:pt idx="128">
                  <c:v>1085750.2834938103</c:v>
                </c:pt>
                <c:pt idx="129">
                  <c:v>522846.73764897377</c:v>
                </c:pt>
                <c:pt idx="130">
                  <c:v>400576.66974191921</c:v>
                </c:pt>
                <c:pt idx="131">
                  <c:v>364484.9709689609</c:v>
                </c:pt>
                <c:pt idx="132">
                  <c:v>396191.6976304265</c:v>
                </c:pt>
                <c:pt idx="133">
                  <c:v>291382.29181427357</c:v>
                </c:pt>
                <c:pt idx="134">
                  <c:v>165597.12680138863</c:v>
                </c:pt>
                <c:pt idx="135">
                  <c:v>488553.00170821679</c:v>
                </c:pt>
                <c:pt idx="136">
                  <c:v>256427.56593116026</c:v>
                </c:pt>
                <c:pt idx="137">
                  <c:v>224784.79841621511</c:v>
                </c:pt>
                <c:pt idx="138">
                  <c:v>211318.34109106322</c:v>
                </c:pt>
                <c:pt idx="139">
                  <c:v>214166.08676014439</c:v>
                </c:pt>
                <c:pt idx="140">
                  <c:v>400258.50538229954</c:v>
                </c:pt>
                <c:pt idx="141">
                  <c:v>813857.34957373224</c:v>
                </c:pt>
                <c:pt idx="142">
                  <c:v>812632.42884773039</c:v>
                </c:pt>
                <c:pt idx="143">
                  <c:v>735005.07170514413</c:v>
                </c:pt>
                <c:pt idx="144">
                  <c:v>467719.49991911417</c:v>
                </c:pt>
                <c:pt idx="145">
                  <c:v>218079.80055931804</c:v>
                </c:pt>
                <c:pt idx="146">
                  <c:v>367605.94195273297</c:v>
                </c:pt>
                <c:pt idx="147">
                  <c:v>366506.13442289009</c:v>
                </c:pt>
                <c:pt idx="148">
                  <c:v>813491.45052848931</c:v>
                </c:pt>
                <c:pt idx="149">
                  <c:v>1034819.4543550757</c:v>
                </c:pt>
                <c:pt idx="150">
                  <c:v>394462.26934764808</c:v>
                </c:pt>
                <c:pt idx="151">
                  <c:v>283647.53426114155</c:v>
                </c:pt>
                <c:pt idx="152">
                  <c:v>1032175.8327742899</c:v>
                </c:pt>
                <c:pt idx="153">
                  <c:v>1375696.6547192344</c:v>
                </c:pt>
                <c:pt idx="154">
                  <c:v>596422.34611019294</c:v>
                </c:pt>
                <c:pt idx="155">
                  <c:v>1266186.5578780239</c:v>
                </c:pt>
                <c:pt idx="156">
                  <c:v>677894.37454974139</c:v>
                </c:pt>
                <c:pt idx="157">
                  <c:v>330709.62420898164</c:v>
                </c:pt>
                <c:pt idx="158">
                  <c:v>316977.7440355884</c:v>
                </c:pt>
                <c:pt idx="159">
                  <c:v>961048.24690484069</c:v>
                </c:pt>
                <c:pt idx="160">
                  <c:v>507782.99545730703</c:v>
                </c:pt>
                <c:pt idx="161">
                  <c:v>1500650.0529491217</c:v>
                </c:pt>
                <c:pt idx="162">
                  <c:v>893821.22719841334</c:v>
                </c:pt>
                <c:pt idx="163">
                  <c:v>452260.24270843068</c:v>
                </c:pt>
                <c:pt idx="164">
                  <c:v>1236375.3303320389</c:v>
                </c:pt>
                <c:pt idx="165">
                  <c:v>517982.63797551912</c:v>
                </c:pt>
                <c:pt idx="166">
                  <c:v>1048232.4801389608</c:v>
                </c:pt>
                <c:pt idx="167">
                  <c:v>499071.76464343746</c:v>
                </c:pt>
                <c:pt idx="168">
                  <c:v>353217.41869935219</c:v>
                </c:pt>
                <c:pt idx="169">
                  <c:v>346970.1773562163</c:v>
                </c:pt>
                <c:pt idx="170">
                  <c:v>346318.33232072019</c:v>
                </c:pt>
                <c:pt idx="171">
                  <c:v>259049.25479910392</c:v>
                </c:pt>
                <c:pt idx="172">
                  <c:v>168146.96586873734</c:v>
                </c:pt>
                <c:pt idx="173">
                  <c:v>781556.16721237462</c:v>
                </c:pt>
                <c:pt idx="174">
                  <c:v>332236.99030903348</c:v>
                </c:pt>
                <c:pt idx="175">
                  <c:v>225103.44231743863</c:v>
                </c:pt>
                <c:pt idx="176">
                  <c:v>815552.05128641485</c:v>
                </c:pt>
                <c:pt idx="177">
                  <c:v>454180.20230248151</c:v>
                </c:pt>
                <c:pt idx="178">
                  <c:v>423261.9576914463</c:v>
                </c:pt>
                <c:pt idx="179">
                  <c:v>443097.85022512014</c:v>
                </c:pt>
                <c:pt idx="180">
                  <c:v>227643.70811448782</c:v>
                </c:pt>
                <c:pt idx="181">
                  <c:v>267010.93600494845</c:v>
                </c:pt>
                <c:pt idx="182">
                  <c:v>373524.48766037129</c:v>
                </c:pt>
                <c:pt idx="183">
                  <c:v>173343.13366675039</c:v>
                </c:pt>
                <c:pt idx="184">
                  <c:v>243309.7766431683</c:v>
                </c:pt>
                <c:pt idx="185">
                  <c:v>395345.07917302108</c:v>
                </c:pt>
                <c:pt idx="186">
                  <c:v>370649.77473790938</c:v>
                </c:pt>
                <c:pt idx="187">
                  <c:v>205115.85112320154</c:v>
                </c:pt>
                <c:pt idx="188">
                  <c:v>2137560.0457156021</c:v>
                </c:pt>
                <c:pt idx="189">
                  <c:v>929684.30053154833</c:v>
                </c:pt>
                <c:pt idx="190">
                  <c:v>431501.25974171748</c:v>
                </c:pt>
                <c:pt idx="191">
                  <c:v>711440.0484062999</c:v>
                </c:pt>
                <c:pt idx="192">
                  <c:v>361378.25209069235</c:v>
                </c:pt>
                <c:pt idx="193">
                  <c:v>636286.87358675408</c:v>
                </c:pt>
                <c:pt idx="194">
                  <c:v>275913.1807669652</c:v>
                </c:pt>
                <c:pt idx="195">
                  <c:v>1226222.0215864023</c:v>
                </c:pt>
                <c:pt idx="196">
                  <c:v>1008134.5531501829</c:v>
                </c:pt>
                <c:pt idx="197">
                  <c:v>328447.08777644142</c:v>
                </c:pt>
                <c:pt idx="198">
                  <c:v>1184273.9149776651</c:v>
                </c:pt>
                <c:pt idx="199">
                  <c:v>816905.40849907044</c:v>
                </c:pt>
                <c:pt idx="200">
                  <c:v>803048.00635977346</c:v>
                </c:pt>
                <c:pt idx="201">
                  <c:v>811470.16927887464</c:v>
                </c:pt>
                <c:pt idx="202">
                  <c:v>1617717.2522953569</c:v>
                </c:pt>
                <c:pt idx="203">
                  <c:v>1194673.7452530193</c:v>
                </c:pt>
                <c:pt idx="204">
                  <c:v>909227.39278408943</c:v>
                </c:pt>
                <c:pt idx="205">
                  <c:v>497779.32118846808</c:v>
                </c:pt>
                <c:pt idx="206">
                  <c:v>630362.88915681536</c:v>
                </c:pt>
                <c:pt idx="207">
                  <c:v>1491838.6483736825</c:v>
                </c:pt>
                <c:pt idx="208">
                  <c:v>1070237.4188354695</c:v>
                </c:pt>
                <c:pt idx="209">
                  <c:v>696963.68336684781</c:v>
                </c:pt>
                <c:pt idx="210">
                  <c:v>518114.07373410044</c:v>
                </c:pt>
                <c:pt idx="211">
                  <c:v>473882.90272081469</c:v>
                </c:pt>
                <c:pt idx="212">
                  <c:v>467213.4344602162</c:v>
                </c:pt>
                <c:pt idx="213">
                  <c:v>431453.20372148522</c:v>
                </c:pt>
                <c:pt idx="214">
                  <c:v>629570.01501236996</c:v>
                </c:pt>
                <c:pt idx="215">
                  <c:v>831304.32701223029</c:v>
                </c:pt>
                <c:pt idx="216">
                  <c:v>843599.19633493735</c:v>
                </c:pt>
                <c:pt idx="217">
                  <c:v>849264.02763568331</c:v>
                </c:pt>
                <c:pt idx="218">
                  <c:v>854928.85893642926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C-D14F-89DB-E2030354A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412351"/>
        <c:axId val="897648400"/>
      </c:lineChart>
      <c:catAx>
        <c:axId val="5114123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648400"/>
        <c:crosses val="autoZero"/>
        <c:auto val="1"/>
        <c:lblAlgn val="ctr"/>
        <c:lblOffset val="100"/>
        <c:noMultiLvlLbl val="0"/>
      </c:catAx>
      <c:valAx>
        <c:axId val="8976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Buys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12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PPV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Regression'!$F$3:$F$219</c:f>
              <c:numCache>
                <c:formatCode>General</c:formatCode>
                <c:ptCount val="217"/>
                <c:pt idx="0">
                  <c:v>2580000</c:v>
                </c:pt>
                <c:pt idx="1">
                  <c:v>9000000</c:v>
                </c:pt>
                <c:pt idx="2">
                  <c:v>7800000</c:v>
                </c:pt>
                <c:pt idx="3">
                  <c:v>7200000</c:v>
                </c:pt>
                <c:pt idx="4">
                  <c:v>5700000</c:v>
                </c:pt>
                <c:pt idx="5">
                  <c:v>4800000</c:v>
                </c:pt>
                <c:pt idx="6">
                  <c:v>2250000</c:v>
                </c:pt>
                <c:pt idx="7">
                  <c:v>1950000</c:v>
                </c:pt>
                <c:pt idx="8">
                  <c:v>1050000</c:v>
                </c:pt>
                <c:pt idx="9">
                  <c:v>1650000</c:v>
                </c:pt>
                <c:pt idx="10">
                  <c:v>1500000</c:v>
                </c:pt>
                <c:pt idx="11">
                  <c:v>1350000</c:v>
                </c:pt>
                <c:pt idx="12">
                  <c:v>4500000</c:v>
                </c:pt>
                <c:pt idx="13">
                  <c:v>1050000</c:v>
                </c:pt>
                <c:pt idx="14">
                  <c:v>1470000</c:v>
                </c:pt>
                <c:pt idx="15">
                  <c:v>2820000</c:v>
                </c:pt>
                <c:pt idx="16">
                  <c:v>2400000</c:v>
                </c:pt>
                <c:pt idx="17">
                  <c:v>3180000</c:v>
                </c:pt>
                <c:pt idx="18">
                  <c:v>3300000</c:v>
                </c:pt>
                <c:pt idx="19">
                  <c:v>2400000</c:v>
                </c:pt>
                <c:pt idx="20">
                  <c:v>3675000</c:v>
                </c:pt>
                <c:pt idx="21">
                  <c:v>9800000</c:v>
                </c:pt>
                <c:pt idx="22">
                  <c:v>3150000</c:v>
                </c:pt>
                <c:pt idx="23">
                  <c:v>5250000</c:v>
                </c:pt>
                <c:pt idx="24">
                  <c:v>4375000</c:v>
                </c:pt>
                <c:pt idx="25">
                  <c:v>7000000</c:v>
                </c:pt>
                <c:pt idx="26">
                  <c:v>16000000</c:v>
                </c:pt>
                <c:pt idx="27">
                  <c:v>12000000</c:v>
                </c:pt>
                <c:pt idx="28">
                  <c:v>17000000</c:v>
                </c:pt>
                <c:pt idx="29">
                  <c:v>24800000</c:v>
                </c:pt>
                <c:pt idx="30">
                  <c:v>31000000</c:v>
                </c:pt>
                <c:pt idx="31">
                  <c:v>20000000</c:v>
                </c:pt>
                <c:pt idx="32">
                  <c:v>16000000</c:v>
                </c:pt>
                <c:pt idx="33">
                  <c:v>12000000</c:v>
                </c:pt>
                <c:pt idx="34">
                  <c:v>20000000</c:v>
                </c:pt>
                <c:pt idx="35">
                  <c:v>37160000</c:v>
                </c:pt>
                <c:pt idx="36">
                  <c:v>16000000</c:v>
                </c:pt>
                <c:pt idx="37">
                  <c:v>21600000</c:v>
                </c:pt>
                <c:pt idx="38">
                  <c:v>16000000</c:v>
                </c:pt>
                <c:pt idx="39">
                  <c:v>27000000</c:v>
                </c:pt>
                <c:pt idx="40">
                  <c:v>8000000</c:v>
                </c:pt>
                <c:pt idx="41">
                  <c:v>17000000</c:v>
                </c:pt>
                <c:pt idx="42">
                  <c:v>19400000</c:v>
                </c:pt>
                <c:pt idx="43">
                  <c:v>19000000</c:v>
                </c:pt>
                <c:pt idx="44">
                  <c:v>13000000</c:v>
                </c:pt>
                <c:pt idx="45">
                  <c:v>16000000</c:v>
                </c:pt>
                <c:pt idx="46">
                  <c:v>28000000</c:v>
                </c:pt>
                <c:pt idx="47">
                  <c:v>11250000</c:v>
                </c:pt>
                <c:pt idx="48">
                  <c:v>32500000</c:v>
                </c:pt>
                <c:pt idx="49">
                  <c:v>16250000</c:v>
                </c:pt>
                <c:pt idx="50">
                  <c:v>26500000</c:v>
                </c:pt>
                <c:pt idx="51">
                  <c:v>23750000</c:v>
                </c:pt>
                <c:pt idx="52">
                  <c:v>10750000</c:v>
                </c:pt>
                <c:pt idx="53">
                  <c:v>27000000</c:v>
                </c:pt>
                <c:pt idx="54">
                  <c:v>31250000</c:v>
                </c:pt>
                <c:pt idx="55">
                  <c:v>24000000</c:v>
                </c:pt>
                <c:pt idx="56">
                  <c:v>15000000</c:v>
                </c:pt>
                <c:pt idx="57">
                  <c:v>50500000</c:v>
                </c:pt>
                <c:pt idx="58">
                  <c:v>52500000</c:v>
                </c:pt>
                <c:pt idx="59">
                  <c:v>17500000</c:v>
                </c:pt>
                <c:pt idx="60">
                  <c:v>46000000</c:v>
                </c:pt>
                <c:pt idx="61">
                  <c:v>17500000</c:v>
                </c:pt>
                <c:pt idx="62">
                  <c:v>32500000</c:v>
                </c:pt>
                <c:pt idx="63">
                  <c:v>31750000</c:v>
                </c:pt>
                <c:pt idx="64">
                  <c:v>18250000</c:v>
                </c:pt>
                <c:pt idx="65">
                  <c:v>65000000</c:v>
                </c:pt>
                <c:pt idx="66">
                  <c:v>42500000</c:v>
                </c:pt>
                <c:pt idx="67">
                  <c:v>21750000</c:v>
                </c:pt>
                <c:pt idx="68">
                  <c:v>18750000</c:v>
                </c:pt>
                <c:pt idx="69">
                  <c:v>25000000</c:v>
                </c:pt>
                <c:pt idx="70">
                  <c:v>18750000</c:v>
                </c:pt>
                <c:pt idx="71">
                  <c:v>31000000</c:v>
                </c:pt>
                <c:pt idx="72">
                  <c:v>13750000</c:v>
                </c:pt>
                <c:pt idx="73">
                  <c:v>14250000</c:v>
                </c:pt>
                <c:pt idx="74">
                  <c:v>10750000</c:v>
                </c:pt>
                <c:pt idx="75">
                  <c:v>38500000</c:v>
                </c:pt>
                <c:pt idx="76">
                  <c:v>25000000</c:v>
                </c:pt>
                <c:pt idx="77">
                  <c:v>26000000</c:v>
                </c:pt>
                <c:pt idx="78">
                  <c:v>52500000</c:v>
                </c:pt>
                <c:pt idx="79">
                  <c:v>26000000</c:v>
                </c:pt>
                <c:pt idx="80">
                  <c:v>58000000</c:v>
                </c:pt>
                <c:pt idx="81">
                  <c:v>30000000</c:v>
                </c:pt>
                <c:pt idx="82">
                  <c:v>26750000</c:v>
                </c:pt>
                <c:pt idx="83">
                  <c:v>14750000</c:v>
                </c:pt>
                <c:pt idx="84">
                  <c:v>52500000</c:v>
                </c:pt>
                <c:pt idx="85">
                  <c:v>25000000</c:v>
                </c:pt>
                <c:pt idx="86">
                  <c:v>39250000</c:v>
                </c:pt>
                <c:pt idx="87">
                  <c:v>13500000</c:v>
                </c:pt>
                <c:pt idx="88">
                  <c:v>36250000</c:v>
                </c:pt>
                <c:pt idx="89">
                  <c:v>13000000</c:v>
                </c:pt>
                <c:pt idx="90">
                  <c:v>22250000</c:v>
                </c:pt>
                <c:pt idx="91">
                  <c:v>40000000</c:v>
                </c:pt>
                <c:pt idx="92">
                  <c:v>16250000</c:v>
                </c:pt>
                <c:pt idx="93">
                  <c:v>16250000</c:v>
                </c:pt>
                <c:pt idx="94">
                  <c:v>17500000</c:v>
                </c:pt>
                <c:pt idx="95">
                  <c:v>15500000</c:v>
                </c:pt>
                <c:pt idx="96">
                  <c:v>16750000</c:v>
                </c:pt>
                <c:pt idx="97">
                  <c:v>26000000</c:v>
                </c:pt>
                <c:pt idx="98">
                  <c:v>11250000</c:v>
                </c:pt>
                <c:pt idx="99">
                  <c:v>14000000</c:v>
                </c:pt>
                <c:pt idx="100">
                  <c:v>14500000</c:v>
                </c:pt>
                <c:pt idx="101">
                  <c:v>24250000</c:v>
                </c:pt>
                <c:pt idx="102">
                  <c:v>37500000</c:v>
                </c:pt>
                <c:pt idx="103">
                  <c:v>11750000</c:v>
                </c:pt>
                <c:pt idx="104">
                  <c:v>20000000</c:v>
                </c:pt>
                <c:pt idx="105">
                  <c:v>18750000</c:v>
                </c:pt>
                <c:pt idx="106">
                  <c:v>35000000</c:v>
                </c:pt>
                <c:pt idx="107">
                  <c:v>28000000</c:v>
                </c:pt>
                <c:pt idx="108">
                  <c:v>8750000</c:v>
                </c:pt>
                <c:pt idx="109">
                  <c:v>46250000</c:v>
                </c:pt>
                <c:pt idx="110">
                  <c:v>11750000</c:v>
                </c:pt>
                <c:pt idx="111">
                  <c:v>9500000</c:v>
                </c:pt>
                <c:pt idx="112">
                  <c:v>22500000</c:v>
                </c:pt>
                <c:pt idx="113">
                  <c:v>18750000</c:v>
                </c:pt>
                <c:pt idx="114">
                  <c:v>35000000</c:v>
                </c:pt>
                <c:pt idx="115">
                  <c:v>29500000</c:v>
                </c:pt>
                <c:pt idx="116">
                  <c:v>16500000</c:v>
                </c:pt>
                <c:pt idx="117">
                  <c:v>22500000</c:v>
                </c:pt>
                <c:pt idx="118">
                  <c:v>47500000</c:v>
                </c:pt>
                <c:pt idx="119">
                  <c:v>26500000</c:v>
                </c:pt>
                <c:pt idx="120">
                  <c:v>19000000</c:v>
                </c:pt>
                <c:pt idx="121">
                  <c:v>7000000</c:v>
                </c:pt>
                <c:pt idx="122">
                  <c:v>27500000</c:v>
                </c:pt>
                <c:pt idx="123">
                  <c:v>9000000</c:v>
                </c:pt>
                <c:pt idx="124">
                  <c:v>13500000</c:v>
                </c:pt>
                <c:pt idx="125">
                  <c:v>15500000</c:v>
                </c:pt>
                <c:pt idx="126">
                  <c:v>16500000</c:v>
                </c:pt>
                <c:pt idx="127">
                  <c:v>31500000</c:v>
                </c:pt>
                <c:pt idx="128">
                  <c:v>51250000</c:v>
                </c:pt>
                <c:pt idx="129">
                  <c:v>11500000</c:v>
                </c:pt>
                <c:pt idx="130">
                  <c:v>17000000</c:v>
                </c:pt>
                <c:pt idx="131">
                  <c:v>15000000</c:v>
                </c:pt>
                <c:pt idx="132">
                  <c:v>17500000</c:v>
                </c:pt>
                <c:pt idx="133">
                  <c:v>10750000</c:v>
                </c:pt>
                <c:pt idx="134">
                  <c:v>5750000</c:v>
                </c:pt>
                <c:pt idx="135">
                  <c:v>26250000</c:v>
                </c:pt>
                <c:pt idx="136">
                  <c:v>6250000</c:v>
                </c:pt>
                <c:pt idx="137">
                  <c:v>10250000</c:v>
                </c:pt>
                <c:pt idx="138">
                  <c:v>9000000</c:v>
                </c:pt>
                <c:pt idx="139">
                  <c:v>9500000</c:v>
                </c:pt>
                <c:pt idx="140">
                  <c:v>20000000</c:v>
                </c:pt>
                <c:pt idx="141">
                  <c:v>48000000</c:v>
                </c:pt>
                <c:pt idx="142">
                  <c:v>39000000</c:v>
                </c:pt>
                <c:pt idx="143">
                  <c:v>35400000</c:v>
                </c:pt>
                <c:pt idx="144">
                  <c:v>18600000</c:v>
                </c:pt>
                <c:pt idx="145">
                  <c:v>7500000</c:v>
                </c:pt>
                <c:pt idx="146">
                  <c:v>22500000</c:v>
                </c:pt>
                <c:pt idx="147">
                  <c:v>18000000</c:v>
                </c:pt>
                <c:pt idx="148">
                  <c:v>49500000</c:v>
                </c:pt>
                <c:pt idx="149">
                  <c:v>54000000</c:v>
                </c:pt>
                <c:pt idx="150">
                  <c:v>6900000</c:v>
                </c:pt>
                <c:pt idx="151">
                  <c:v>15000000</c:v>
                </c:pt>
                <c:pt idx="152">
                  <c:v>66000000</c:v>
                </c:pt>
                <c:pt idx="153">
                  <c:v>72000000</c:v>
                </c:pt>
                <c:pt idx="154">
                  <c:v>13800000</c:v>
                </c:pt>
                <c:pt idx="155">
                  <c:v>79020000</c:v>
                </c:pt>
                <c:pt idx="156">
                  <c:v>19320000</c:v>
                </c:pt>
                <c:pt idx="157">
                  <c:v>13020000</c:v>
                </c:pt>
                <c:pt idx="158">
                  <c:v>16980000</c:v>
                </c:pt>
                <c:pt idx="159">
                  <c:v>60540000</c:v>
                </c:pt>
                <c:pt idx="160">
                  <c:v>14400000</c:v>
                </c:pt>
                <c:pt idx="161">
                  <c:v>96000000</c:v>
                </c:pt>
                <c:pt idx="162">
                  <c:v>28500000</c:v>
                </c:pt>
                <c:pt idx="163">
                  <c:v>17400000</c:v>
                </c:pt>
                <c:pt idx="164">
                  <c:v>78000000</c:v>
                </c:pt>
                <c:pt idx="165">
                  <c:v>9000000</c:v>
                </c:pt>
                <c:pt idx="166">
                  <c:v>66000000</c:v>
                </c:pt>
                <c:pt idx="167">
                  <c:v>12000000</c:v>
                </c:pt>
                <c:pt idx="168">
                  <c:v>18000000</c:v>
                </c:pt>
                <c:pt idx="169">
                  <c:v>18000000</c:v>
                </c:pt>
                <c:pt idx="170">
                  <c:v>18000000</c:v>
                </c:pt>
                <c:pt idx="171">
                  <c:v>12000000</c:v>
                </c:pt>
                <c:pt idx="172">
                  <c:v>7800000</c:v>
                </c:pt>
                <c:pt idx="173">
                  <c:v>51600000</c:v>
                </c:pt>
                <c:pt idx="174">
                  <c:v>6000000</c:v>
                </c:pt>
                <c:pt idx="175">
                  <c:v>12000000</c:v>
                </c:pt>
                <c:pt idx="176">
                  <c:v>52500000</c:v>
                </c:pt>
                <c:pt idx="177">
                  <c:v>13800000</c:v>
                </c:pt>
                <c:pt idx="178">
                  <c:v>22800000</c:v>
                </c:pt>
                <c:pt idx="179">
                  <c:v>22800000</c:v>
                </c:pt>
                <c:pt idx="180">
                  <c:v>7800000</c:v>
                </c:pt>
                <c:pt idx="181">
                  <c:v>15600000</c:v>
                </c:pt>
                <c:pt idx="182">
                  <c:v>21000000</c:v>
                </c:pt>
                <c:pt idx="183">
                  <c:v>5100000</c:v>
                </c:pt>
                <c:pt idx="184">
                  <c:v>15000000</c:v>
                </c:pt>
                <c:pt idx="185">
                  <c:v>22800000</c:v>
                </c:pt>
                <c:pt idx="186">
                  <c:v>18000000</c:v>
                </c:pt>
                <c:pt idx="187">
                  <c:v>7800000</c:v>
                </c:pt>
                <c:pt idx="188">
                  <c:v>144000000</c:v>
                </c:pt>
                <c:pt idx="189">
                  <c:v>15000000</c:v>
                </c:pt>
                <c:pt idx="190">
                  <c:v>18000000</c:v>
                </c:pt>
                <c:pt idx="191">
                  <c:v>42000000</c:v>
                </c:pt>
                <c:pt idx="192">
                  <c:v>13125000</c:v>
                </c:pt>
                <c:pt idx="193">
                  <c:v>48750000</c:v>
                </c:pt>
                <c:pt idx="194">
                  <c:v>7500000</c:v>
                </c:pt>
                <c:pt idx="195">
                  <c:v>101507175</c:v>
                </c:pt>
                <c:pt idx="196">
                  <c:v>52500000</c:v>
                </c:pt>
                <c:pt idx="197">
                  <c:v>6375000</c:v>
                </c:pt>
                <c:pt idx="198">
                  <c:v>97500000</c:v>
                </c:pt>
                <c:pt idx="199">
                  <c:v>37500000</c:v>
                </c:pt>
                <c:pt idx="200">
                  <c:v>52500000</c:v>
                </c:pt>
                <c:pt idx="201">
                  <c:v>50625000</c:v>
                </c:pt>
                <c:pt idx="202">
                  <c:v>120000000</c:v>
                </c:pt>
                <c:pt idx="203">
                  <c:v>60000000</c:v>
                </c:pt>
                <c:pt idx="204">
                  <c:v>52500000</c:v>
                </c:pt>
                <c:pt idx="205">
                  <c:v>22500000</c:v>
                </c:pt>
                <c:pt idx="206">
                  <c:v>45000000</c:v>
                </c:pt>
                <c:pt idx="207">
                  <c:v>112855275</c:v>
                </c:pt>
                <c:pt idx="208">
                  <c:v>52500000</c:v>
                </c:pt>
                <c:pt idx="209">
                  <c:v>37500000</c:v>
                </c:pt>
                <c:pt idx="210">
                  <c:v>30000000</c:v>
                </c:pt>
                <c:pt idx="211">
                  <c:v>30000000</c:v>
                </c:pt>
                <c:pt idx="212">
                  <c:v>30000000</c:v>
                </c:pt>
                <c:pt idx="213">
                  <c:v>27000000</c:v>
                </c:pt>
                <c:pt idx="214">
                  <c:v>45000000</c:v>
                </c:pt>
                <c:pt idx="215">
                  <c:v>60004000</c:v>
                </c:pt>
                <c:pt idx="216">
                  <c:v>56000000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2-B340-AF51-069C1F250299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'[1]UFC Business HES'!$L$4:$L$222</c:f>
              <c:numCache>
                <c:formatCode>General</c:formatCode>
                <c:ptCount val="219"/>
                <c:pt idx="0">
                  <c:v>9000000</c:v>
                </c:pt>
                <c:pt idx="1">
                  <c:v>14792117.565544195</c:v>
                </c:pt>
                <c:pt idx="2">
                  <c:v>15497473.470033173</c:v>
                </c:pt>
                <c:pt idx="3">
                  <c:v>14688707.681921089</c:v>
                </c:pt>
                <c:pt idx="4">
                  <c:v>12960896.509607194</c:v>
                </c:pt>
                <c:pt idx="5">
                  <c:v>11475409.120771591</c:v>
                </c:pt>
                <c:pt idx="6">
                  <c:v>8691074.1509333458</c:v>
                </c:pt>
                <c:pt idx="7">
                  <c:v>7410827.9030029336</c:v>
                </c:pt>
                <c:pt idx="8">
                  <c:v>6217609.4088214617</c:v>
                </c:pt>
                <c:pt idx="9">
                  <c:v>6259412.6558524957</c:v>
                </c:pt>
                <c:pt idx="10">
                  <c:v>6089963.52686089</c:v>
                </c:pt>
                <c:pt idx="11">
                  <c:v>5770145.3190964861</c:v>
                </c:pt>
                <c:pt idx="12">
                  <c:v>8319165.1252436582</c:v>
                </c:pt>
                <c:pt idx="13">
                  <c:v>6086664.1056399038</c:v>
                </c:pt>
                <c:pt idx="14">
                  <c:v>5416302.8996629305</c:v>
                </c:pt>
                <c:pt idx="15">
                  <c:v>6443299.6455826694</c:v>
                </c:pt>
                <c:pt idx="16">
                  <c:v>6343872.3510200782</c:v>
                </c:pt>
                <c:pt idx="17">
                  <c:v>6832079.4035067633</c:v>
                </c:pt>
                <c:pt idx="18">
                  <c:v>7034973.7462693444</c:v>
                </c:pt>
                <c:pt idx="19">
                  <c:v>7229163.9829624472</c:v>
                </c:pt>
                <c:pt idx="20">
                  <c:v>7554919.4734059675</c:v>
                </c:pt>
                <c:pt idx="21">
                  <c:v>12997309.718537645</c:v>
                </c:pt>
                <c:pt idx="22">
                  <c:v>8924000.0011438411</c:v>
                </c:pt>
                <c:pt idx="23">
                  <c:v>8929597.982212821</c:v>
                </c:pt>
                <c:pt idx="24">
                  <c:v>8408406.4358927105</c:v>
                </c:pt>
                <c:pt idx="25">
                  <c:v>11867709.091715351</c:v>
                </c:pt>
                <c:pt idx="26">
                  <c:v>19604212.555677611</c:v>
                </c:pt>
                <c:pt idx="27">
                  <c:v>18516223.746153023</c:v>
                </c:pt>
                <c:pt idx="28">
                  <c:v>0</c:v>
                </c:pt>
                <c:pt idx="29">
                  <c:v>30032545.706785783</c:v>
                </c:pt>
                <c:pt idx="30">
                  <c:v>37888353.483918749</c:v>
                </c:pt>
                <c:pt idx="31">
                  <c:v>30395456.908328198</c:v>
                </c:pt>
                <c:pt idx="32">
                  <c:v>23814031.863372605</c:v>
                </c:pt>
                <c:pt idx="33">
                  <c:v>18532193.911110025</c:v>
                </c:pt>
                <c:pt idx="34">
                  <c:v>23962691.184383187</c:v>
                </c:pt>
                <c:pt idx="35">
                  <c:v>41050040.975631073</c:v>
                </c:pt>
                <c:pt idx="36">
                  <c:v>27926522.044494007</c:v>
                </c:pt>
                <c:pt idx="37">
                  <c:v>27217534.09400104</c:v>
                </c:pt>
                <c:pt idx="38">
                  <c:v>23041718.828607541</c:v>
                </c:pt>
                <c:pt idx="39">
                  <c:v>31020011.603643477</c:v>
                </c:pt>
                <c:pt idx="40">
                  <c:v>17371221.492599379</c:v>
                </c:pt>
                <c:pt idx="41">
                  <c:v>19931605.365985204</c:v>
                </c:pt>
                <c:pt idx="42">
                  <c:v>23844140.205917411</c:v>
                </c:pt>
                <c:pt idx="43">
                  <c:v>24438139.880582705</c:v>
                </c:pt>
                <c:pt idx="44">
                  <c:v>19154964.985746231</c:v>
                </c:pt>
                <c:pt idx="45">
                  <c:v>19914276.613039259</c:v>
                </c:pt>
                <c:pt idx="46">
                  <c:v>38712591.899417147</c:v>
                </c:pt>
                <c:pt idx="47">
                  <c:v>22480942.186966386</c:v>
                </c:pt>
                <c:pt idx="48">
                  <c:v>34578734.997005373</c:v>
                </c:pt>
                <c:pt idx="49">
                  <c:v>25669648.729854807</c:v>
                </c:pt>
                <c:pt idx="50">
                  <c:v>30522644.393043965</c:v>
                </c:pt>
                <c:pt idx="51">
                  <c:v>30495799.85663389</c:v>
                </c:pt>
                <c:pt idx="52">
                  <c:v>18610993.767022826</c:v>
                </c:pt>
                <c:pt idx="53">
                  <c:v>28791449.692070078</c:v>
                </c:pt>
                <c:pt idx="54">
                  <c:v>36715284.342591882</c:v>
                </c:pt>
                <c:pt idx="55">
                  <c:v>32253845.384271566</c:v>
                </c:pt>
                <c:pt idx="56">
                  <c:v>22441092.470890865</c:v>
                </c:pt>
                <c:pt idx="57">
                  <c:v>50445421.285540201</c:v>
                </c:pt>
                <c:pt idx="58">
                  <c:v>62332797.582378939</c:v>
                </c:pt>
                <c:pt idx="59">
                  <c:v>33827191.260871999</c:v>
                </c:pt>
                <c:pt idx="60">
                  <c:v>48510563.268349819</c:v>
                </c:pt>
                <c:pt idx="61">
                  <c:v>30485275.576484915</c:v>
                </c:pt>
                <c:pt idx="62">
                  <c:v>36076682.625622891</c:v>
                </c:pt>
                <c:pt idx="63">
                  <c:v>38710011.566992171</c:v>
                </c:pt>
                <c:pt idx="64">
                  <c:v>27146949.061865836</c:v>
                </c:pt>
                <c:pt idx="65">
                  <c:v>63992324.418361753</c:v>
                </c:pt>
                <c:pt idx="66">
                  <c:v>57674452.097651079</c:v>
                </c:pt>
                <c:pt idx="67">
                  <c:v>34787675.613915242</c:v>
                </c:pt>
                <c:pt idx="68">
                  <c:v>25139880.934174247</c:v>
                </c:pt>
                <c:pt idx="69">
                  <c:v>28581103.887682468</c:v>
                </c:pt>
                <c:pt idx="70">
                  <c:v>24653814.570564516</c:v>
                </c:pt>
                <c:pt idx="71">
                  <c:v>33714353.740364164</c:v>
                </c:pt>
                <c:pt idx="72">
                  <c:v>22023653.10050717</c:v>
                </c:pt>
                <c:pt idx="73">
                  <c:v>17790060.193317376</c:v>
                </c:pt>
                <c:pt idx="74">
                  <c:v>14137374.691271752</c:v>
                </c:pt>
                <c:pt idx="75">
                  <c:v>37265817.583898783</c:v>
                </c:pt>
                <c:pt idx="76">
                  <c:v>33599824.614608042</c:v>
                </c:pt>
                <c:pt idx="77">
                  <c:v>31666758.414744947</c:v>
                </c:pt>
                <c:pt idx="78">
                  <c:v>54689094.696138814</c:v>
                </c:pt>
                <c:pt idx="79">
                  <c:v>39410993.262930177</c:v>
                </c:pt>
                <c:pt idx="80">
                  <c:v>60643484.20416975</c:v>
                </c:pt>
                <c:pt idx="81">
                  <c:v>44666688.892695807</c:v>
                </c:pt>
                <c:pt idx="82">
                  <c:v>34702074.998515524</c:v>
                </c:pt>
                <c:pt idx="83">
                  <c:v>22087667.522825718</c:v>
                </c:pt>
                <c:pt idx="84">
                  <c:v>51165598.693731338</c:v>
                </c:pt>
                <c:pt idx="85">
                  <c:v>37815055.869115025</c:v>
                </c:pt>
                <c:pt idx="86">
                  <c:v>43666491.232313097</c:v>
                </c:pt>
                <c:pt idx="87">
                  <c:v>24363327.007465269</c:v>
                </c:pt>
                <c:pt idx="88">
                  <c:v>37018829.441678859</c:v>
                </c:pt>
                <c:pt idx="89">
                  <c:v>22371407.284096714</c:v>
                </c:pt>
                <c:pt idx="90">
                  <c:v>24360241.737890013</c:v>
                </c:pt>
                <c:pt idx="91">
                  <c:v>41712904.933832087</c:v>
                </c:pt>
                <c:pt idx="92">
                  <c:v>26544126.798056513</c:v>
                </c:pt>
                <c:pt idx="93">
                  <c:v>20272668.608143531</c:v>
                </c:pt>
                <c:pt idx="94">
                  <c:v>20384707.856766034</c:v>
                </c:pt>
                <c:pt idx="95">
                  <c:v>18861277.709074751</c:v>
                </c:pt>
                <c:pt idx="96">
                  <c:v>19394209.953090221</c:v>
                </c:pt>
                <c:pt idx="97">
                  <c:v>27779887.891802751</c:v>
                </c:pt>
                <c:pt idx="98">
                  <c:v>17701725.150744878</c:v>
                </c:pt>
                <c:pt idx="99">
                  <c:v>16118205.340962268</c:v>
                </c:pt>
                <c:pt idx="100">
                  <c:v>16764996.416264633</c:v>
                </c:pt>
                <c:pt idx="101">
                  <c:v>25485906.247122128</c:v>
                </c:pt>
                <c:pt idx="102">
                  <c:v>40040221.773202449</c:v>
                </c:pt>
                <c:pt idx="103">
                  <c:v>21947524.226622894</c:v>
                </c:pt>
                <c:pt idx="104">
                  <c:v>22111862.126296606</c:v>
                </c:pt>
                <c:pt idx="105">
                  <c:v>22394866.007589158</c:v>
                </c:pt>
                <c:pt idx="106">
                  <c:v>36452753.110204011</c:v>
                </c:pt>
                <c:pt idx="107">
                  <c:v>35180889.92261713</c:v>
                </c:pt>
                <c:pt idx="108">
                  <c:v>16982070.808036294</c:v>
                </c:pt>
                <c:pt idx="109">
                  <c:v>43788837.931055196</c:v>
                </c:pt>
                <c:pt idx="110">
                  <c:v>23929681.079260506</c:v>
                </c:pt>
                <c:pt idx="111">
                  <c:v>13198608.352765996</c:v>
                </c:pt>
                <c:pt idx="112">
                  <c:v>22530284.498388562</c:v>
                </c:pt>
                <c:pt idx="113">
                  <c:v>22844709.614934016</c:v>
                </c:pt>
                <c:pt idx="114">
                  <c:v>36499139.850226119</c:v>
                </c:pt>
                <c:pt idx="115">
                  <c:v>36476966.64805004</c:v>
                </c:pt>
                <c:pt idx="116">
                  <c:v>24187093.91333995</c:v>
                </c:pt>
                <c:pt idx="117">
                  <c:v>25379298.107858829</c:v>
                </c:pt>
                <c:pt idx="118">
                  <c:v>48418910.255073413</c:v>
                </c:pt>
                <c:pt idx="119">
                  <c:v>37729779.923559688</c:v>
                </c:pt>
                <c:pt idx="120">
                  <c:v>26039966.959045675</c:v>
                </c:pt>
                <c:pt idx="121">
                  <c:v>12477733.014522742</c:v>
                </c:pt>
                <c:pt idx="122">
                  <c:v>26334171.057650588</c:v>
                </c:pt>
                <c:pt idx="123">
                  <c:v>15679538.140764184</c:v>
                </c:pt>
                <c:pt idx="124">
                  <c:v>14928254.640410841</c:v>
                </c:pt>
                <c:pt idx="125">
                  <c:v>17308207.037505694</c:v>
                </c:pt>
                <c:pt idx="126">
                  <c:v>18893587.113710478</c:v>
                </c:pt>
                <c:pt idx="127">
                  <c:v>32436280.727496527</c:v>
                </c:pt>
                <c:pt idx="128">
                  <c:v>54287514.174690515</c:v>
                </c:pt>
                <c:pt idx="129">
                  <c:v>26142336.882448688</c:v>
                </c:pt>
                <c:pt idx="130">
                  <c:v>20028833.487095959</c:v>
                </c:pt>
                <c:pt idx="131">
                  <c:v>18224248.548448045</c:v>
                </c:pt>
                <c:pt idx="132">
                  <c:v>19809584.881521326</c:v>
                </c:pt>
                <c:pt idx="133">
                  <c:v>14569114.590713678</c:v>
                </c:pt>
                <c:pt idx="134">
                  <c:v>8279856.3400694318</c:v>
                </c:pt>
                <c:pt idx="135">
                  <c:v>24427650.085410841</c:v>
                </c:pt>
                <c:pt idx="136">
                  <c:v>12821378.296558013</c:v>
                </c:pt>
                <c:pt idx="137">
                  <c:v>11239239.920810755</c:v>
                </c:pt>
                <c:pt idx="138">
                  <c:v>10565917.05455316</c:v>
                </c:pt>
                <c:pt idx="139">
                  <c:v>10708304.338007219</c:v>
                </c:pt>
                <c:pt idx="140">
                  <c:v>24015510.322937973</c:v>
                </c:pt>
                <c:pt idx="141">
                  <c:v>48831440.974423937</c:v>
                </c:pt>
                <c:pt idx="142">
                  <c:v>48757945.730863824</c:v>
                </c:pt>
                <c:pt idx="143">
                  <c:v>44100304.302308649</c:v>
                </c:pt>
                <c:pt idx="144">
                  <c:v>28063169.995146848</c:v>
                </c:pt>
                <c:pt idx="145">
                  <c:v>13084788.033559082</c:v>
                </c:pt>
                <c:pt idx="146">
                  <c:v>22056356.517163977</c:v>
                </c:pt>
                <c:pt idx="147">
                  <c:v>21990368.065373406</c:v>
                </c:pt>
                <c:pt idx="148">
                  <c:v>48809487.031709358</c:v>
                </c:pt>
                <c:pt idx="149">
                  <c:v>62089167.261304542</c:v>
                </c:pt>
                <c:pt idx="150">
                  <c:v>23667736.160858884</c:v>
                </c:pt>
                <c:pt idx="151">
                  <c:v>17018852.055668492</c:v>
                </c:pt>
                <c:pt idx="152">
                  <c:v>61930549.966457397</c:v>
                </c:pt>
                <c:pt idx="153">
                  <c:v>82541799.28315407</c:v>
                </c:pt>
                <c:pt idx="154">
                  <c:v>35785340.766611576</c:v>
                </c:pt>
                <c:pt idx="155">
                  <c:v>75971193.472681433</c:v>
                </c:pt>
                <c:pt idx="156">
                  <c:v>40673662.472984485</c:v>
                </c:pt>
                <c:pt idx="157">
                  <c:v>19842577.4525389</c:v>
                </c:pt>
                <c:pt idx="158">
                  <c:v>19018664.642135303</c:v>
                </c:pt>
                <c:pt idx="159">
                  <c:v>57662894.814290442</c:v>
                </c:pt>
                <c:pt idx="160">
                  <c:v>30466979.72743842</c:v>
                </c:pt>
                <c:pt idx="161">
                  <c:v>90039003.176947296</c:v>
                </c:pt>
                <c:pt idx="162">
                  <c:v>53629273.631904803</c:v>
                </c:pt>
                <c:pt idx="163">
                  <c:v>27135614.562505841</c:v>
                </c:pt>
                <c:pt idx="164">
                  <c:v>74182519.819922328</c:v>
                </c:pt>
                <c:pt idx="165">
                  <c:v>31078958.278531145</c:v>
                </c:pt>
                <c:pt idx="166">
                  <c:v>62893948.808337644</c:v>
                </c:pt>
                <c:pt idx="167">
                  <c:v>29944305.878606249</c:v>
                </c:pt>
                <c:pt idx="168">
                  <c:v>21193045.121961132</c:v>
                </c:pt>
                <c:pt idx="169">
                  <c:v>20818210.641372979</c:v>
                </c:pt>
                <c:pt idx="170">
                  <c:v>20779099.939243212</c:v>
                </c:pt>
                <c:pt idx="171">
                  <c:v>15542955.287946235</c:v>
                </c:pt>
                <c:pt idx="172">
                  <c:v>10088817.95212424</c:v>
                </c:pt>
                <c:pt idx="173">
                  <c:v>46893370.032742478</c:v>
                </c:pt>
                <c:pt idx="174">
                  <c:v>19934219.418542009</c:v>
                </c:pt>
                <c:pt idx="175">
                  <c:v>13506206.539046317</c:v>
                </c:pt>
                <c:pt idx="176">
                  <c:v>48933123.077184893</c:v>
                </c:pt>
                <c:pt idx="177">
                  <c:v>27250812.138148889</c:v>
                </c:pt>
                <c:pt idx="178">
                  <c:v>25395717.461486779</c:v>
                </c:pt>
                <c:pt idx="179">
                  <c:v>26585871.01350721</c:v>
                </c:pt>
                <c:pt idx="180">
                  <c:v>13658622.486869268</c:v>
                </c:pt>
                <c:pt idx="181">
                  <c:v>16020656.160296908</c:v>
                </c:pt>
                <c:pt idx="182">
                  <c:v>22411469.259622276</c:v>
                </c:pt>
                <c:pt idx="183">
                  <c:v>10400588.020005023</c:v>
                </c:pt>
                <c:pt idx="184">
                  <c:v>14598586.598590098</c:v>
                </c:pt>
                <c:pt idx="185">
                  <c:v>23720704.750381265</c:v>
                </c:pt>
                <c:pt idx="186">
                  <c:v>22238986.484274562</c:v>
                </c:pt>
                <c:pt idx="187">
                  <c:v>12306951.067392092</c:v>
                </c:pt>
                <c:pt idx="188">
                  <c:v>128253602.74293613</c:v>
                </c:pt>
                <c:pt idx="189">
                  <c:v>55781058.031892903</c:v>
                </c:pt>
                <c:pt idx="190">
                  <c:v>25890075.584503047</c:v>
                </c:pt>
                <c:pt idx="191">
                  <c:v>53358003.630472496</c:v>
                </c:pt>
                <c:pt idx="192">
                  <c:v>27103368.906801924</c:v>
                </c:pt>
                <c:pt idx="193">
                  <c:v>47721515.519006558</c:v>
                </c:pt>
                <c:pt idx="194">
                  <c:v>20693488.55752239</c:v>
                </c:pt>
                <c:pt idx="195">
                  <c:v>91966651.618980169</c:v>
                </c:pt>
                <c:pt idx="196">
                  <c:v>75610091.486263722</c:v>
                </c:pt>
                <c:pt idx="197">
                  <c:v>24633531.583233107</c:v>
                </c:pt>
                <c:pt idx="198">
                  <c:v>88820543.623324886</c:v>
                </c:pt>
                <c:pt idx="199">
                  <c:v>61267905.63743028</c:v>
                </c:pt>
                <c:pt idx="200">
                  <c:v>60228600.476983011</c:v>
                </c:pt>
                <c:pt idx="201">
                  <c:v>60860262.695915595</c:v>
                </c:pt>
                <c:pt idx="202">
                  <c:v>121328793.92215177</c:v>
                </c:pt>
                <c:pt idx="203">
                  <c:v>89600530.89397645</c:v>
                </c:pt>
                <c:pt idx="204">
                  <c:v>68192054.458806708</c:v>
                </c:pt>
                <c:pt idx="205">
                  <c:v>37333449.089135103</c:v>
                </c:pt>
                <c:pt idx="206">
                  <c:v>47277216.686761156</c:v>
                </c:pt>
                <c:pt idx="207">
                  <c:v>111887898.62802619</c:v>
                </c:pt>
                <c:pt idx="208">
                  <c:v>80267806.412660211</c:v>
                </c:pt>
                <c:pt idx="209">
                  <c:v>52272276.252513587</c:v>
                </c:pt>
                <c:pt idx="210">
                  <c:v>38858555.530057535</c:v>
                </c:pt>
                <c:pt idx="211">
                  <c:v>35541217.704061098</c:v>
                </c:pt>
                <c:pt idx="212">
                  <c:v>35041007.584516212</c:v>
                </c:pt>
                <c:pt idx="213">
                  <c:v>32358990.279111393</c:v>
                </c:pt>
                <c:pt idx="214">
                  <c:v>50365601.200989597</c:v>
                </c:pt>
                <c:pt idx="215">
                  <c:v>66504346.160978422</c:v>
                </c:pt>
                <c:pt idx="216">
                  <c:v>67487935.706794992</c:v>
                </c:pt>
                <c:pt idx="217">
                  <c:v>67941122.210854664</c:v>
                </c:pt>
                <c:pt idx="218">
                  <c:v>68394308.714914337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2-B340-AF51-069C1F250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0731311"/>
        <c:axId val="1299700048"/>
      </c:lineChart>
      <c:catAx>
        <c:axId val="54073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Time-Series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700048"/>
        <c:crosses val="autoZero"/>
        <c:auto val="1"/>
        <c:lblAlgn val="ctr"/>
        <c:lblOffset val="100"/>
        <c:noMultiLvlLbl val="0"/>
      </c:catAx>
      <c:valAx>
        <c:axId val="1299700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PPV Revenue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731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254000</xdr:colOff>
      <xdr:row>4</xdr:row>
      <xdr:rowOff>63500</xdr:rowOff>
    </xdr:from>
    <xdr:to>
      <xdr:col>10</xdr:col>
      <xdr:colOff>508000</xdr:colOff>
      <xdr:row>26</xdr:row>
      <xdr:rowOff>50800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948B9501-B29F-CC7B-7CA5-7EB7009F60D3}"/>
            </a:ext>
          </a:extLst>
        </xdr:cNvPr>
        <xdr:cNvSpPr/>
      </xdr:nvSpPr>
      <xdr:spPr>
        <a:xfrm>
          <a:off x="2730500" y="876300"/>
          <a:ext cx="6032500" cy="4457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660400</xdr:colOff>
      <xdr:row>5</xdr:row>
      <xdr:rowOff>50800</xdr:rowOff>
    </xdr:from>
    <xdr:to>
      <xdr:col>10</xdr:col>
      <xdr:colOff>0</xdr:colOff>
      <xdr:row>9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FF47B6B-98EB-25FC-BC75-1FC0FB9CBBFA}"/>
            </a:ext>
          </a:extLst>
        </xdr:cNvPr>
        <xdr:cNvSpPr txBox="1"/>
      </xdr:nvSpPr>
      <xdr:spPr>
        <a:xfrm>
          <a:off x="3136900" y="1066800"/>
          <a:ext cx="51181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Simple Logarithmic Regression Forecast</a:t>
          </a:r>
        </a:p>
        <a:p>
          <a:pPr algn="ctr"/>
          <a:r>
            <a:rPr lang="en-US" sz="2000"/>
            <a:t>=108378*LN(x) - 10726</a:t>
          </a:r>
        </a:p>
        <a:p>
          <a:pPr algn="ctr"/>
          <a:endParaRPr lang="en-US" sz="2000"/>
        </a:p>
      </xdr:txBody>
    </xdr:sp>
    <xdr:clientData/>
  </xdr:twoCellAnchor>
  <xdr:twoCellAnchor>
    <xdr:from>
      <xdr:col>4</xdr:col>
      <xdr:colOff>635000</xdr:colOff>
      <xdr:row>9</xdr:row>
      <xdr:rowOff>107950</xdr:rowOff>
    </xdr:from>
    <xdr:to>
      <xdr:col>8</xdr:col>
      <xdr:colOff>762000</xdr:colOff>
      <xdr:row>12</xdr:row>
      <xdr:rowOff>82550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27A8CCA-87FB-C944-FE5E-87F63761B46F}"/>
            </a:ext>
          </a:extLst>
        </xdr:cNvPr>
        <xdr:cNvSpPr txBox="1"/>
      </xdr:nvSpPr>
      <xdr:spPr>
        <a:xfrm>
          <a:off x="3937000" y="1936750"/>
          <a:ext cx="3429000" cy="584200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PPV Standard</a:t>
          </a:r>
          <a:r>
            <a:rPr lang="en-US" sz="1400" b="1" baseline="0"/>
            <a:t> Error: 335631.705</a:t>
          </a:r>
        </a:p>
        <a:p>
          <a:r>
            <a:rPr lang="en-US" sz="1400" b="1" baseline="0"/>
            <a:t>Revenue Standard Error: $ 20,221,212.1</a:t>
          </a:r>
          <a:endParaRPr lang="en-US" sz="1400" b="1"/>
        </a:p>
      </xdr:txBody>
    </xdr:sp>
    <xdr:clientData/>
  </xdr:twoCellAnchor>
  <xdr:twoCellAnchor>
    <xdr:from>
      <xdr:col>3</xdr:col>
      <xdr:colOff>723900</xdr:colOff>
      <xdr:row>13</xdr:row>
      <xdr:rowOff>196850</xdr:rowOff>
    </xdr:from>
    <xdr:to>
      <xdr:col>10</xdr:col>
      <xdr:colOff>114300</xdr:colOff>
      <xdr:row>23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EA7D20C-168F-3C6D-3356-B9019FAF16AA}"/>
            </a:ext>
          </a:extLst>
        </xdr:cNvPr>
        <xdr:cNvSpPr txBox="1"/>
      </xdr:nvSpPr>
      <xdr:spPr>
        <a:xfrm>
          <a:off x="3200400" y="2838450"/>
          <a:ext cx="5168900" cy="2006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Forecasted Events</a:t>
          </a:r>
        </a:p>
        <a:p>
          <a:endParaRPr lang="en-US" sz="1400" b="1"/>
        </a:p>
        <a:p>
          <a:r>
            <a:rPr lang="en-US" sz="1400" b="1"/>
            <a:t>UFC  285 | 03/04/2023 | 572,835 buys,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$41,382,592.00</a:t>
          </a:r>
          <a:r>
            <a:rPr lang="en-US" sz="1400" b="1"/>
            <a:t>  revenue</a:t>
          </a:r>
        </a:p>
        <a:p>
          <a:endParaRPr lang="en-US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UFC</a:t>
          </a:r>
          <a:r>
            <a:rPr lang="en-US" sz="1400" b="1" baseline="0"/>
            <a:t> 286 | 03/18/2023 | 573331 buys, $41,531,136.00 revenue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/>
            <a:t>UFC 287 | 04/08/2023 | 573825 buys, $41,679,680.00 revenue</a:t>
          </a:r>
          <a:endParaRPr lang="en-US" sz="1400" b="1"/>
        </a:p>
      </xdr:txBody>
    </xdr:sp>
    <xdr:clientData/>
  </xdr:twoCellAnchor>
  <xdr:twoCellAnchor>
    <xdr:from>
      <xdr:col>3</xdr:col>
      <xdr:colOff>254000</xdr:colOff>
      <xdr:row>29</xdr:row>
      <xdr:rowOff>190500</xdr:rowOff>
    </xdr:from>
    <xdr:to>
      <xdr:col>10</xdr:col>
      <xdr:colOff>508000</xdr:colOff>
      <xdr:row>51</xdr:row>
      <xdr:rowOff>177800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5AE25A96-3D07-E44E-ABC3-3EDAA30D25F7}"/>
            </a:ext>
          </a:extLst>
        </xdr:cNvPr>
        <xdr:cNvSpPr/>
      </xdr:nvSpPr>
      <xdr:spPr>
        <a:xfrm>
          <a:off x="2730500" y="6083300"/>
          <a:ext cx="6032500" cy="4457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660400</xdr:colOff>
      <xdr:row>31</xdr:row>
      <xdr:rowOff>38100</xdr:rowOff>
    </xdr:from>
    <xdr:to>
      <xdr:col>10</xdr:col>
      <xdr:colOff>0</xdr:colOff>
      <xdr:row>34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03C688A-AF8C-0B4D-A4FB-AA95483D0B59}"/>
            </a:ext>
          </a:extLst>
        </xdr:cNvPr>
        <xdr:cNvSpPr txBox="1"/>
      </xdr:nvSpPr>
      <xdr:spPr>
        <a:xfrm>
          <a:off x="3136900" y="6337300"/>
          <a:ext cx="51181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Decomposition Forecast</a:t>
          </a:r>
        </a:p>
        <a:p>
          <a:pPr algn="ctr"/>
          <a:r>
            <a:rPr lang="en-US" sz="2000"/>
            <a:t>=Trend fit * Seasonal Index</a:t>
          </a:r>
        </a:p>
        <a:p>
          <a:pPr algn="ctr"/>
          <a:endParaRPr lang="en-US" sz="2000"/>
        </a:p>
      </xdr:txBody>
    </xdr:sp>
    <xdr:clientData/>
  </xdr:twoCellAnchor>
  <xdr:twoCellAnchor>
    <xdr:from>
      <xdr:col>4</xdr:col>
      <xdr:colOff>698500</xdr:colOff>
      <xdr:row>36</xdr:row>
      <xdr:rowOff>6350</xdr:rowOff>
    </xdr:from>
    <xdr:to>
      <xdr:col>9</xdr:col>
      <xdr:colOff>0</xdr:colOff>
      <xdr:row>38</xdr:row>
      <xdr:rowOff>184150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93DA6A9-54F7-1D4C-9EBE-B176087F1853}"/>
            </a:ext>
          </a:extLst>
        </xdr:cNvPr>
        <xdr:cNvSpPr txBox="1"/>
      </xdr:nvSpPr>
      <xdr:spPr>
        <a:xfrm>
          <a:off x="4000500" y="7321550"/>
          <a:ext cx="3429000" cy="584200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PPV Standard</a:t>
          </a:r>
          <a:r>
            <a:rPr lang="en-US" sz="1400" b="1" baseline="0"/>
            <a:t> Error: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312908.13</a:t>
          </a:r>
          <a:r>
            <a:rPr lang="en-US" sz="1400" b="1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/>
            <a:t>Revenue Standard Error:  $ 18,298,021.86 </a:t>
          </a:r>
          <a:endParaRPr lang="en-US" sz="1400" b="1"/>
        </a:p>
      </xdr:txBody>
    </xdr:sp>
    <xdr:clientData/>
  </xdr:twoCellAnchor>
  <xdr:twoCellAnchor>
    <xdr:from>
      <xdr:col>3</xdr:col>
      <xdr:colOff>685800</xdr:colOff>
      <xdr:row>40</xdr:row>
      <xdr:rowOff>0</xdr:rowOff>
    </xdr:from>
    <xdr:to>
      <xdr:col>10</xdr:col>
      <xdr:colOff>76200</xdr:colOff>
      <xdr:row>49</xdr:row>
      <xdr:rowOff>177800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5E029DF-23D9-864C-8FD5-9E65B820424C}"/>
            </a:ext>
          </a:extLst>
        </xdr:cNvPr>
        <xdr:cNvSpPr txBox="1"/>
      </xdr:nvSpPr>
      <xdr:spPr>
        <a:xfrm>
          <a:off x="3162300" y="8128000"/>
          <a:ext cx="5168900" cy="2006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Forecasted Events</a:t>
          </a:r>
        </a:p>
        <a:p>
          <a:endParaRPr lang="en-US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UFC  285 | 03/04/2023 | 682001 buys,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54,560,107 </a:t>
          </a:r>
          <a:r>
            <a:rPr lang="en-US" sz="1400" b="1"/>
            <a:t>revenue</a:t>
          </a:r>
        </a:p>
        <a:p>
          <a:endParaRPr lang="en-US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UFC</a:t>
          </a:r>
          <a:r>
            <a:rPr lang="en-US" sz="1400" b="1" baseline="0"/>
            <a:t> 286 | 03/18/2023 | 578114 buys,  $ 46,249,084 revenue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/>
            <a:t>UFC 287 | 04/08/2023 | 505705 buys,  $ 40,456,384 revenue</a:t>
          </a:r>
          <a:endParaRPr lang="en-US" sz="1400" b="1"/>
        </a:p>
      </xdr:txBody>
    </xdr:sp>
    <xdr:clientData/>
  </xdr:twoCellAnchor>
  <xdr:twoCellAnchor>
    <xdr:from>
      <xdr:col>12</xdr:col>
      <xdr:colOff>622300</xdr:colOff>
      <xdr:row>4</xdr:row>
      <xdr:rowOff>63500</xdr:rowOff>
    </xdr:from>
    <xdr:to>
      <xdr:col>20</xdr:col>
      <xdr:colOff>50800</xdr:colOff>
      <xdr:row>26</xdr:row>
      <xdr:rowOff>50800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C2F5997A-0CD6-8B48-8980-ECBE5159EEAA}"/>
            </a:ext>
          </a:extLst>
        </xdr:cNvPr>
        <xdr:cNvSpPr/>
      </xdr:nvSpPr>
      <xdr:spPr>
        <a:xfrm>
          <a:off x="10528300" y="876300"/>
          <a:ext cx="6032500" cy="44577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812800</xdr:colOff>
      <xdr:row>5</xdr:row>
      <xdr:rowOff>107950</xdr:rowOff>
    </xdr:from>
    <xdr:to>
      <xdr:col>10</xdr:col>
      <xdr:colOff>152400</xdr:colOff>
      <xdr:row>9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2CDFB55-A691-6741-9629-C8D5A3645884}"/>
            </a:ext>
          </a:extLst>
        </xdr:cNvPr>
        <xdr:cNvSpPr txBox="1"/>
      </xdr:nvSpPr>
      <xdr:spPr>
        <a:xfrm>
          <a:off x="3289300" y="1123950"/>
          <a:ext cx="51181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Simple Logarithmic Regression Forecast</a:t>
          </a:r>
        </a:p>
        <a:p>
          <a:pPr algn="ctr"/>
          <a:r>
            <a:rPr lang="en-US" sz="2000"/>
            <a:t>=108378*LN(x) - 10726</a:t>
          </a:r>
        </a:p>
        <a:p>
          <a:pPr algn="ctr"/>
          <a:endParaRPr lang="en-US" sz="2000"/>
        </a:p>
      </xdr:txBody>
    </xdr:sp>
    <xdr:clientData/>
  </xdr:twoCellAnchor>
  <xdr:twoCellAnchor>
    <xdr:from>
      <xdr:col>13</xdr:col>
      <xdr:colOff>279400</xdr:colOff>
      <xdr:row>5</xdr:row>
      <xdr:rowOff>107950</xdr:rowOff>
    </xdr:from>
    <xdr:to>
      <xdr:col>19</xdr:col>
      <xdr:colOff>444500</xdr:colOff>
      <xdr:row>9</xdr:row>
      <xdr:rowOff>57150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E574FBF-0613-F54F-AF40-E6CF1E116B58}"/>
            </a:ext>
          </a:extLst>
        </xdr:cNvPr>
        <xdr:cNvSpPr txBox="1"/>
      </xdr:nvSpPr>
      <xdr:spPr>
        <a:xfrm>
          <a:off x="11010900" y="1123950"/>
          <a:ext cx="5118100" cy="7620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Holts Exponential Smoothing Forecast</a:t>
          </a:r>
        </a:p>
        <a:p>
          <a:pPr algn="ctr"/>
          <a:r>
            <a:rPr lang="en-US" sz="2000"/>
            <a:t>=Previous Level + (Previous Trend * t)</a:t>
          </a:r>
        </a:p>
        <a:p>
          <a:pPr algn="ctr"/>
          <a:endParaRPr lang="en-US" sz="2000"/>
        </a:p>
      </xdr:txBody>
    </xdr:sp>
    <xdr:clientData/>
  </xdr:twoCellAnchor>
  <xdr:twoCellAnchor>
    <xdr:from>
      <xdr:col>14</xdr:col>
      <xdr:colOff>431800</xdr:colOff>
      <xdr:row>9</xdr:row>
      <xdr:rowOff>107950</xdr:rowOff>
    </xdr:from>
    <xdr:to>
      <xdr:col>18</xdr:col>
      <xdr:colOff>558800</xdr:colOff>
      <xdr:row>12</xdr:row>
      <xdr:rowOff>82550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3AFC6B6-04A4-344F-B1A4-5B04CA2E1322}"/>
            </a:ext>
          </a:extLst>
        </xdr:cNvPr>
        <xdr:cNvSpPr txBox="1"/>
      </xdr:nvSpPr>
      <xdr:spPr>
        <a:xfrm>
          <a:off x="11988800" y="1936750"/>
          <a:ext cx="3429000" cy="584200"/>
        </a:xfrm>
        <a:prstGeom prst="rect">
          <a:avLst/>
        </a:prstGeom>
        <a:solidFill>
          <a:srgbClr val="C0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PPV Standard</a:t>
          </a:r>
          <a:r>
            <a:rPr lang="en-US" sz="1400" b="1" baseline="0"/>
            <a:t> Error: 457614.83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/>
            <a:t>Revenue Standard Error:  $ 27,247,424.60 </a:t>
          </a:r>
          <a:endParaRPr lang="en-US" sz="1400" b="1"/>
        </a:p>
      </xdr:txBody>
    </xdr:sp>
    <xdr:clientData/>
  </xdr:twoCellAnchor>
  <xdr:twoCellAnchor>
    <xdr:from>
      <xdr:col>13</xdr:col>
      <xdr:colOff>355600</xdr:colOff>
      <xdr:row>13</xdr:row>
      <xdr:rowOff>196850</xdr:rowOff>
    </xdr:from>
    <xdr:to>
      <xdr:col>19</xdr:col>
      <xdr:colOff>571500</xdr:colOff>
      <xdr:row>23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21C5865-8C46-A841-8D98-23E07A458EA5}"/>
            </a:ext>
          </a:extLst>
        </xdr:cNvPr>
        <xdr:cNvSpPr txBox="1"/>
      </xdr:nvSpPr>
      <xdr:spPr>
        <a:xfrm>
          <a:off x="11087100" y="2838450"/>
          <a:ext cx="5168900" cy="2006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/>
            <a:t>Forecasted Events</a:t>
          </a:r>
        </a:p>
        <a:p>
          <a:endParaRPr lang="en-US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UFC  285 | 03/04/2023 | 843599 buys,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$</a:t>
          </a:r>
          <a:r>
            <a:rPr lang="en-US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67,487,936 </a:t>
          </a:r>
          <a:r>
            <a:rPr lang="en-US" sz="1400" b="1"/>
            <a:t>revenue</a:t>
          </a:r>
        </a:p>
        <a:p>
          <a:endParaRPr lang="en-US" sz="140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/>
            <a:t>UFC</a:t>
          </a:r>
          <a:r>
            <a:rPr lang="en-US" sz="1400" b="1" baseline="0"/>
            <a:t> 286 | 03/18/2023 | 849264 buys,  $ 67,941,122 revenue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400" b="1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 baseline="0"/>
            <a:t>UFC 287 | 04/08/2023 | 854929 buys,  $ 68,394,309 revenue</a:t>
          </a:r>
          <a:endParaRPr lang="en-US" sz="1400" b="1"/>
        </a:p>
      </xdr:txBody>
    </xdr:sp>
    <xdr:clientData/>
  </xdr:twoCellAnchor>
  <xdr:twoCellAnchor>
    <xdr:from>
      <xdr:col>11</xdr:col>
      <xdr:colOff>444500</xdr:colOff>
      <xdr:row>2</xdr:row>
      <xdr:rowOff>101600</xdr:rowOff>
    </xdr:from>
    <xdr:to>
      <xdr:col>14</xdr:col>
      <xdr:colOff>0</xdr:colOff>
      <xdr:row>6</xdr:row>
      <xdr:rowOff>190500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11587754-9D18-6918-6327-EEE13D0366E8}"/>
            </a:ext>
          </a:extLst>
        </xdr:cNvPr>
        <xdr:cNvCxnSpPr/>
      </xdr:nvCxnSpPr>
      <xdr:spPr>
        <a:xfrm flipH="1">
          <a:off x="9525000" y="508000"/>
          <a:ext cx="2032000" cy="90170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330200</xdr:colOff>
      <xdr:row>6</xdr:row>
      <xdr:rowOff>177800</xdr:rowOff>
    </xdr:from>
    <xdr:to>
      <xdr:col>11</xdr:col>
      <xdr:colOff>444500</xdr:colOff>
      <xdr:row>31</xdr:row>
      <xdr:rowOff>114300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629D3057-ABC9-5AE3-A045-7B3E552D3A33}"/>
            </a:ext>
          </a:extLst>
        </xdr:cNvPr>
        <xdr:cNvCxnSpPr/>
      </xdr:nvCxnSpPr>
      <xdr:spPr>
        <a:xfrm flipH="1">
          <a:off x="8585200" y="1397000"/>
          <a:ext cx="939800" cy="501650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88194</xdr:colOff>
      <xdr:row>28</xdr:row>
      <xdr:rowOff>0</xdr:rowOff>
    </xdr:from>
    <xdr:to>
      <xdr:col>28</xdr:col>
      <xdr:colOff>418394</xdr:colOff>
      <xdr:row>57</xdr:row>
      <xdr:rowOff>110066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60F8D109-56B4-4F45-849A-79F777E4B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59</xdr:row>
      <xdr:rowOff>0</xdr:rowOff>
    </xdr:from>
    <xdr:to>
      <xdr:col>28</xdr:col>
      <xdr:colOff>449439</xdr:colOff>
      <xdr:row>89</xdr:row>
      <xdr:rowOff>40923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6D9B34F1-D31E-D140-AA19-74C924D157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736600</xdr:colOff>
      <xdr:row>5</xdr:row>
      <xdr:rowOff>114300</xdr:rowOff>
    </xdr:from>
    <xdr:to>
      <xdr:col>30</xdr:col>
      <xdr:colOff>127000</xdr:colOff>
      <xdr:row>25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7BA94E2-DB44-2D4F-A7FD-6E1BEE26CA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298450</xdr:colOff>
      <xdr:row>169</xdr:row>
      <xdr:rowOff>127000</xdr:rowOff>
    </xdr:from>
    <xdr:to>
      <xdr:col>51</xdr:col>
      <xdr:colOff>660400</xdr:colOff>
      <xdr:row>207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743FDD-FF3C-F76E-9A9D-893C3F07AC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1</xdr:row>
      <xdr:rowOff>0</xdr:rowOff>
    </xdr:from>
    <xdr:to>
      <xdr:col>19</xdr:col>
      <xdr:colOff>12700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65C76-297B-CE4B-8C26-8EB8647A72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520700</xdr:colOff>
      <xdr:row>33</xdr:row>
      <xdr:rowOff>0</xdr:rowOff>
    </xdr:from>
    <xdr:to>
      <xdr:col>19</xdr:col>
      <xdr:colOff>38100</xdr:colOff>
      <xdr:row>64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1E113E-EFF3-4B4C-A673-7F2BE7C2BC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32</xdr:col>
      <xdr:colOff>38100</xdr:colOff>
      <xdr:row>30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4D4889-240D-9C4C-8B14-D6A91B4390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33</xdr:row>
      <xdr:rowOff>0</xdr:rowOff>
    </xdr:from>
    <xdr:to>
      <xdr:col>32</xdr:col>
      <xdr:colOff>12700</xdr:colOff>
      <xdr:row>63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7BB3CF-8672-4B46-98C7-C4A8696513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10</xdr:row>
      <xdr:rowOff>12700</xdr:rowOff>
    </xdr:from>
    <xdr:to>
      <xdr:col>3</xdr:col>
      <xdr:colOff>495300</xdr:colOff>
      <xdr:row>14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4895C0F-F687-9B49-8B40-20F96FB01008}"/>
            </a:ext>
          </a:extLst>
        </xdr:cNvPr>
        <xdr:cNvCxnSpPr/>
      </xdr:nvCxnSpPr>
      <xdr:spPr>
        <a:xfrm>
          <a:off x="2476500" y="2044700"/>
          <a:ext cx="49530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10</xdr:row>
      <xdr:rowOff>190500</xdr:rowOff>
    </xdr:from>
    <xdr:to>
      <xdr:col>3</xdr:col>
      <xdr:colOff>533400</xdr:colOff>
      <xdr:row>35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EF1638F-0E16-3B47-8126-5077EF829345}"/>
            </a:ext>
          </a:extLst>
        </xdr:cNvPr>
        <xdr:cNvCxnSpPr/>
      </xdr:nvCxnSpPr>
      <xdr:spPr>
        <a:xfrm>
          <a:off x="1663700" y="2222500"/>
          <a:ext cx="1346200" cy="4927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1</xdr:row>
      <xdr:rowOff>0</xdr:rowOff>
    </xdr:from>
    <xdr:to>
      <xdr:col>19</xdr:col>
      <xdr:colOff>12700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C815B4-D863-DE41-83A8-D21B4567FA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520700</xdr:colOff>
      <xdr:row>33</xdr:row>
      <xdr:rowOff>0</xdr:rowOff>
    </xdr:from>
    <xdr:to>
      <xdr:col>19</xdr:col>
      <xdr:colOff>38100</xdr:colOff>
      <xdr:row>64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9B2583-8399-8D4F-AE1F-B3F78E2772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1</xdr:row>
      <xdr:rowOff>0</xdr:rowOff>
    </xdr:from>
    <xdr:to>
      <xdr:col>36</xdr:col>
      <xdr:colOff>25400</xdr:colOff>
      <xdr:row>31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A79FFD-4C0A-A249-ABDE-A8749ED76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0</xdr:colOff>
      <xdr:row>33</xdr:row>
      <xdr:rowOff>12700</xdr:rowOff>
    </xdr:from>
    <xdr:to>
      <xdr:col>29</xdr:col>
      <xdr:colOff>38100</xdr:colOff>
      <xdr:row>51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F953C0-ADD3-4344-9259-8A6492DF22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0</xdr:colOff>
      <xdr:row>33</xdr:row>
      <xdr:rowOff>0</xdr:rowOff>
    </xdr:from>
    <xdr:to>
      <xdr:col>41</xdr:col>
      <xdr:colOff>28222</xdr:colOff>
      <xdr:row>56</xdr:row>
      <xdr:rowOff>112889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B88D53-FBB2-004D-BF11-FA9F992654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819854</xdr:colOff>
      <xdr:row>68</xdr:row>
      <xdr:rowOff>197554</xdr:rowOff>
    </xdr:from>
    <xdr:to>
      <xdr:col>19</xdr:col>
      <xdr:colOff>28222</xdr:colOff>
      <xdr:row>94</xdr:row>
      <xdr:rowOff>197555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A0BE019-50BE-3A41-AF93-6D1319B2F3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819853</xdr:colOff>
      <xdr:row>68</xdr:row>
      <xdr:rowOff>197554</xdr:rowOff>
    </xdr:from>
    <xdr:to>
      <xdr:col>34</xdr:col>
      <xdr:colOff>28221</xdr:colOff>
      <xdr:row>94</xdr:row>
      <xdr:rowOff>197555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2B9B817-8E86-E145-923F-B05093E01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1171222</xdr:colOff>
      <xdr:row>11</xdr:row>
      <xdr:rowOff>0</xdr:rowOff>
    </xdr:from>
    <xdr:to>
      <xdr:col>3</xdr:col>
      <xdr:colOff>508000</xdr:colOff>
      <xdr:row>14</xdr:row>
      <xdr:rowOff>14111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CF11CD3D-ADEA-DD48-B2D3-2B05D2000FFA}"/>
            </a:ext>
          </a:extLst>
        </xdr:cNvPr>
        <xdr:cNvCxnSpPr/>
      </xdr:nvCxnSpPr>
      <xdr:spPr>
        <a:xfrm>
          <a:off x="2822222" y="2235200"/>
          <a:ext cx="517878" cy="6237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14112</xdr:colOff>
      <xdr:row>11</xdr:row>
      <xdr:rowOff>28222</xdr:rowOff>
    </xdr:from>
    <xdr:to>
      <xdr:col>3</xdr:col>
      <xdr:colOff>536223</xdr:colOff>
      <xdr:row>34</xdr:row>
      <xdr:rowOff>70555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D3C6EE3-A5BD-E747-9383-CB93E010D2F6}"/>
            </a:ext>
          </a:extLst>
        </xdr:cNvPr>
        <xdr:cNvCxnSpPr/>
      </xdr:nvCxnSpPr>
      <xdr:spPr>
        <a:xfrm>
          <a:off x="2846212" y="2263422"/>
          <a:ext cx="522111" cy="47159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1</xdr:row>
      <xdr:rowOff>0</xdr:rowOff>
    </xdr:from>
    <xdr:to>
      <xdr:col>23</xdr:col>
      <xdr:colOff>12700</xdr:colOff>
      <xdr:row>31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37758-3E3D-8B41-A818-2465B2BB6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520700</xdr:colOff>
      <xdr:row>33</xdr:row>
      <xdr:rowOff>0</xdr:rowOff>
    </xdr:from>
    <xdr:to>
      <xdr:col>23</xdr:col>
      <xdr:colOff>25400</xdr:colOff>
      <xdr:row>64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577BA6-F3CC-3748-BE02-3D2FF2EB2A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8</xdr:row>
      <xdr:rowOff>12700</xdr:rowOff>
    </xdr:from>
    <xdr:to>
      <xdr:col>3</xdr:col>
      <xdr:colOff>482600</xdr:colOff>
      <xdr:row>12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41DCAC1-87A3-314E-8A86-EEC3592CF5E3}"/>
            </a:ext>
          </a:extLst>
        </xdr:cNvPr>
        <xdr:cNvCxnSpPr/>
      </xdr:nvCxnSpPr>
      <xdr:spPr>
        <a:xfrm>
          <a:off x="2476500" y="1638300"/>
          <a:ext cx="482600" cy="812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12700</xdr:rowOff>
    </xdr:from>
    <xdr:to>
      <xdr:col>3</xdr:col>
      <xdr:colOff>508000</xdr:colOff>
      <xdr:row>34</xdr:row>
      <xdr:rowOff>190500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DF396E1-805D-B744-9FF7-FB1FD5DD8531}"/>
            </a:ext>
          </a:extLst>
        </xdr:cNvPr>
        <xdr:cNvCxnSpPr/>
      </xdr:nvCxnSpPr>
      <xdr:spPr>
        <a:xfrm>
          <a:off x="1651000" y="1841500"/>
          <a:ext cx="1333500" cy="525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FC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FC data planning"/>
      <sheetName val="Fighters"/>
      <sheetName val="P&amp;L Statement"/>
      <sheetName val="Fighter Summary Predictions"/>
      <sheetName val="UFC Business Regression"/>
      <sheetName val="Buy Reg Summary"/>
      <sheetName val="Rev Reg Summary"/>
      <sheetName val="Regression Charts"/>
      <sheetName val="UFC Business Decomposition"/>
      <sheetName val="Decomposition Charts"/>
      <sheetName val="UFC Business HES"/>
      <sheetName val="HES Charts"/>
      <sheetName val="UFC Dashboard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B3">
            <v>1</v>
          </cell>
          <cell r="D3">
            <v>86000</v>
          </cell>
          <cell r="F3">
            <v>2580000</v>
          </cell>
          <cell r="G3">
            <v>-10726</v>
          </cell>
          <cell r="I3">
            <v>-231211.62795417057</v>
          </cell>
          <cell r="K3">
            <v>9148544</v>
          </cell>
          <cell r="M3">
            <v>-7046270.1433221959</v>
          </cell>
        </row>
        <row r="4">
          <cell r="B4">
            <v>2</v>
          </cell>
          <cell r="D4">
            <v>300000</v>
          </cell>
          <cell r="F4">
            <v>9000000</v>
          </cell>
          <cell r="G4">
            <v>64395.905134725748</v>
          </cell>
          <cell r="I4">
            <v>-18587.088473625481</v>
          </cell>
          <cell r="K4">
            <v>9297088</v>
          </cell>
          <cell r="M4">
            <v>-774814.28818049468</v>
          </cell>
        </row>
        <row r="5">
          <cell r="B5">
            <v>3</v>
          </cell>
          <cell r="D5">
            <v>260000</v>
          </cell>
          <cell r="F5">
            <v>7800000</v>
          </cell>
          <cell r="G5">
            <v>108339.4026212724</v>
          </cell>
          <cell r="I5">
            <v>-59962.548993080389</v>
          </cell>
          <cell r="K5">
            <v>9445632</v>
          </cell>
          <cell r="M5">
            <v>-2123358.4330387916</v>
          </cell>
        </row>
        <row r="6">
          <cell r="B6">
            <v>4</v>
          </cell>
          <cell r="D6">
            <v>240000</v>
          </cell>
          <cell r="F6">
            <v>7200000</v>
          </cell>
          <cell r="G6">
            <v>139517.8102694515</v>
          </cell>
          <cell r="I6">
            <v>-81338.009512535238</v>
          </cell>
          <cell r="K6">
            <v>9594176</v>
          </cell>
          <cell r="M6">
            <v>-2871902.5778970905</v>
          </cell>
        </row>
        <row r="7">
          <cell r="B7">
            <v>5</v>
          </cell>
          <cell r="D7">
            <v>190000</v>
          </cell>
          <cell r="F7">
            <v>5700000</v>
          </cell>
          <cell r="G7">
            <v>163701.66207378291</v>
          </cell>
          <cell r="I7">
            <v>-132713.47003199015</v>
          </cell>
          <cell r="K7">
            <v>9742720</v>
          </cell>
          <cell r="M7">
            <v>-4520446.7227553893</v>
          </cell>
        </row>
        <row r="8">
          <cell r="B8">
            <v>6</v>
          </cell>
          <cell r="D8">
            <v>160000</v>
          </cell>
          <cell r="F8">
            <v>4800000</v>
          </cell>
          <cell r="G8">
            <v>183461.30775599813</v>
          </cell>
          <cell r="I8">
            <v>-164088.93055144505</v>
          </cell>
          <cell r="K8">
            <v>9891264</v>
          </cell>
          <cell r="M8">
            <v>-5568990.8676136881</v>
          </cell>
        </row>
        <row r="9">
          <cell r="B9">
            <v>7</v>
          </cell>
          <cell r="D9">
            <v>75000</v>
          </cell>
          <cell r="F9">
            <v>2250000</v>
          </cell>
          <cell r="G9">
            <v>200167.85013431674</v>
          </cell>
          <cell r="I9">
            <v>-250464.39107089996</v>
          </cell>
          <cell r="K9">
            <v>10039808</v>
          </cell>
          <cell r="M9">
            <v>-8267535.0124719869</v>
          </cell>
        </row>
        <row r="10">
          <cell r="B10">
            <v>8</v>
          </cell>
          <cell r="D10">
            <v>65000</v>
          </cell>
          <cell r="F10">
            <v>1950000</v>
          </cell>
          <cell r="G10">
            <v>214639.71540417723</v>
          </cell>
          <cell r="I10">
            <v>-261839.85159035487</v>
          </cell>
          <cell r="K10">
            <v>10188352</v>
          </cell>
          <cell r="M10">
            <v>-8716079.1573302858</v>
          </cell>
        </row>
        <row r="11">
          <cell r="B11">
            <v>9</v>
          </cell>
          <cell r="D11">
            <v>35000</v>
          </cell>
          <cell r="F11">
            <v>1050000</v>
          </cell>
          <cell r="G11">
            <v>227404.8052425448</v>
          </cell>
          <cell r="I11">
            <v>-293215.31210980972</v>
          </cell>
          <cell r="K11">
            <v>10336896</v>
          </cell>
          <cell r="M11">
            <v>-9764623.3021885827</v>
          </cell>
        </row>
        <row r="12">
          <cell r="B12">
            <v>10</v>
          </cell>
          <cell r="D12">
            <v>55000</v>
          </cell>
          <cell r="F12">
            <v>1650000</v>
          </cell>
          <cell r="G12">
            <v>238823.5672085087</v>
          </cell>
          <cell r="I12">
            <v>-274590.77262926463</v>
          </cell>
          <cell r="K12">
            <v>10485440</v>
          </cell>
          <cell r="M12">
            <v>-9313167.4470468815</v>
          </cell>
        </row>
        <row r="13">
          <cell r="B13">
            <v>11</v>
          </cell>
          <cell r="D13">
            <v>50000</v>
          </cell>
          <cell r="F13">
            <v>1500000</v>
          </cell>
          <cell r="G13">
            <v>249153.09387534182</v>
          </cell>
          <cell r="I13">
            <v>-280966.23314871953</v>
          </cell>
          <cell r="K13">
            <v>10633984</v>
          </cell>
          <cell r="M13">
            <v>-9611711.5919051804</v>
          </cell>
        </row>
        <row r="14">
          <cell r="B14">
            <v>12</v>
          </cell>
          <cell r="D14">
            <v>45000</v>
          </cell>
          <cell r="F14">
            <v>1350000</v>
          </cell>
          <cell r="G14">
            <v>258583.21289072389</v>
          </cell>
          <cell r="I14">
            <v>-287341.69366817444</v>
          </cell>
          <cell r="K14">
            <v>10782528</v>
          </cell>
          <cell r="M14">
            <v>-9910255.7367634792</v>
          </cell>
        </row>
        <row r="15">
          <cell r="B15">
            <v>13</v>
          </cell>
          <cell r="D15">
            <v>150000</v>
          </cell>
          <cell r="F15">
            <v>4500000</v>
          </cell>
          <cell r="G15">
            <v>267258.08146296645</v>
          </cell>
          <cell r="I15">
            <v>-183717.15418762935</v>
          </cell>
          <cell r="K15">
            <v>10931072</v>
          </cell>
          <cell r="M15">
            <v>-6908799.881621778</v>
          </cell>
        </row>
        <row r="16">
          <cell r="B16">
            <v>14</v>
          </cell>
          <cell r="D16">
            <v>35000</v>
          </cell>
          <cell r="F16">
            <v>1050000</v>
          </cell>
          <cell r="G16">
            <v>275289.75526904245</v>
          </cell>
          <cell r="I16">
            <v>-300092.61470708426</v>
          </cell>
          <cell r="K16">
            <v>11079616</v>
          </cell>
          <cell r="M16">
            <v>-10507344.026480075</v>
          </cell>
        </row>
        <row r="17">
          <cell r="B17">
            <v>15</v>
          </cell>
          <cell r="D17">
            <v>49000</v>
          </cell>
          <cell r="F17">
            <v>1470000</v>
          </cell>
          <cell r="G17">
            <v>282767.06469505531</v>
          </cell>
          <cell r="I17">
            <v>-287468.07522653916</v>
          </cell>
          <cell r="K17">
            <v>11228160</v>
          </cell>
          <cell r="M17">
            <v>-10235888.171338374</v>
          </cell>
        </row>
        <row r="18">
          <cell r="B18">
            <v>16</v>
          </cell>
          <cell r="D18">
            <v>94000</v>
          </cell>
          <cell r="F18">
            <v>2820000</v>
          </cell>
          <cell r="G18">
            <v>289761.62053890299</v>
          </cell>
          <cell r="I18">
            <v>-243843.53574599401</v>
          </cell>
          <cell r="K18">
            <v>11376704</v>
          </cell>
          <cell r="M18">
            <v>-9034432.3161966726</v>
          </cell>
        </row>
        <row r="19">
          <cell r="B19">
            <v>17</v>
          </cell>
          <cell r="D19">
            <v>80000</v>
          </cell>
          <cell r="F19">
            <v>2400000</v>
          </cell>
          <cell r="G19">
            <v>296331.99580212461</v>
          </cell>
          <cell r="I19">
            <v>-259218.99626544892</v>
          </cell>
          <cell r="K19">
            <v>11525248</v>
          </cell>
          <cell r="M19">
            <v>-9602976.4610549714</v>
          </cell>
        </row>
        <row r="20">
          <cell r="B20">
            <v>18</v>
          </cell>
          <cell r="D20">
            <v>106000</v>
          </cell>
          <cell r="F20">
            <v>3180000</v>
          </cell>
          <cell r="G20">
            <v>302526.71037727053</v>
          </cell>
          <cell r="I20">
            <v>-234594.45678490383</v>
          </cell>
          <cell r="K20">
            <v>11673792</v>
          </cell>
          <cell r="M20">
            <v>-8971520.6059132703</v>
          </cell>
        </row>
        <row r="21">
          <cell r="B21">
            <v>19</v>
          </cell>
          <cell r="D21">
            <v>110000</v>
          </cell>
          <cell r="F21">
            <v>3300000</v>
          </cell>
          <cell r="G21">
            <v>308386.40768410044</v>
          </cell>
          <cell r="I21">
            <v>-231969.91730435874</v>
          </cell>
          <cell r="K21">
            <v>11822336</v>
          </cell>
          <cell r="M21">
            <v>-9000064.7507715672</v>
          </cell>
        </row>
        <row r="22">
          <cell r="B22">
            <v>20</v>
          </cell>
          <cell r="D22">
            <v>80000</v>
          </cell>
          <cell r="F22">
            <v>2400000</v>
          </cell>
          <cell r="G22">
            <v>313945.4723432344</v>
          </cell>
          <cell r="I22">
            <v>-263345.37782381364</v>
          </cell>
          <cell r="K22">
            <v>11970880</v>
          </cell>
          <cell r="M22">
            <v>-10048608.895629866</v>
          </cell>
        </row>
        <row r="23">
          <cell r="B23">
            <v>21</v>
          </cell>
          <cell r="D23">
            <v>105000</v>
          </cell>
          <cell r="F23">
            <v>3675000</v>
          </cell>
          <cell r="G23">
            <v>319233.25275558914</v>
          </cell>
          <cell r="I23">
            <v>-239720.83834326849</v>
          </cell>
          <cell r="K23">
            <v>12119424</v>
          </cell>
          <cell r="M23">
            <v>-8922153.0404881649</v>
          </cell>
        </row>
        <row r="24">
          <cell r="B24">
            <v>22</v>
          </cell>
          <cell r="D24">
            <v>280000</v>
          </cell>
          <cell r="F24">
            <v>9800000</v>
          </cell>
          <cell r="G24">
            <v>324274.99901006761</v>
          </cell>
          <cell r="I24">
            <v>-66096.298862723401</v>
          </cell>
          <cell r="K24">
            <v>12267968</v>
          </cell>
          <cell r="M24">
            <v>-2945697.1853464637</v>
          </cell>
        </row>
        <row r="25">
          <cell r="B25">
            <v>23</v>
          </cell>
          <cell r="D25">
            <v>90000</v>
          </cell>
          <cell r="F25">
            <v>3150000</v>
          </cell>
          <cell r="G25">
            <v>329092.59213396936</v>
          </cell>
          <cell r="I25">
            <v>-257471.75938217831</v>
          </cell>
          <cell r="K25">
            <v>12416512</v>
          </cell>
          <cell r="M25">
            <v>-9744241.3302047625</v>
          </cell>
        </row>
        <row r="26">
          <cell r="B26">
            <v>24</v>
          </cell>
          <cell r="D26">
            <v>150000</v>
          </cell>
          <cell r="F26">
            <v>5250000</v>
          </cell>
          <cell r="G26">
            <v>333705.11802544969</v>
          </cell>
          <cell r="I26">
            <v>-198847.21990163322</v>
          </cell>
          <cell r="K26">
            <v>12565056</v>
          </cell>
          <cell r="M26">
            <v>-7792785.4750630595</v>
          </cell>
        </row>
        <row r="27">
          <cell r="B27">
            <v>25</v>
          </cell>
          <cell r="D27">
            <v>125000</v>
          </cell>
          <cell r="F27">
            <v>4375000</v>
          </cell>
          <cell r="G27">
            <v>338129.32414756581</v>
          </cell>
          <cell r="I27">
            <v>-225222.68042108812</v>
          </cell>
          <cell r="K27">
            <v>12713600</v>
          </cell>
          <cell r="M27">
            <v>-8816329.6199213583</v>
          </cell>
        </row>
        <row r="28">
          <cell r="B28">
            <v>26</v>
          </cell>
          <cell r="D28">
            <v>200000</v>
          </cell>
          <cell r="F28">
            <v>7000000</v>
          </cell>
          <cell r="G28">
            <v>342379.98659769219</v>
          </cell>
          <cell r="I28">
            <v>-151598.14094054303</v>
          </cell>
          <cell r="K28">
            <v>12862144</v>
          </cell>
          <cell r="M28">
            <v>-6339873.7647796571</v>
          </cell>
        </row>
        <row r="29">
          <cell r="B29">
            <v>27</v>
          </cell>
          <cell r="D29">
            <v>400000</v>
          </cell>
          <cell r="F29">
            <v>16000000</v>
          </cell>
          <cell r="G29">
            <v>346470.20786381717</v>
          </cell>
          <cell r="I29">
            <v>47026.398540002061</v>
          </cell>
          <cell r="K29">
            <v>13010688</v>
          </cell>
          <cell r="M29">
            <v>2511582.0903620441</v>
          </cell>
        </row>
        <row r="30">
          <cell r="B30">
            <v>28</v>
          </cell>
          <cell r="D30">
            <v>300000</v>
          </cell>
          <cell r="F30">
            <v>12000000</v>
          </cell>
          <cell r="G30">
            <v>350411.66040376824</v>
          </cell>
          <cell r="I30">
            <v>-54349.061979452788</v>
          </cell>
          <cell r="K30">
            <v>13159232</v>
          </cell>
          <cell r="M30">
            <v>-1636962.0544962548</v>
          </cell>
        </row>
        <row r="31">
          <cell r="B31">
            <v>29</v>
          </cell>
          <cell r="D31">
            <v>425000</v>
          </cell>
          <cell r="F31">
            <v>17000000</v>
          </cell>
          <cell r="G31">
            <v>354214.78746227408</v>
          </cell>
          <cell r="I31">
            <v>69275.477501092304</v>
          </cell>
          <cell r="K31">
            <v>13307776</v>
          </cell>
          <cell r="M31">
            <v>3214493.8006454483</v>
          </cell>
        </row>
        <row r="32">
          <cell r="B32">
            <v>30</v>
          </cell>
          <cell r="D32">
            <v>620000</v>
          </cell>
          <cell r="F32">
            <v>24800000</v>
          </cell>
          <cell r="G32">
            <v>357888.9698297811</v>
          </cell>
          <cell r="I32">
            <v>262900.0169816374</v>
          </cell>
          <cell r="K32">
            <v>13456320</v>
          </cell>
          <cell r="M32">
            <v>10865949.655787148</v>
          </cell>
        </row>
        <row r="33">
          <cell r="B33">
            <v>31</v>
          </cell>
          <cell r="D33">
            <v>775000</v>
          </cell>
          <cell r="F33">
            <v>31000000</v>
          </cell>
          <cell r="G33">
            <v>361442.66524769115</v>
          </cell>
          <cell r="I33">
            <v>416524.55646218249</v>
          </cell>
          <cell r="K33">
            <v>13604864</v>
          </cell>
          <cell r="M33">
            <v>16917405.510928851</v>
          </cell>
        </row>
        <row r="34">
          <cell r="B34">
            <v>32</v>
          </cell>
          <cell r="D34">
            <v>500000</v>
          </cell>
          <cell r="F34">
            <v>20000000</v>
          </cell>
          <cell r="G34">
            <v>364883.52567362878</v>
          </cell>
          <cell r="I34">
            <v>140149.09594272758</v>
          </cell>
          <cell r="K34">
            <v>13753408</v>
          </cell>
          <cell r="M34">
            <v>5768861.3660705518</v>
          </cell>
        </row>
        <row r="35">
          <cell r="B35">
            <v>33</v>
          </cell>
          <cell r="D35">
            <v>400000</v>
          </cell>
          <cell r="F35">
            <v>16000000</v>
          </cell>
          <cell r="G35">
            <v>368218.49649661419</v>
          </cell>
          <cell r="I35">
            <v>38773.635423272732</v>
          </cell>
          <cell r="K35">
            <v>13901952</v>
          </cell>
          <cell r="M35">
            <v>1620317.221212253</v>
          </cell>
        </row>
        <row r="36">
          <cell r="B36">
            <v>34</v>
          </cell>
          <cell r="D36">
            <v>300000</v>
          </cell>
          <cell r="F36">
            <v>12000000</v>
          </cell>
          <cell r="G36">
            <v>371453.90093685035</v>
          </cell>
          <cell r="I36">
            <v>-62601.825096182176</v>
          </cell>
          <cell r="K36">
            <v>14050496</v>
          </cell>
          <cell r="M36">
            <v>-2528226.923646044</v>
          </cell>
        </row>
        <row r="37">
          <cell r="B37">
            <v>35</v>
          </cell>
          <cell r="D37">
            <v>500000</v>
          </cell>
          <cell r="F37">
            <v>20000000</v>
          </cell>
          <cell r="G37">
            <v>374595.51220809965</v>
          </cell>
          <cell r="I37">
            <v>136022.71438436292</v>
          </cell>
          <cell r="K37">
            <v>14199040</v>
          </cell>
          <cell r="M37">
            <v>5323228.9314956553</v>
          </cell>
        </row>
        <row r="38">
          <cell r="B38">
            <v>36</v>
          </cell>
          <cell r="D38">
            <v>929000</v>
          </cell>
          <cell r="F38">
            <v>37160000</v>
          </cell>
          <cell r="G38">
            <v>377648.61551199626</v>
          </cell>
          <cell r="I38">
            <v>563647.25386490801</v>
          </cell>
          <cell r="K38">
            <v>14347584</v>
          </cell>
          <cell r="M38">
            <v>22334684.786637358</v>
          </cell>
        </row>
        <row r="39">
          <cell r="B39">
            <v>37</v>
          </cell>
          <cell r="D39">
            <v>400000</v>
          </cell>
          <cell r="F39">
            <v>16000000</v>
          </cell>
          <cell r="G39">
            <v>380618.06153655576</v>
          </cell>
          <cell r="I39">
            <v>33271.793345453101</v>
          </cell>
          <cell r="K39">
            <v>14496128</v>
          </cell>
          <cell r="M39">
            <v>1026140.6417790595</v>
          </cell>
        </row>
        <row r="40">
          <cell r="B40">
            <v>38</v>
          </cell>
          <cell r="D40">
            <v>540000</v>
          </cell>
          <cell r="F40">
            <v>21600000</v>
          </cell>
          <cell r="G40">
            <v>383508.31281882623</v>
          </cell>
          <cell r="I40">
            <v>171896.33282599819</v>
          </cell>
          <cell r="K40">
            <v>14644672</v>
          </cell>
          <cell r="M40">
            <v>6477596.4969207607</v>
          </cell>
        </row>
        <row r="41">
          <cell r="B41">
            <v>39</v>
          </cell>
          <cell r="D41">
            <v>400000</v>
          </cell>
          <cell r="F41">
            <v>16000000</v>
          </cell>
          <cell r="G41">
            <v>386323.48408423882</v>
          </cell>
          <cell r="I41">
            <v>30520.872306543286</v>
          </cell>
          <cell r="K41">
            <v>14793216</v>
          </cell>
          <cell r="M41">
            <v>729052.35206246376</v>
          </cell>
        </row>
        <row r="42">
          <cell r="B42">
            <v>40</v>
          </cell>
          <cell r="D42">
            <v>675000</v>
          </cell>
          <cell r="F42">
            <v>27000000</v>
          </cell>
          <cell r="G42">
            <v>389067.3774779602</v>
          </cell>
          <cell r="I42">
            <v>304145.41178708844</v>
          </cell>
          <cell r="K42">
            <v>14941760</v>
          </cell>
          <cell r="M42">
            <v>11580508.207204163</v>
          </cell>
        </row>
        <row r="43">
          <cell r="B43">
            <v>41</v>
          </cell>
          <cell r="D43">
            <v>200000</v>
          </cell>
          <cell r="F43">
            <v>8000000</v>
          </cell>
          <cell r="G43">
            <v>391743.5134452795</v>
          </cell>
          <cell r="I43">
            <v>-172230.04873236647</v>
          </cell>
          <cell r="K43">
            <v>15090304</v>
          </cell>
          <cell r="M43">
            <v>-7568035.9376541339</v>
          </cell>
        </row>
        <row r="44">
          <cell r="B44">
            <v>42</v>
          </cell>
          <cell r="D44">
            <v>425000</v>
          </cell>
          <cell r="F44">
            <v>17000000</v>
          </cell>
          <cell r="G44">
            <v>394355.15789031488</v>
          </cell>
          <cell r="I44">
            <v>51394.490748178621</v>
          </cell>
          <cell r="K44">
            <v>15238848</v>
          </cell>
          <cell r="M44">
            <v>1283419.9174875673</v>
          </cell>
        </row>
        <row r="45">
          <cell r="B45">
            <v>43</v>
          </cell>
          <cell r="D45">
            <v>485000</v>
          </cell>
          <cell r="F45">
            <v>19400000</v>
          </cell>
          <cell r="G45">
            <v>396905.34613863693</v>
          </cell>
          <cell r="I45">
            <v>110019.03022872371</v>
          </cell>
          <cell r="K45">
            <v>15387392</v>
          </cell>
          <cell r="M45">
            <v>3534875.7726292685</v>
          </cell>
        </row>
        <row r="46">
          <cell r="B46">
            <v>44</v>
          </cell>
          <cell r="D46">
            <v>475000</v>
          </cell>
          <cell r="F46">
            <v>19000000</v>
          </cell>
          <cell r="G46">
            <v>399396.90414479328</v>
          </cell>
          <cell r="I46">
            <v>98643.569709268806</v>
          </cell>
          <cell r="K46">
            <v>15535936</v>
          </cell>
          <cell r="M46">
            <v>2986331.6277709696</v>
          </cell>
        </row>
        <row r="47">
          <cell r="B47">
            <v>45</v>
          </cell>
          <cell r="D47">
            <v>325000</v>
          </cell>
          <cell r="F47">
            <v>13000000</v>
          </cell>
          <cell r="G47">
            <v>401832.46731632767</v>
          </cell>
          <cell r="I47">
            <v>-52731.890810186043</v>
          </cell>
          <cell r="K47">
            <v>15684480</v>
          </cell>
          <cell r="M47">
            <v>-3162212.5170873292</v>
          </cell>
        </row>
        <row r="48">
          <cell r="B48">
            <v>46</v>
          </cell>
          <cell r="D48">
            <v>400000</v>
          </cell>
          <cell r="F48">
            <v>16000000</v>
          </cell>
          <cell r="G48">
            <v>404214.49726869515</v>
          </cell>
          <cell r="I48">
            <v>20892.648670359049</v>
          </cell>
          <cell r="K48">
            <v>15833024</v>
          </cell>
          <cell r="M48">
            <v>-310756.66194562614</v>
          </cell>
        </row>
        <row r="49">
          <cell r="B49">
            <v>47</v>
          </cell>
          <cell r="D49">
            <v>700000</v>
          </cell>
          <cell r="F49">
            <v>28000000</v>
          </cell>
          <cell r="G49">
            <v>406545.29677813273</v>
          </cell>
          <cell r="I49">
            <v>319517.18815090414</v>
          </cell>
          <cell r="K49">
            <v>15981568</v>
          </cell>
          <cell r="M49">
            <v>11540699.193196075</v>
          </cell>
        </row>
        <row r="50">
          <cell r="B50">
            <v>48</v>
          </cell>
          <cell r="D50">
            <v>225000</v>
          </cell>
          <cell r="F50">
            <v>11250000</v>
          </cell>
          <cell r="G50">
            <v>408827.02316017542</v>
          </cell>
          <cell r="I50">
            <v>-156858.27236855077</v>
          </cell>
          <cell r="K50">
            <v>16130112</v>
          </cell>
          <cell r="M50">
            <v>-5357844.9516622238</v>
          </cell>
        </row>
        <row r="51">
          <cell r="B51">
            <v>49</v>
          </cell>
          <cell r="D51">
            <v>650000</v>
          </cell>
          <cell r="F51">
            <v>32500000</v>
          </cell>
          <cell r="G51">
            <v>411061.70026863349</v>
          </cell>
          <cell r="I51">
            <v>266766.26711199433</v>
          </cell>
          <cell r="K51">
            <v>16278656</v>
          </cell>
          <cell r="M51">
            <v>15743610.903479477</v>
          </cell>
        </row>
        <row r="52">
          <cell r="B52">
            <v>50</v>
          </cell>
          <cell r="D52">
            <v>325000</v>
          </cell>
          <cell r="F52">
            <v>16250000</v>
          </cell>
          <cell r="G52">
            <v>413251.22928229161</v>
          </cell>
          <cell r="I52">
            <v>-59609.193407460582</v>
          </cell>
          <cell r="K52">
            <v>16427200</v>
          </cell>
          <cell r="M52">
            <v>-654933.24137882143</v>
          </cell>
        </row>
        <row r="53">
          <cell r="B53">
            <v>51</v>
          </cell>
          <cell r="D53">
            <v>530000</v>
          </cell>
          <cell r="F53">
            <v>26500000</v>
          </cell>
          <cell r="G53">
            <v>415397.39842339698</v>
          </cell>
          <cell r="I53">
            <v>144015.34607308451</v>
          </cell>
          <cell r="K53">
            <v>16575744</v>
          </cell>
          <cell r="M53">
            <v>9446522.6137628816</v>
          </cell>
        </row>
        <row r="54">
          <cell r="B54">
            <v>52</v>
          </cell>
          <cell r="D54">
            <v>475000</v>
          </cell>
          <cell r="F54">
            <v>23750000</v>
          </cell>
          <cell r="G54">
            <v>417501.89173241798</v>
          </cell>
          <cell r="I54">
            <v>87639.885553629661</v>
          </cell>
          <cell r="K54">
            <v>16724288</v>
          </cell>
          <cell r="M54">
            <v>6547978.4689045846</v>
          </cell>
        </row>
        <row r="55">
          <cell r="B55">
            <v>53</v>
          </cell>
          <cell r="D55">
            <v>215000</v>
          </cell>
          <cell r="F55">
            <v>10750000</v>
          </cell>
          <cell r="G55">
            <v>419566.29700695188</v>
          </cell>
          <cell r="I55">
            <v>-173735.57496582525</v>
          </cell>
          <cell r="K55">
            <v>16872832</v>
          </cell>
          <cell r="M55">
            <v>-6600565.675953716</v>
          </cell>
        </row>
        <row r="56">
          <cell r="B56">
            <v>54</v>
          </cell>
          <cell r="D56">
            <v>540000</v>
          </cell>
          <cell r="F56">
            <v>27000000</v>
          </cell>
          <cell r="G56">
            <v>421592.11299854296</v>
          </cell>
          <cell r="I56">
            <v>149888.96451471985</v>
          </cell>
          <cell r="K56">
            <v>17021376</v>
          </cell>
          <cell r="M56">
            <v>9500890.1791879833</v>
          </cell>
        </row>
        <row r="57">
          <cell r="B57">
            <v>55</v>
          </cell>
          <cell r="D57">
            <v>625000</v>
          </cell>
          <cell r="F57">
            <v>31250000</v>
          </cell>
          <cell r="G57">
            <v>423580.75594912475</v>
          </cell>
          <cell r="I57">
            <v>233513.50399526494</v>
          </cell>
          <cell r="K57">
            <v>17169920</v>
          </cell>
          <cell r="M57">
            <v>13602346.034329686</v>
          </cell>
        </row>
        <row r="58">
          <cell r="B58">
            <v>56</v>
          </cell>
          <cell r="D58">
            <v>480000</v>
          </cell>
          <cell r="F58">
            <v>24000000</v>
          </cell>
          <cell r="G58">
            <v>425533.56553849403</v>
          </cell>
          <cell r="I58">
            <v>87138.043475810089</v>
          </cell>
          <cell r="K58">
            <v>17318464</v>
          </cell>
          <cell r="M58">
            <v>6203801.8894713894</v>
          </cell>
        </row>
        <row r="59">
          <cell r="B59">
            <v>57</v>
          </cell>
          <cell r="D59">
            <v>300000</v>
          </cell>
          <cell r="F59">
            <v>15000000</v>
          </cell>
          <cell r="G59">
            <v>427451.81030537287</v>
          </cell>
          <cell r="I59">
            <v>-94237.417043644818</v>
          </cell>
          <cell r="K59">
            <v>17467008</v>
          </cell>
          <cell r="M59">
            <v>-2944742.2553869113</v>
          </cell>
        </row>
        <row r="60">
          <cell r="B60">
            <v>58</v>
          </cell>
          <cell r="D60">
            <v>1010000</v>
          </cell>
          <cell r="F60">
            <v>50500000</v>
          </cell>
          <cell r="G60">
            <v>429336.69259699981</v>
          </cell>
          <cell r="I60">
            <v>614387.12243690027</v>
          </cell>
          <cell r="K60">
            <v>17615552</v>
          </cell>
          <cell r="M60">
            <v>32406713.599754792</v>
          </cell>
        </row>
        <row r="61">
          <cell r="B61">
            <v>59</v>
          </cell>
          <cell r="D61">
            <v>1050000</v>
          </cell>
          <cell r="F61">
            <v>52500000</v>
          </cell>
          <cell r="G61">
            <v>431189.35309561412</v>
          </cell>
          <cell r="I61">
            <v>653011.66191744537</v>
          </cell>
          <cell r="K61">
            <v>17764096</v>
          </cell>
          <cell r="M61">
            <v>34258169.454896495</v>
          </cell>
        </row>
        <row r="62">
          <cell r="B62">
            <v>60</v>
          </cell>
          <cell r="D62">
            <v>350000</v>
          </cell>
          <cell r="F62">
            <v>17500000</v>
          </cell>
          <cell r="G62">
            <v>433010.87496450677</v>
          </cell>
          <cell r="I62">
            <v>-48363.798602009541</v>
          </cell>
          <cell r="K62">
            <v>17912640</v>
          </cell>
          <cell r="M62">
            <v>-890374.68996180594</v>
          </cell>
        </row>
        <row r="63">
          <cell r="B63">
            <v>61</v>
          </cell>
          <cell r="D63">
            <v>920000</v>
          </cell>
          <cell r="F63">
            <v>46000000</v>
          </cell>
          <cell r="G63">
            <v>434802.28765137511</v>
          </cell>
          <cell r="I63">
            <v>520260.74087853555</v>
          </cell>
          <cell r="K63">
            <v>18061184</v>
          </cell>
          <cell r="M63">
            <v>27461081.165179893</v>
          </cell>
        </row>
        <row r="64">
          <cell r="B64">
            <v>62</v>
          </cell>
          <cell r="D64">
            <v>350000</v>
          </cell>
          <cell r="F64">
            <v>17500000</v>
          </cell>
          <cell r="G64">
            <v>436564.57038241695</v>
          </cell>
          <cell r="I64">
            <v>-51114.719640919357</v>
          </cell>
          <cell r="K64">
            <v>18209728</v>
          </cell>
          <cell r="M64">
            <v>-1187462.9796783999</v>
          </cell>
        </row>
        <row r="65">
          <cell r="B65">
            <v>63</v>
          </cell>
          <cell r="D65">
            <v>650000</v>
          </cell>
          <cell r="F65">
            <v>32500000</v>
          </cell>
          <cell r="G65">
            <v>438298.65537686151</v>
          </cell>
          <cell r="I65">
            <v>247509.81983962574</v>
          </cell>
          <cell r="K65">
            <v>18358272</v>
          </cell>
          <cell r="M65">
            <v>13663992.875463299</v>
          </cell>
        </row>
        <row r="66">
          <cell r="B66">
            <v>64</v>
          </cell>
          <cell r="D66">
            <v>635000</v>
          </cell>
          <cell r="F66">
            <v>31750000</v>
          </cell>
          <cell r="G66">
            <v>440005.43080835446</v>
          </cell>
          <cell r="I66">
            <v>231134.35932017089</v>
          </cell>
          <cell r="K66">
            <v>18506816</v>
          </cell>
          <cell r="M66">
            <v>12765448.730604999</v>
          </cell>
        </row>
        <row r="67">
          <cell r="B67">
            <v>65</v>
          </cell>
          <cell r="D67">
            <v>365000</v>
          </cell>
          <cell r="F67">
            <v>18250000</v>
          </cell>
          <cell r="G67">
            <v>441685.74353674933</v>
          </cell>
          <cell r="I67">
            <v>-40241.101199284021</v>
          </cell>
          <cell r="K67">
            <v>18655360</v>
          </cell>
          <cell r="M67">
            <v>-883095.41425329819</v>
          </cell>
        </row>
        <row r="68">
          <cell r="B68">
            <v>66</v>
          </cell>
          <cell r="D68">
            <v>1300000</v>
          </cell>
          <cell r="F68">
            <v>65000000</v>
          </cell>
          <cell r="G68">
            <v>443340.40163133992</v>
          </cell>
          <cell r="I68">
            <v>893383.43828126113</v>
          </cell>
          <cell r="K68">
            <v>18803904</v>
          </cell>
          <cell r="M68">
            <v>45718360.440888405</v>
          </cell>
        </row>
        <row r="69">
          <cell r="B69">
            <v>67</v>
          </cell>
          <cell r="D69">
            <v>850000</v>
          </cell>
          <cell r="F69">
            <v>42500000</v>
          </cell>
          <cell r="G69">
            <v>444970.17670435406</v>
          </cell>
          <cell r="I69">
            <v>442007.97776180616</v>
          </cell>
          <cell r="K69">
            <v>18952448</v>
          </cell>
          <cell r="M69">
            <v>23069816.296030104</v>
          </cell>
        </row>
        <row r="70">
          <cell r="B70">
            <v>68</v>
          </cell>
          <cell r="D70">
            <v>435000</v>
          </cell>
          <cell r="F70">
            <v>21750000</v>
          </cell>
          <cell r="G70">
            <v>446575.80607157614</v>
          </cell>
          <cell r="I70">
            <v>25632.517242351314</v>
          </cell>
          <cell r="K70">
            <v>19100992</v>
          </cell>
          <cell r="M70">
            <v>2171272.1511718072</v>
          </cell>
        </row>
        <row r="71">
          <cell r="B71">
            <v>69</v>
          </cell>
          <cell r="D71">
            <v>375000</v>
          </cell>
          <cell r="F71">
            <v>18750000</v>
          </cell>
          <cell r="G71">
            <v>448157.99475524179</v>
          </cell>
          <cell r="I71">
            <v>-35742.943277103594</v>
          </cell>
          <cell r="K71">
            <v>19249536</v>
          </cell>
          <cell r="M71">
            <v>-977271.99368648976</v>
          </cell>
        </row>
        <row r="72">
          <cell r="B72">
            <v>70</v>
          </cell>
          <cell r="D72">
            <v>500000</v>
          </cell>
          <cell r="F72">
            <v>25000000</v>
          </cell>
          <cell r="G72">
            <v>449717.41734282544</v>
          </cell>
          <cell r="I72">
            <v>87881.596203441499</v>
          </cell>
          <cell r="K72">
            <v>19398080</v>
          </cell>
          <cell r="M72">
            <v>5124183.8614552096</v>
          </cell>
        </row>
        <row r="73">
          <cell r="B73">
            <v>71</v>
          </cell>
          <cell r="D73">
            <v>375000</v>
          </cell>
          <cell r="F73">
            <v>18750000</v>
          </cell>
          <cell r="G73">
            <v>451254.71971398371</v>
          </cell>
          <cell r="I73">
            <v>-38493.864316013409</v>
          </cell>
          <cell r="K73">
            <v>19546624</v>
          </cell>
          <cell r="M73">
            <v>-1274360.2834030911</v>
          </cell>
        </row>
        <row r="74">
          <cell r="B74">
            <v>72</v>
          </cell>
          <cell r="D74">
            <v>620000</v>
          </cell>
          <cell r="F74">
            <v>31000000</v>
          </cell>
          <cell r="G74">
            <v>452770.52064672206</v>
          </cell>
          <cell r="I74">
            <v>205130.67516453168</v>
          </cell>
          <cell r="K74">
            <v>19695168</v>
          </cell>
          <cell r="M74">
            <v>10827095.571738616</v>
          </cell>
        </row>
        <row r="75">
          <cell r="B75">
            <v>73</v>
          </cell>
          <cell r="D75">
            <v>275000</v>
          </cell>
          <cell r="F75">
            <v>13750000</v>
          </cell>
          <cell r="G75">
            <v>454265.41331278032</v>
          </cell>
          <cell r="I75">
            <v>-141244.78535492322</v>
          </cell>
          <cell r="K75">
            <v>19843712</v>
          </cell>
          <cell r="M75">
            <v>-6571448.5731196851</v>
          </cell>
        </row>
        <row r="76">
          <cell r="B76">
            <v>74</v>
          </cell>
          <cell r="D76">
            <v>285000</v>
          </cell>
          <cell r="F76">
            <v>14250000</v>
          </cell>
          <cell r="G76">
            <v>455739.96667128155</v>
          </cell>
          <cell r="I76">
            <v>-132620.24587437813</v>
          </cell>
          <cell r="K76">
            <v>19992256</v>
          </cell>
          <cell r="M76">
            <v>-6219992.7179779857</v>
          </cell>
        </row>
        <row r="77">
          <cell r="B77">
            <v>75</v>
          </cell>
          <cell r="D77">
            <v>215000</v>
          </cell>
          <cell r="F77">
            <v>10750000</v>
          </cell>
          <cell r="G77">
            <v>457194.72676883824</v>
          </cell>
          <cell r="I77">
            <v>-203995.70639383304</v>
          </cell>
          <cell r="K77">
            <v>20140800</v>
          </cell>
          <cell r="M77">
            <v>-9868536.8628362827</v>
          </cell>
        </row>
        <row r="78">
          <cell r="B78">
            <v>76</v>
          </cell>
          <cell r="D78">
            <v>770000</v>
          </cell>
          <cell r="F78">
            <v>38500000</v>
          </cell>
          <cell r="G78">
            <v>458630.21795355197</v>
          </cell>
          <cell r="I78">
            <v>349628.83308671211</v>
          </cell>
          <cell r="K78">
            <v>20289344</v>
          </cell>
          <cell r="M78">
            <v>17732918.99230542</v>
          </cell>
        </row>
        <row r="79">
          <cell r="B79">
            <v>77</v>
          </cell>
          <cell r="D79">
            <v>500000</v>
          </cell>
          <cell r="F79">
            <v>25000000</v>
          </cell>
          <cell r="G79">
            <v>460046.94400965859</v>
          </cell>
          <cell r="I79">
            <v>78253.372567257204</v>
          </cell>
          <cell r="K79">
            <v>20437888</v>
          </cell>
          <cell r="M79">
            <v>4084374.8474471197</v>
          </cell>
        </row>
        <row r="80">
          <cell r="B80">
            <v>78</v>
          </cell>
          <cell r="D80">
            <v>520000</v>
          </cell>
          <cell r="F80">
            <v>26000000</v>
          </cell>
          <cell r="G80">
            <v>461445.38921896456</v>
          </cell>
          <cell r="I80">
            <v>96877.912047802296</v>
          </cell>
          <cell r="K80">
            <v>20586432</v>
          </cell>
          <cell r="M80">
            <v>4935830.7025888227</v>
          </cell>
        </row>
        <row r="81">
          <cell r="B81">
            <v>79</v>
          </cell>
          <cell r="D81">
            <v>1050000</v>
          </cell>
          <cell r="F81">
            <v>52500000</v>
          </cell>
          <cell r="G81">
            <v>462826.01935467083</v>
          </cell>
          <cell r="I81">
            <v>625502.45152834733</v>
          </cell>
          <cell r="K81">
            <v>20734976</v>
          </cell>
          <cell r="M81">
            <v>31287286.557730526</v>
          </cell>
        </row>
        <row r="82">
          <cell r="B82">
            <v>80</v>
          </cell>
          <cell r="D82">
            <v>520000</v>
          </cell>
          <cell r="F82">
            <v>26000000</v>
          </cell>
          <cell r="G82">
            <v>464189.28261268587</v>
          </cell>
          <cell r="I82">
            <v>94126.991008892539</v>
          </cell>
          <cell r="K82">
            <v>20883520</v>
          </cell>
          <cell r="M82">
            <v>4638742.412872225</v>
          </cell>
        </row>
        <row r="83">
          <cell r="B83">
            <v>81</v>
          </cell>
          <cell r="D83">
            <v>1160000</v>
          </cell>
          <cell r="F83">
            <v>58000000</v>
          </cell>
          <cell r="G83">
            <v>465535.61048508959</v>
          </cell>
          <cell r="I83">
            <v>732751.53048943763</v>
          </cell>
          <cell r="K83">
            <v>21032064</v>
          </cell>
          <cell r="M83">
            <v>36490198.268013924</v>
          </cell>
        </row>
        <row r="84">
          <cell r="B84">
            <v>82</v>
          </cell>
          <cell r="D84">
            <v>600000</v>
          </cell>
          <cell r="F84">
            <v>30000000</v>
          </cell>
          <cell r="G84">
            <v>466865.41858000524</v>
          </cell>
          <cell r="I84">
            <v>171376.06996998272</v>
          </cell>
          <cell r="K84">
            <v>21180608</v>
          </cell>
          <cell r="M84">
            <v>8341654.1231556274</v>
          </cell>
        </row>
        <row r="85">
          <cell r="B85">
            <v>83</v>
          </cell>
          <cell r="D85">
            <v>535000</v>
          </cell>
          <cell r="F85">
            <v>26750000</v>
          </cell>
          <cell r="G85">
            <v>468179.10739177972</v>
          </cell>
          <cell r="I85">
            <v>105000.60945052782</v>
          </cell>
          <cell r="K85">
            <v>21329152</v>
          </cell>
          <cell r="M85">
            <v>4943109.9782973304</v>
          </cell>
        </row>
        <row r="86">
          <cell r="B86">
            <v>84</v>
          </cell>
          <cell r="D86">
            <v>295000</v>
          </cell>
          <cell r="F86">
            <v>14750000</v>
          </cell>
          <cell r="G86">
            <v>469477.06302504061</v>
          </cell>
          <cell r="I86">
            <v>-136374.85106892709</v>
          </cell>
          <cell r="K86">
            <v>21477696</v>
          </cell>
          <cell r="M86">
            <v>-7205434.1665609702</v>
          </cell>
        </row>
        <row r="87">
          <cell r="B87">
            <v>85</v>
          </cell>
          <cell r="D87">
            <v>1050000</v>
          </cell>
          <cell r="F87">
            <v>52500000</v>
          </cell>
          <cell r="G87">
            <v>470759.65787590755</v>
          </cell>
          <cell r="I87">
            <v>617249.688411618</v>
          </cell>
          <cell r="K87">
            <v>21626240</v>
          </cell>
          <cell r="M87">
            <v>30396021.688580733</v>
          </cell>
        </row>
        <row r="88">
          <cell r="B88">
            <v>86</v>
          </cell>
          <cell r="D88">
            <v>500000</v>
          </cell>
          <cell r="F88">
            <v>25000000</v>
          </cell>
          <cell r="G88">
            <v>472027.25127336261</v>
          </cell>
          <cell r="I88">
            <v>65874.227892163093</v>
          </cell>
          <cell r="K88">
            <v>21774784</v>
          </cell>
          <cell r="M88">
            <v>2747477.5437224358</v>
          </cell>
        </row>
        <row r="89">
          <cell r="B89">
            <v>87</v>
          </cell>
          <cell r="D89">
            <v>785000</v>
          </cell>
          <cell r="F89">
            <v>39250000</v>
          </cell>
          <cell r="G89">
            <v>473280.19008354645</v>
          </cell>
          <cell r="I89">
            <v>349498.76737270819</v>
          </cell>
          <cell r="K89">
            <v>21923328</v>
          </cell>
          <cell r="M89">
            <v>16848933.398864135</v>
          </cell>
        </row>
        <row r="90">
          <cell r="B90">
            <v>88</v>
          </cell>
          <cell r="D90">
            <v>270000</v>
          </cell>
          <cell r="F90">
            <v>13500000</v>
          </cell>
          <cell r="G90">
            <v>474518.80927951908</v>
          </cell>
          <cell r="I90">
            <v>-166876.69314674666</v>
          </cell>
          <cell r="K90">
            <v>22071872</v>
          </cell>
          <cell r="M90">
            <v>-9049610.7459941655</v>
          </cell>
        </row>
        <row r="91">
          <cell r="B91">
            <v>89</v>
          </cell>
          <cell r="D91">
            <v>725000</v>
          </cell>
          <cell r="F91">
            <v>36250000</v>
          </cell>
          <cell r="G91">
            <v>475743.43247882981</v>
          </cell>
          <cell r="I91">
            <v>286747.84633379843</v>
          </cell>
          <cell r="K91">
            <v>22220416</v>
          </cell>
          <cell r="M91">
            <v>13551845.109147541</v>
          </cell>
        </row>
        <row r="92">
          <cell r="B92">
            <v>90</v>
          </cell>
          <cell r="D92">
            <v>260000</v>
          </cell>
          <cell r="F92">
            <v>13000000</v>
          </cell>
          <cell r="G92">
            <v>476954.37245105347</v>
          </cell>
          <cell r="I92">
            <v>-179627.61418565648</v>
          </cell>
          <cell r="K92">
            <v>22368960</v>
          </cell>
          <cell r="M92">
            <v>-9846699.0357107595</v>
          </cell>
        </row>
        <row r="93">
          <cell r="B93">
            <v>91</v>
          </cell>
          <cell r="D93">
            <v>445000</v>
          </cell>
          <cell r="F93">
            <v>22250000</v>
          </cell>
          <cell r="G93">
            <v>478151.93159728317</v>
          </cell>
          <cell r="I93">
            <v>3996.9252948886133</v>
          </cell>
          <cell r="K93">
            <v>22517504</v>
          </cell>
          <cell r="M93">
            <v>-745243.18056906015</v>
          </cell>
        </row>
        <row r="94">
          <cell r="B94">
            <v>92</v>
          </cell>
          <cell r="D94">
            <v>800000</v>
          </cell>
          <cell r="F94">
            <v>40000000</v>
          </cell>
          <cell r="G94">
            <v>479336.40240342089</v>
          </cell>
          <cell r="I94">
            <v>357621.46477543376</v>
          </cell>
          <cell r="K94">
            <v>22666048</v>
          </cell>
          <cell r="M94">
            <v>16856212.674572643</v>
          </cell>
        </row>
        <row r="95">
          <cell r="B95">
            <v>93</v>
          </cell>
          <cell r="D95">
            <v>325000</v>
          </cell>
          <cell r="F95">
            <v>16250000</v>
          </cell>
          <cell r="G95">
            <v>480508.06786896358</v>
          </cell>
          <cell r="I95">
            <v>-118753.99574402114</v>
          </cell>
          <cell r="K95">
            <v>22814592</v>
          </cell>
          <cell r="M95">
            <v>-7042331.4702856541</v>
          </cell>
        </row>
        <row r="96">
          <cell r="B96">
            <v>94</v>
          </cell>
          <cell r="D96">
            <v>325000</v>
          </cell>
          <cell r="F96">
            <v>16250000</v>
          </cell>
          <cell r="G96">
            <v>481667.20191285847</v>
          </cell>
          <cell r="I96">
            <v>-120129.45626347605</v>
          </cell>
          <cell r="K96">
            <v>22963136</v>
          </cell>
          <cell r="M96">
            <v>-7190875.6151439548</v>
          </cell>
        </row>
        <row r="97">
          <cell r="B97">
            <v>95</v>
          </cell>
          <cell r="D97">
            <v>350000</v>
          </cell>
          <cell r="F97">
            <v>17500000</v>
          </cell>
          <cell r="G97">
            <v>482814.06975788338</v>
          </cell>
          <cell r="I97">
            <v>-96504.916782930959</v>
          </cell>
          <cell r="K97">
            <v>23111680</v>
          </cell>
          <cell r="M97">
            <v>-6089419.7600022517</v>
          </cell>
        </row>
        <row r="98">
          <cell r="B98">
            <v>96</v>
          </cell>
          <cell r="D98">
            <v>310000</v>
          </cell>
          <cell r="F98">
            <v>15500000</v>
          </cell>
          <cell r="G98">
            <v>483948.92829490115</v>
          </cell>
          <cell r="I98">
            <v>-137880.37730238587</v>
          </cell>
          <cell r="K98">
            <v>23260224</v>
          </cell>
          <cell r="M98">
            <v>-8237963.9048605487</v>
          </cell>
        </row>
        <row r="99">
          <cell r="B99">
            <v>97</v>
          </cell>
          <cell r="D99">
            <v>335000</v>
          </cell>
          <cell r="F99">
            <v>16750000</v>
          </cell>
          <cell r="G99">
            <v>485072.02642823959</v>
          </cell>
          <cell r="I99">
            <v>-114255.83782184077</v>
          </cell>
          <cell r="K99">
            <v>23408768</v>
          </cell>
          <cell r="M99">
            <v>-7136508.0497188494</v>
          </cell>
        </row>
        <row r="100">
          <cell r="B100">
            <v>98</v>
          </cell>
          <cell r="D100">
            <v>520000</v>
          </cell>
          <cell r="F100">
            <v>26000000</v>
          </cell>
          <cell r="G100">
            <v>486183.60540335928</v>
          </cell>
          <cell r="I100">
            <v>69368.701658704318</v>
          </cell>
          <cell r="K100">
            <v>23557312</v>
          </cell>
          <cell r="M100">
            <v>1964947.80542285</v>
          </cell>
        </row>
        <row r="101">
          <cell r="B101">
            <v>99</v>
          </cell>
          <cell r="D101">
            <v>225000</v>
          </cell>
          <cell r="F101">
            <v>11250000</v>
          </cell>
          <cell r="G101">
            <v>487283.89911788655</v>
          </cell>
          <cell r="I101">
            <v>-227006.75886075059</v>
          </cell>
          <cell r="K101">
            <v>23705856</v>
          </cell>
          <cell r="M101">
            <v>-12933596.339435443</v>
          </cell>
        </row>
        <row r="102">
          <cell r="B102">
            <v>100</v>
          </cell>
          <cell r="D102">
            <v>280000</v>
          </cell>
          <cell r="F102">
            <v>14000000</v>
          </cell>
          <cell r="G102">
            <v>488373.1344170174</v>
          </cell>
          <cell r="I102">
            <v>-173382.21938020544</v>
          </cell>
          <cell r="K102">
            <v>23854400</v>
          </cell>
          <cell r="M102">
            <v>-10332140.484293744</v>
          </cell>
        </row>
        <row r="103">
          <cell r="B103">
            <v>101</v>
          </cell>
          <cell r="D103">
            <v>290000</v>
          </cell>
          <cell r="F103">
            <v>14500000</v>
          </cell>
          <cell r="G103">
            <v>489451.53137422202</v>
          </cell>
          <cell r="I103">
            <v>-164757.67989966035</v>
          </cell>
          <cell r="K103">
            <v>24002944</v>
          </cell>
          <cell r="M103">
            <v>-9980684.6291520447</v>
          </cell>
        </row>
        <row r="104">
          <cell r="B104">
            <v>102</v>
          </cell>
          <cell r="D104">
            <v>485000</v>
          </cell>
          <cell r="F104">
            <v>24250000</v>
          </cell>
          <cell r="G104">
            <v>490519.30355812272</v>
          </cell>
          <cell r="I104">
            <v>28866.859580884746</v>
          </cell>
          <cell r="K104">
            <v>24151488</v>
          </cell>
          <cell r="M104">
            <v>-379228.77401034161</v>
          </cell>
        </row>
        <row r="105">
          <cell r="B105">
            <v>103</v>
          </cell>
          <cell r="D105">
            <v>750000</v>
          </cell>
          <cell r="F105">
            <v>37500000</v>
          </cell>
          <cell r="G105">
            <v>491576.65828635148</v>
          </cell>
          <cell r="I105">
            <v>292491.3990614299</v>
          </cell>
          <cell r="K105">
            <v>24300032</v>
          </cell>
          <cell r="M105">
            <v>12722227.081131361</v>
          </cell>
        </row>
        <row r="106">
          <cell r="B106">
            <v>104</v>
          </cell>
          <cell r="D106">
            <v>235000</v>
          </cell>
          <cell r="F106">
            <v>11750000</v>
          </cell>
          <cell r="G106">
            <v>492623.79686714365</v>
          </cell>
          <cell r="I106">
            <v>-223884.06145802501</v>
          </cell>
          <cell r="K106">
            <v>24448576</v>
          </cell>
          <cell r="M106">
            <v>-13176317.063726939</v>
          </cell>
        </row>
        <row r="107">
          <cell r="B107">
            <v>105</v>
          </cell>
          <cell r="D107">
            <v>400000</v>
          </cell>
          <cell r="F107">
            <v>20000000</v>
          </cell>
          <cell r="G107">
            <v>493660.91482937202</v>
          </cell>
          <cell r="I107">
            <v>-60259.521977479919</v>
          </cell>
          <cell r="K107">
            <v>24597120</v>
          </cell>
          <cell r="M107">
            <v>-5074861.2085852362</v>
          </cell>
        </row>
        <row r="108">
          <cell r="B108">
            <v>106</v>
          </cell>
          <cell r="D108">
            <v>375000</v>
          </cell>
          <cell r="F108">
            <v>18750000</v>
          </cell>
          <cell r="G108">
            <v>494688.20214167761</v>
          </cell>
          <cell r="I108">
            <v>-86634.982496934826</v>
          </cell>
          <cell r="K108">
            <v>24745664</v>
          </cell>
          <cell r="M108">
            <v>-6473405.3534435332</v>
          </cell>
        </row>
        <row r="109">
          <cell r="B109">
            <v>107</v>
          </cell>
          <cell r="D109">
            <v>700000</v>
          </cell>
          <cell r="F109">
            <v>35000000</v>
          </cell>
          <cell r="G109">
            <v>495705.8434213124</v>
          </cell>
          <cell r="I109">
            <v>236989.55698361027</v>
          </cell>
          <cell r="K109">
            <v>24894208</v>
          </cell>
          <cell r="M109">
            <v>9628050.5016981661</v>
          </cell>
        </row>
        <row r="110">
          <cell r="B110">
            <v>108</v>
          </cell>
          <cell r="D110">
            <v>560000</v>
          </cell>
          <cell r="F110">
            <v>28000000</v>
          </cell>
          <cell r="G110">
            <v>496714.01813326869</v>
          </cell>
          <cell r="I110">
            <v>95614.096464155358</v>
          </cell>
          <cell r="K110">
            <v>25042752</v>
          </cell>
          <cell r="M110">
            <v>2479506.3568398654</v>
          </cell>
        </row>
        <row r="111">
          <cell r="B111">
            <v>109</v>
          </cell>
          <cell r="D111">
            <v>175000</v>
          </cell>
          <cell r="F111">
            <v>8750000</v>
          </cell>
          <cell r="G111">
            <v>497712.90078023012</v>
          </cell>
          <cell r="I111">
            <v>-290761.36405529955</v>
          </cell>
          <cell r="K111">
            <v>25191296</v>
          </cell>
          <cell r="M111">
            <v>-16919037.788018432</v>
          </cell>
        </row>
        <row r="112">
          <cell r="B112">
            <v>110</v>
          </cell>
          <cell r="D112">
            <v>925000</v>
          </cell>
          <cell r="F112">
            <v>46250000</v>
          </cell>
          <cell r="G112">
            <v>498702.66108385054</v>
          </cell>
          <cell r="I112">
            <v>457863.17542524554</v>
          </cell>
          <cell r="K112">
            <v>25339840</v>
          </cell>
          <cell r="M112">
            <v>20432418.067123272</v>
          </cell>
        </row>
        <row r="113">
          <cell r="B113">
            <v>111</v>
          </cell>
          <cell r="D113">
            <v>235000</v>
          </cell>
          <cell r="F113">
            <v>11750000</v>
          </cell>
          <cell r="G113">
            <v>499683.46415782813</v>
          </cell>
          <cell r="I113">
            <v>-233512.28509420936</v>
          </cell>
          <cell r="K113">
            <v>25488384</v>
          </cell>
          <cell r="M113">
            <v>-14216126.077735029</v>
          </cell>
        </row>
        <row r="114">
          <cell r="B114">
            <v>112</v>
          </cell>
          <cell r="D114">
            <v>190000</v>
          </cell>
          <cell r="F114">
            <v>9500000</v>
          </cell>
          <cell r="G114">
            <v>500655.47067321971</v>
          </cell>
          <cell r="I114">
            <v>-279887.74561366421</v>
          </cell>
          <cell r="K114">
            <v>25636928</v>
          </cell>
          <cell r="M114">
            <v>-16614670.222593326</v>
          </cell>
        </row>
        <row r="115">
          <cell r="B115">
            <v>113</v>
          </cell>
          <cell r="D115">
            <v>450000</v>
          </cell>
          <cell r="F115">
            <v>22500000</v>
          </cell>
          <cell r="G115">
            <v>501618.83701640606</v>
          </cell>
          <cell r="I115">
            <v>-21263.206133119122</v>
          </cell>
          <cell r="K115">
            <v>25785472</v>
          </cell>
          <cell r="M115">
            <v>-3763214.3674516231</v>
          </cell>
        </row>
        <row r="116">
          <cell r="B116">
            <v>114</v>
          </cell>
          <cell r="D116">
            <v>375000</v>
          </cell>
          <cell r="F116">
            <v>18750000</v>
          </cell>
          <cell r="G116">
            <v>502573.71544009866</v>
          </cell>
          <cell r="I116">
            <v>-97638.666652574029</v>
          </cell>
          <cell r="K116">
            <v>25934016</v>
          </cell>
          <cell r="M116">
            <v>-7661758.5123099238</v>
          </cell>
        </row>
        <row r="117">
          <cell r="B117">
            <v>115</v>
          </cell>
          <cell r="D117">
            <v>700000</v>
          </cell>
          <cell r="F117">
            <v>35000000</v>
          </cell>
          <cell r="G117">
            <v>503520.25420775235</v>
          </cell>
          <cell r="I117">
            <v>225985.87282797112</v>
          </cell>
          <cell r="K117">
            <v>26082560</v>
          </cell>
          <cell r="M117">
            <v>8439697.3428317755</v>
          </cell>
        </row>
        <row r="118">
          <cell r="B118">
            <v>116</v>
          </cell>
          <cell r="D118">
            <v>590000</v>
          </cell>
          <cell r="F118">
            <v>29500000</v>
          </cell>
          <cell r="G118">
            <v>504458.59773172555</v>
          </cell>
          <cell r="I118">
            <v>114610.41230851621</v>
          </cell>
          <cell r="K118">
            <v>26231104</v>
          </cell>
          <cell r="M118">
            <v>2791153.1979734823</v>
          </cell>
        </row>
        <row r="119">
          <cell r="B119">
            <v>117</v>
          </cell>
          <cell r="D119">
            <v>330000</v>
          </cell>
          <cell r="F119">
            <v>16500000</v>
          </cell>
          <cell r="G119">
            <v>505388.88670551125</v>
          </cell>
          <cell r="I119">
            <v>-146765.04821093869</v>
          </cell>
          <cell r="K119">
            <v>26379648</v>
          </cell>
          <cell r="M119">
            <v>-10357390.946884818</v>
          </cell>
        </row>
        <row r="120">
          <cell r="B120">
            <v>118</v>
          </cell>
          <cell r="D120">
            <v>450000</v>
          </cell>
          <cell r="F120">
            <v>22500000</v>
          </cell>
          <cell r="G120">
            <v>506311.25823033985</v>
          </cell>
          <cell r="I120">
            <v>-28140.508730393602</v>
          </cell>
          <cell r="K120">
            <v>26528192</v>
          </cell>
          <cell r="M120">
            <v>-4505935.0917431191</v>
          </cell>
        </row>
        <row r="121">
          <cell r="B121">
            <v>119</v>
          </cell>
          <cell r="D121">
            <v>950000</v>
          </cell>
          <cell r="F121">
            <v>47500000</v>
          </cell>
          <cell r="G121">
            <v>507225.84593644133</v>
          </cell>
          <cell r="I121">
            <v>470484.03075015149</v>
          </cell>
          <cell r="K121">
            <v>26676736</v>
          </cell>
          <cell r="M121">
            <v>20345520.763398588</v>
          </cell>
        </row>
        <row r="122">
          <cell r="B122">
            <v>120</v>
          </cell>
          <cell r="D122">
            <v>530000</v>
          </cell>
          <cell r="F122">
            <v>26500000</v>
          </cell>
          <cell r="G122">
            <v>508132.78009923256</v>
          </cell>
          <cell r="I122">
            <v>49108.570230696583</v>
          </cell>
          <cell r="K122">
            <v>26825280</v>
          </cell>
          <cell r="M122">
            <v>-803023.38145971298</v>
          </cell>
        </row>
        <row r="123">
          <cell r="B123">
            <v>121</v>
          </cell>
          <cell r="D123">
            <v>380000</v>
          </cell>
          <cell r="F123">
            <v>19000000</v>
          </cell>
          <cell r="G123">
            <v>509032.18775068363</v>
          </cell>
          <cell r="I123">
            <v>-102266.89028875832</v>
          </cell>
          <cell r="K123">
            <v>26973824</v>
          </cell>
          <cell r="M123">
            <v>-8451567.5263180137</v>
          </cell>
        </row>
        <row r="124">
          <cell r="B124">
            <v>122</v>
          </cell>
          <cell r="D124">
            <v>140000</v>
          </cell>
          <cell r="F124">
            <v>7000000</v>
          </cell>
          <cell r="G124">
            <v>509924.1927861009</v>
          </cell>
          <cell r="I124">
            <v>-343642.35080821323</v>
          </cell>
          <cell r="K124">
            <v>27122368</v>
          </cell>
          <cell r="M124">
            <v>-20600111.671176314</v>
          </cell>
        </row>
        <row r="125">
          <cell r="B125">
            <v>123</v>
          </cell>
          <cell r="D125">
            <v>550000</v>
          </cell>
          <cell r="F125">
            <v>27500000</v>
          </cell>
          <cell r="G125">
            <v>510808.91606655181</v>
          </cell>
          <cell r="I125">
            <v>64982.18867233186</v>
          </cell>
          <cell r="K125">
            <v>27270912</v>
          </cell>
          <cell r="M125">
            <v>-248655.81603460759</v>
          </cell>
        </row>
        <row r="126">
          <cell r="B126">
            <v>124</v>
          </cell>
          <cell r="D126">
            <v>180000</v>
          </cell>
          <cell r="F126">
            <v>9000000</v>
          </cell>
          <cell r="G126">
            <v>511686.47551714268</v>
          </cell>
          <cell r="I126">
            <v>-306393.27184712299</v>
          </cell>
          <cell r="K126">
            <v>27419456</v>
          </cell>
          <cell r="M126">
            <v>-18897199.960892908</v>
          </cell>
        </row>
        <row r="127">
          <cell r="B127">
            <v>125</v>
          </cell>
          <cell r="D127">
            <v>270000</v>
          </cell>
          <cell r="F127">
            <v>13500000</v>
          </cell>
          <cell r="G127">
            <v>512556.98622134881</v>
          </cell>
          <cell r="I127">
            <v>-217768.7323665779</v>
          </cell>
          <cell r="K127">
            <v>27568000</v>
          </cell>
          <cell r="M127">
            <v>-14545744.105751209</v>
          </cell>
        </row>
        <row r="128">
          <cell r="B128">
            <v>126</v>
          </cell>
          <cell r="D128">
            <v>310000</v>
          </cell>
          <cell r="F128">
            <v>15500000</v>
          </cell>
          <cell r="G128">
            <v>513420.5605115873</v>
          </cell>
          <cell r="I128">
            <v>-179144.1928860328</v>
          </cell>
          <cell r="K128">
            <v>27716544</v>
          </cell>
          <cell r="M128">
            <v>-12694288.250609502</v>
          </cell>
        </row>
        <row r="129">
          <cell r="B129">
            <v>127</v>
          </cell>
          <cell r="D129">
            <v>330000</v>
          </cell>
          <cell r="F129">
            <v>16500000</v>
          </cell>
          <cell r="G129">
            <v>514277.30805620924</v>
          </cell>
          <cell r="I129">
            <v>-160519.65340548765</v>
          </cell>
          <cell r="K129">
            <v>27865088</v>
          </cell>
          <cell r="M129">
            <v>-11842832.395467803</v>
          </cell>
        </row>
        <row r="130">
          <cell r="B130">
            <v>128</v>
          </cell>
          <cell r="D130">
            <v>630000</v>
          </cell>
          <cell r="F130">
            <v>31500000</v>
          </cell>
          <cell r="G130">
            <v>515127.33594308025</v>
          </cell>
          <cell r="I130">
            <v>138104.88607505744</v>
          </cell>
          <cell r="K130">
            <v>28013632</v>
          </cell>
          <cell r="M130">
            <v>3008623.4596738964</v>
          </cell>
        </row>
        <row r="131">
          <cell r="B131">
            <v>129</v>
          </cell>
          <cell r="D131">
            <v>1025000</v>
          </cell>
          <cell r="F131">
            <v>51250000</v>
          </cell>
          <cell r="G131">
            <v>515970.7487599093</v>
          </cell>
          <cell r="I131">
            <v>531729.42555560253</v>
          </cell>
          <cell r="K131">
            <v>28162176</v>
          </cell>
          <cell r="M131">
            <v>22610079.314815603</v>
          </cell>
        </row>
        <row r="132">
          <cell r="B132">
            <v>130</v>
          </cell>
          <cell r="D132">
            <v>230000</v>
          </cell>
          <cell r="F132">
            <v>11500000</v>
          </cell>
          <cell r="G132">
            <v>516807.64867147512</v>
          </cell>
          <cell r="I132">
            <v>-264646.03496385238</v>
          </cell>
          <cell r="K132">
            <v>28310720</v>
          </cell>
          <cell r="M132">
            <v>-17288464.830042697</v>
          </cell>
        </row>
        <row r="133">
          <cell r="B133">
            <v>131</v>
          </cell>
          <cell r="D133">
            <v>340000</v>
          </cell>
          <cell r="F133">
            <v>17000000</v>
          </cell>
          <cell r="G133">
            <v>517638.13549389434</v>
          </cell>
          <cell r="I133">
            <v>-156021.49548330728</v>
          </cell>
          <cell r="K133">
            <v>28459264</v>
          </cell>
          <cell r="M133">
            <v>-11937008.974900998</v>
          </cell>
        </row>
        <row r="134">
          <cell r="B134">
            <v>132</v>
          </cell>
          <cell r="D134">
            <v>300000</v>
          </cell>
          <cell r="F134">
            <v>15000000</v>
          </cell>
          <cell r="G134">
            <v>518462.30676606565</v>
          </cell>
          <cell r="I134">
            <v>-197396.95600276219</v>
          </cell>
          <cell r="K134">
            <v>28607808</v>
          </cell>
          <cell r="M134">
            <v>-14085553.119759299</v>
          </cell>
        </row>
        <row r="135">
          <cell r="B135">
            <v>133</v>
          </cell>
          <cell r="D135">
            <v>350000</v>
          </cell>
          <cell r="F135">
            <v>17500000</v>
          </cell>
          <cell r="G135">
            <v>519280.25781841727</v>
          </cell>
          <cell r="I135">
            <v>-148772.4165222171</v>
          </cell>
          <cell r="K135">
            <v>28756352</v>
          </cell>
          <cell r="M135">
            <v>-11734097.264617592</v>
          </cell>
        </row>
        <row r="136">
          <cell r="B136">
            <v>134</v>
          </cell>
          <cell r="D136">
            <v>215000</v>
          </cell>
          <cell r="F136">
            <v>10750000</v>
          </cell>
          <cell r="G136">
            <v>520092.08183907985</v>
          </cell>
          <cell r="I136">
            <v>-285147.87704167201</v>
          </cell>
          <cell r="K136">
            <v>28904896</v>
          </cell>
          <cell r="M136">
            <v>-18632641.409475893</v>
          </cell>
        </row>
        <row r="137">
          <cell r="B137">
            <v>135</v>
          </cell>
          <cell r="D137">
            <v>115000</v>
          </cell>
          <cell r="F137">
            <v>5750000</v>
          </cell>
          <cell r="G137">
            <v>520897.8699376001</v>
          </cell>
          <cell r="I137">
            <v>-386523.33756112691</v>
          </cell>
          <cell r="K137">
            <v>29053440</v>
          </cell>
          <cell r="M137">
            <v>-23781185.554334193</v>
          </cell>
        </row>
        <row r="138">
          <cell r="B138">
            <v>136</v>
          </cell>
          <cell r="D138">
            <v>525000</v>
          </cell>
          <cell r="F138">
            <v>26250000</v>
          </cell>
          <cell r="G138">
            <v>521697.71120630193</v>
          </cell>
          <cell r="I138">
            <v>22101.201919418236</v>
          </cell>
          <cell r="K138">
            <v>29201984</v>
          </cell>
          <cell r="M138">
            <v>-3429729.6991924867</v>
          </cell>
        </row>
        <row r="139">
          <cell r="B139">
            <v>137</v>
          </cell>
          <cell r="D139">
            <v>125000</v>
          </cell>
          <cell r="F139">
            <v>6250000</v>
          </cell>
          <cell r="G139">
            <v>522491.6927794005</v>
          </cell>
          <cell r="I139">
            <v>-379274.25860003667</v>
          </cell>
          <cell r="K139">
            <v>29350528</v>
          </cell>
          <cell r="M139">
            <v>-23578273.844050787</v>
          </cell>
        </row>
        <row r="140">
          <cell r="B140">
            <v>138</v>
          </cell>
          <cell r="D140">
            <v>205000</v>
          </cell>
          <cell r="F140">
            <v>10250000</v>
          </cell>
          <cell r="G140">
            <v>523279.89988996752</v>
          </cell>
          <cell r="I140">
            <v>-300649.71911949158</v>
          </cell>
          <cell r="K140">
            <v>29499072</v>
          </cell>
          <cell r="M140">
            <v>-19726817.988909088</v>
          </cell>
        </row>
        <row r="141">
          <cell r="B141">
            <v>139</v>
          </cell>
          <cell r="D141">
            <v>180000</v>
          </cell>
          <cell r="F141">
            <v>9000000</v>
          </cell>
          <cell r="G141">
            <v>524062.41592483805</v>
          </cell>
          <cell r="I141">
            <v>-327025.17963894643</v>
          </cell>
          <cell r="K141">
            <v>29647616</v>
          </cell>
          <cell r="M141">
            <v>-21125362.133767381</v>
          </cell>
        </row>
        <row r="142">
          <cell r="B142">
            <v>140</v>
          </cell>
          <cell r="D142">
            <v>190000</v>
          </cell>
          <cell r="F142">
            <v>9500000</v>
          </cell>
          <cell r="G142">
            <v>524839.32247755118</v>
          </cell>
          <cell r="I142">
            <v>-318400.64015840134</v>
          </cell>
          <cell r="K142">
            <v>29796160</v>
          </cell>
          <cell r="M142">
            <v>-20773906.278625682</v>
          </cell>
        </row>
        <row r="143">
          <cell r="B143">
            <v>141</v>
          </cell>
          <cell r="D143">
            <v>400000</v>
          </cell>
          <cell r="F143">
            <v>20000000</v>
          </cell>
          <cell r="G143">
            <v>525610.69939940516</v>
          </cell>
          <cell r="I143">
            <v>-109776.10067785624</v>
          </cell>
          <cell r="K143">
            <v>29944704</v>
          </cell>
          <cell r="M143">
            <v>-10422450.423483983</v>
          </cell>
        </row>
        <row r="144">
          <cell r="B144">
            <v>142</v>
          </cell>
          <cell r="D144">
            <v>800000</v>
          </cell>
          <cell r="F144">
            <v>48000000</v>
          </cell>
          <cell r="G144">
            <v>526376.62484870944</v>
          </cell>
          <cell r="I144">
            <v>288848.43880268885</v>
          </cell>
          <cell r="K144">
            <v>30093248</v>
          </cell>
          <cell r="M144">
            <v>17429005.431657717</v>
          </cell>
        </row>
        <row r="145">
          <cell r="B145">
            <v>143</v>
          </cell>
          <cell r="D145">
            <v>650000</v>
          </cell>
          <cell r="F145">
            <v>39000000</v>
          </cell>
          <cell r="G145">
            <v>527137.17533830821</v>
          </cell>
          <cell r="I145">
            <v>137472.97828323394</v>
          </cell>
          <cell r="K145">
            <v>30241792</v>
          </cell>
          <cell r="M145">
            <v>8280461.2867994234</v>
          </cell>
        </row>
        <row r="146">
          <cell r="B146">
            <v>144</v>
          </cell>
          <cell r="D146">
            <v>590000</v>
          </cell>
          <cell r="F146">
            <v>35400000</v>
          </cell>
          <cell r="G146">
            <v>527892.42578144779</v>
          </cell>
          <cell r="I146">
            <v>76097.517763779033</v>
          </cell>
          <cell r="K146">
            <v>30390336</v>
          </cell>
          <cell r="M146">
            <v>4531917.1419411227</v>
          </cell>
        </row>
        <row r="147">
          <cell r="B147">
            <v>145</v>
          </cell>
          <cell r="D147">
            <v>310000</v>
          </cell>
          <cell r="F147">
            <v>18600000</v>
          </cell>
          <cell r="G147">
            <v>528642.44953605696</v>
          </cell>
          <cell r="I147">
            <v>-205277.94275567587</v>
          </cell>
          <cell r="K147">
            <v>30538880</v>
          </cell>
          <cell r="M147">
            <v>-12416627.002917178</v>
          </cell>
        </row>
        <row r="148">
          <cell r="B148">
            <v>146</v>
          </cell>
          <cell r="D148">
            <v>125000</v>
          </cell>
          <cell r="F148">
            <v>7500000</v>
          </cell>
          <cell r="G148">
            <v>529387.31844750606</v>
          </cell>
          <cell r="I148">
            <v>-391653.40327513078</v>
          </cell>
          <cell r="K148">
            <v>30687424</v>
          </cell>
          <cell r="M148">
            <v>-23665171.147775471</v>
          </cell>
        </row>
        <row r="149">
          <cell r="B149">
            <v>147</v>
          </cell>
          <cell r="D149">
            <v>375000</v>
          </cell>
          <cell r="F149">
            <v>22500000</v>
          </cell>
          <cell r="G149">
            <v>530127.1028899058</v>
          </cell>
          <cell r="I149">
            <v>-143028.86379458569</v>
          </cell>
          <cell r="K149">
            <v>30835968</v>
          </cell>
          <cell r="M149">
            <v>-8813715.2926337719</v>
          </cell>
        </row>
        <row r="150">
          <cell r="B150">
            <v>148</v>
          </cell>
          <cell r="D150">
            <v>300000</v>
          </cell>
          <cell r="F150">
            <v>18000000</v>
          </cell>
          <cell r="G150">
            <v>530861.87180600723</v>
          </cell>
          <cell r="I150">
            <v>-219404.32431404054</v>
          </cell>
          <cell r="K150">
            <v>30984512</v>
          </cell>
          <cell r="M150">
            <v>-13462259.437492073</v>
          </cell>
        </row>
        <row r="151">
          <cell r="B151">
            <v>149</v>
          </cell>
          <cell r="D151">
            <v>825000</v>
          </cell>
          <cell r="F151">
            <v>49500000</v>
          </cell>
          <cell r="G151">
            <v>531591.69274575694</v>
          </cell>
          <cell r="I151">
            <v>304220.21516650455</v>
          </cell>
          <cell r="K151">
            <v>31133056</v>
          </cell>
          <cell r="M151">
            <v>17889196.417649627</v>
          </cell>
        </row>
        <row r="152">
          <cell r="B152">
            <v>150</v>
          </cell>
          <cell r="D152">
            <v>900000</v>
          </cell>
          <cell r="F152">
            <v>54000000</v>
          </cell>
          <cell r="G152">
            <v>532316.63190356398</v>
          </cell>
          <cell r="I152">
            <v>377844.75464704965</v>
          </cell>
          <cell r="K152">
            <v>31281600</v>
          </cell>
          <cell r="M152">
            <v>22240652.272791333</v>
          </cell>
        </row>
        <row r="153">
          <cell r="B153">
            <v>151</v>
          </cell>
          <cell r="D153">
            <v>115000</v>
          </cell>
          <cell r="F153">
            <v>6900000</v>
          </cell>
          <cell r="G153">
            <v>533036.75415432791</v>
          </cell>
          <cell r="I153">
            <v>-408530.7058724052</v>
          </cell>
          <cell r="K153">
            <v>31430144</v>
          </cell>
          <cell r="M153">
            <v>-25007891.872066967</v>
          </cell>
        </row>
        <row r="154">
          <cell r="B154">
            <v>152</v>
          </cell>
          <cell r="D154">
            <v>250000</v>
          </cell>
          <cell r="F154">
            <v>15000000</v>
          </cell>
          <cell r="G154">
            <v>533752.12308827776</v>
          </cell>
          <cell r="I154">
            <v>-274906.16639186011</v>
          </cell>
          <cell r="K154">
            <v>31578688</v>
          </cell>
          <cell r="M154">
            <v>-17056436.016925268</v>
          </cell>
        </row>
        <row r="155">
          <cell r="B155">
            <v>153</v>
          </cell>
          <cell r="D155">
            <v>1100000</v>
          </cell>
          <cell r="F155">
            <v>66000000</v>
          </cell>
          <cell r="G155">
            <v>534462.80104466935</v>
          </cell>
          <cell r="I155">
            <v>573718.37308868498</v>
          </cell>
          <cell r="K155">
            <v>31727232</v>
          </cell>
          <cell r="M155">
            <v>33795019.838216439</v>
          </cell>
        </row>
        <row r="156">
          <cell r="B156">
            <v>154</v>
          </cell>
          <cell r="D156">
            <v>1200000</v>
          </cell>
          <cell r="F156">
            <v>72000000</v>
          </cell>
          <cell r="G156">
            <v>535168.84914438438</v>
          </cell>
          <cell r="I156">
            <v>672342.91256923007</v>
          </cell>
          <cell r="K156">
            <v>31875776</v>
          </cell>
          <cell r="M156">
            <v>39646475.693358138</v>
          </cell>
        </row>
        <row r="157">
          <cell r="B157">
            <v>155</v>
          </cell>
          <cell r="D157">
            <v>230000</v>
          </cell>
          <cell r="F157">
            <v>13800000</v>
          </cell>
          <cell r="G157">
            <v>535870.32732147409</v>
          </cell>
          <cell r="I157">
            <v>-299032.54795022483</v>
          </cell>
          <cell r="K157">
            <v>32024320</v>
          </cell>
          <cell r="M157">
            <v>-18702068.451500162</v>
          </cell>
        </row>
        <row r="158">
          <cell r="B158">
            <v>156</v>
          </cell>
          <cell r="D158">
            <v>1317000</v>
          </cell>
          <cell r="F158">
            <v>79020000</v>
          </cell>
          <cell r="G158">
            <v>536567.29435369035</v>
          </cell>
          <cell r="I158">
            <v>786591.99153032026</v>
          </cell>
          <cell r="K158">
            <v>32172864</v>
          </cell>
          <cell r="M158">
            <v>46369387.403641544</v>
          </cell>
        </row>
        <row r="159">
          <cell r="B159">
            <v>157</v>
          </cell>
          <cell r="D159">
            <v>322000</v>
          </cell>
          <cell r="F159">
            <v>19320000</v>
          </cell>
          <cell r="G159">
            <v>537259.80789203884</v>
          </cell>
          <cell r="I159">
            <v>-209783.46898913465</v>
          </cell>
          <cell r="K159">
            <v>32321408</v>
          </cell>
          <cell r="M159">
            <v>-13479156.741216756</v>
          </cell>
        </row>
        <row r="160">
          <cell r="B160">
            <v>158</v>
          </cell>
          <cell r="D160">
            <v>217000</v>
          </cell>
          <cell r="F160">
            <v>13020000</v>
          </cell>
          <cell r="G160">
            <v>537947.92448939662</v>
          </cell>
          <cell r="I160">
            <v>-316158.92950858956</v>
          </cell>
          <cell r="K160">
            <v>32469952</v>
          </cell>
          <cell r="M160">
            <v>-19927700.886075057</v>
          </cell>
        </row>
        <row r="161">
          <cell r="B161">
            <v>159</v>
          </cell>
          <cell r="D161">
            <v>283000</v>
          </cell>
          <cell r="F161">
            <v>16980000</v>
          </cell>
          <cell r="G161">
            <v>538631.69962822425</v>
          </cell>
          <cell r="I161">
            <v>-251534.39002804446</v>
          </cell>
          <cell r="K161">
            <v>32618496</v>
          </cell>
          <cell r="M161">
            <v>-16116245.030933358</v>
          </cell>
        </row>
        <row r="162">
          <cell r="B162">
            <v>160</v>
          </cell>
          <cell r="D162">
            <v>1009000</v>
          </cell>
          <cell r="F162">
            <v>60540000</v>
          </cell>
          <cell r="G162">
            <v>539311.18774741166</v>
          </cell>
          <cell r="I162">
            <v>473090.14945250074</v>
          </cell>
          <cell r="K162">
            <v>32767040</v>
          </cell>
          <cell r="M162">
            <v>27295210.824208349</v>
          </cell>
        </row>
        <row r="163">
          <cell r="B163">
            <v>161</v>
          </cell>
          <cell r="D163">
            <v>240000</v>
          </cell>
          <cell r="F163">
            <v>14400000</v>
          </cell>
          <cell r="G163">
            <v>539986.44226828613</v>
          </cell>
          <cell r="I163">
            <v>-297285.31106695416</v>
          </cell>
          <cell r="K163">
            <v>32915584</v>
          </cell>
          <cell r="M163">
            <v>-18993333.320649952</v>
          </cell>
        </row>
        <row r="164">
          <cell r="B164">
            <v>162</v>
          </cell>
          <cell r="D164">
            <v>1600000</v>
          </cell>
          <cell r="F164">
            <v>96000000</v>
          </cell>
          <cell r="G164">
            <v>540657.51561981533</v>
          </cell>
          <cell r="I164">
            <v>1061339.2284135909</v>
          </cell>
          <cell r="K164">
            <v>33064128</v>
          </cell>
          <cell r="M164">
            <v>62458122.534491748</v>
          </cell>
        </row>
        <row r="165">
          <cell r="B165">
            <v>163</v>
          </cell>
          <cell r="D165">
            <v>475000</v>
          </cell>
          <cell r="F165">
            <v>28500000</v>
          </cell>
          <cell r="G165">
            <v>541324.45926303533</v>
          </cell>
          <cell r="I165">
            <v>-65036.232105863979</v>
          </cell>
          <cell r="K165">
            <v>33212672</v>
          </cell>
          <cell r="M165">
            <v>-5190421.6103665456</v>
          </cell>
        </row>
        <row r="166">
          <cell r="B166">
            <v>164</v>
          </cell>
          <cell r="D166">
            <v>290000</v>
          </cell>
          <cell r="F166">
            <v>17400000</v>
          </cell>
          <cell r="G166">
            <v>541987.32371473103</v>
          </cell>
          <cell r="I166">
            <v>-251411.69262531889</v>
          </cell>
          <cell r="K166">
            <v>33361216</v>
          </cell>
          <cell r="M166">
            <v>-16438965.755224846</v>
          </cell>
        </row>
        <row r="167">
          <cell r="B167">
            <v>165</v>
          </cell>
          <cell r="D167">
            <v>1300000</v>
          </cell>
          <cell r="F167">
            <v>78000000</v>
          </cell>
          <cell r="G167">
            <v>542646.15857039706</v>
          </cell>
          <cell r="I167">
            <v>757212.84685522621</v>
          </cell>
          <cell r="K167">
            <v>33509760</v>
          </cell>
          <cell r="M167">
            <v>44012490.099916853</v>
          </cell>
        </row>
        <row r="168">
          <cell r="B168">
            <v>166</v>
          </cell>
          <cell r="D168">
            <v>150000</v>
          </cell>
          <cell r="F168">
            <v>9000000</v>
          </cell>
          <cell r="G168">
            <v>543301.01252650551</v>
          </cell>
          <cell r="I168">
            <v>-394162.6136642287</v>
          </cell>
          <cell r="K168">
            <v>33658304</v>
          </cell>
          <cell r="M168">
            <v>-25136054.04494144</v>
          </cell>
        </row>
        <row r="169">
          <cell r="B169">
            <v>167</v>
          </cell>
          <cell r="D169">
            <v>1100000</v>
          </cell>
          <cell r="F169">
            <v>66000000</v>
          </cell>
          <cell r="G169">
            <v>543951.93340210314</v>
          </cell>
          <cell r="I169">
            <v>554461.92581631639</v>
          </cell>
          <cell r="K169">
            <v>33806848</v>
          </cell>
          <cell r="M169">
            <v>31715401.810200259</v>
          </cell>
        </row>
        <row r="170">
          <cell r="B170">
            <v>168</v>
          </cell>
          <cell r="D170">
            <v>200000</v>
          </cell>
          <cell r="F170">
            <v>12000000</v>
          </cell>
          <cell r="G170">
            <v>544598.9681597664</v>
          </cell>
          <cell r="I170">
            <v>-346913.53470313852</v>
          </cell>
          <cell r="K170">
            <v>33955392</v>
          </cell>
          <cell r="M170">
            <v>-22433142.334658042</v>
          </cell>
        </row>
        <row r="171">
          <cell r="B171">
            <v>169</v>
          </cell>
          <cell r="D171">
            <v>300000</v>
          </cell>
          <cell r="F171">
            <v>18000000</v>
          </cell>
          <cell r="G171">
            <v>545242.16292593291</v>
          </cell>
          <cell r="I171">
            <v>-248288.99522259342</v>
          </cell>
          <cell r="K171">
            <v>34103936</v>
          </cell>
          <cell r="M171">
            <v>-16581686.479516342</v>
          </cell>
        </row>
        <row r="172">
          <cell r="B172">
            <v>170</v>
          </cell>
          <cell r="D172">
            <v>300000</v>
          </cell>
          <cell r="F172">
            <v>18000000</v>
          </cell>
          <cell r="G172">
            <v>545881.56301063334</v>
          </cell>
          <cell r="I172">
            <v>-249664.45574204833</v>
          </cell>
          <cell r="K172">
            <v>34252480</v>
          </cell>
          <cell r="M172">
            <v>-16730230.624374636</v>
          </cell>
        </row>
        <row r="173">
          <cell r="B173">
            <v>171</v>
          </cell>
          <cell r="D173">
            <v>300000</v>
          </cell>
          <cell r="F173">
            <v>18000000</v>
          </cell>
          <cell r="G173">
            <v>546517.2129266453</v>
          </cell>
          <cell r="I173">
            <v>-251039.91626150324</v>
          </cell>
          <cell r="K173">
            <v>34401024</v>
          </cell>
          <cell r="M173">
            <v>-16878774.769232936</v>
          </cell>
        </row>
        <row r="174">
          <cell r="B174">
            <v>172</v>
          </cell>
          <cell r="D174">
            <v>200000</v>
          </cell>
          <cell r="F174">
            <v>12000000</v>
          </cell>
          <cell r="G174">
            <v>547149.1564080884</v>
          </cell>
          <cell r="I174">
            <v>-352415.37678095815</v>
          </cell>
          <cell r="K174">
            <v>34549568</v>
          </cell>
          <cell r="M174">
            <v>-23027318.914091237</v>
          </cell>
        </row>
        <row r="175">
          <cell r="B175">
            <v>173</v>
          </cell>
          <cell r="D175">
            <v>130000</v>
          </cell>
          <cell r="F175">
            <v>7800000</v>
          </cell>
          <cell r="G175">
            <v>547777.43642848032</v>
          </cell>
          <cell r="I175">
            <v>-423790.83730041306</v>
          </cell>
          <cell r="K175">
            <v>34698112</v>
          </cell>
          <cell r="M175">
            <v>-27375863.05894953</v>
          </cell>
        </row>
        <row r="176">
          <cell r="B176">
            <v>174</v>
          </cell>
          <cell r="D176">
            <v>860000</v>
          </cell>
          <cell r="F176">
            <v>51600000</v>
          </cell>
          <cell r="G176">
            <v>548402.09521827218</v>
          </cell>
          <cell r="I176">
            <v>304833.70218013204</v>
          </cell>
          <cell r="K176">
            <v>34846656</v>
          </cell>
          <cell r="M176">
            <v>16275592.796192169</v>
          </cell>
        </row>
        <row r="177">
          <cell r="B177">
            <v>175</v>
          </cell>
          <cell r="D177">
            <v>100000</v>
          </cell>
          <cell r="F177">
            <v>6000000</v>
          </cell>
          <cell r="G177">
            <v>549023.1742818827</v>
          </cell>
          <cell r="I177">
            <v>-456541.75833932275</v>
          </cell>
          <cell r="K177">
            <v>34995200</v>
          </cell>
          <cell r="M177">
            <v>-29472951.348666131</v>
          </cell>
        </row>
        <row r="178">
          <cell r="B178">
            <v>176</v>
          </cell>
          <cell r="D178">
            <v>200000</v>
          </cell>
          <cell r="F178">
            <v>12000000</v>
          </cell>
          <cell r="G178">
            <v>549640.71441424475</v>
          </cell>
          <cell r="I178">
            <v>-357917.21885877766</v>
          </cell>
          <cell r="K178">
            <v>35143744</v>
          </cell>
          <cell r="M178">
            <v>-23621495.493524432</v>
          </cell>
        </row>
        <row r="179">
          <cell r="B179">
            <v>177</v>
          </cell>
          <cell r="D179">
            <v>875000</v>
          </cell>
          <cell r="F179">
            <v>52500000</v>
          </cell>
          <cell r="G179">
            <v>550254.75571688637</v>
          </cell>
          <cell r="I179">
            <v>315707.32062176743</v>
          </cell>
          <cell r="K179">
            <v>35292288</v>
          </cell>
          <cell r="M179">
            <v>16729960.361617275</v>
          </cell>
        </row>
        <row r="180">
          <cell r="B180">
            <v>178</v>
          </cell>
          <cell r="D180">
            <v>230000</v>
          </cell>
          <cell r="F180">
            <v>13800000</v>
          </cell>
          <cell r="G180">
            <v>550865.3376135556</v>
          </cell>
          <cell r="I180">
            <v>-330668.13989768748</v>
          </cell>
          <cell r="K180">
            <v>35440832</v>
          </cell>
          <cell r="M180">
            <v>-22118583.783241026</v>
          </cell>
        </row>
        <row r="181">
          <cell r="B181">
            <v>179</v>
          </cell>
          <cell r="D181">
            <v>380000</v>
          </cell>
          <cell r="F181">
            <v>22800000</v>
          </cell>
          <cell r="G181">
            <v>551472.49886540929</v>
          </cell>
          <cell r="I181">
            <v>-182043.60041714238</v>
          </cell>
          <cell r="K181">
            <v>35589376</v>
          </cell>
          <cell r="M181">
            <v>-13267127.928099327</v>
          </cell>
        </row>
        <row r="182">
          <cell r="B182">
            <v>180</v>
          </cell>
          <cell r="D182">
            <v>380000</v>
          </cell>
          <cell r="F182">
            <v>22800000</v>
          </cell>
          <cell r="G182">
            <v>552076.2775857792</v>
          </cell>
          <cell r="I182">
            <v>-183419.06093659729</v>
          </cell>
          <cell r="K182">
            <v>35737920</v>
          </cell>
          <cell r="M182">
            <v>-13415672.07295762</v>
          </cell>
        </row>
        <row r="183">
          <cell r="B183">
            <v>181</v>
          </cell>
          <cell r="D183">
            <v>130000</v>
          </cell>
          <cell r="F183">
            <v>7800000</v>
          </cell>
          <cell r="G183">
            <v>552676.71125452768</v>
          </cell>
          <cell r="I183">
            <v>-434794.5214560522</v>
          </cell>
          <cell r="K183">
            <v>35886464</v>
          </cell>
          <cell r="M183">
            <v>-28564216.217815921</v>
          </cell>
        </row>
        <row r="184">
          <cell r="B184">
            <v>182</v>
          </cell>
          <cell r="D184">
            <v>260000</v>
          </cell>
          <cell r="F184">
            <v>15600000</v>
          </cell>
          <cell r="G184">
            <v>553273.83673200896</v>
          </cell>
          <cell r="I184">
            <v>-306169.98197550711</v>
          </cell>
          <cell r="K184">
            <v>36035008</v>
          </cell>
          <cell r="M184">
            <v>-20912760.362674221</v>
          </cell>
        </row>
        <row r="185">
          <cell r="B185">
            <v>183</v>
          </cell>
          <cell r="D185">
            <v>350000</v>
          </cell>
          <cell r="F185">
            <v>21000000</v>
          </cell>
          <cell r="G185">
            <v>553867.69027264754</v>
          </cell>
          <cell r="I185">
            <v>-217545.44249496202</v>
          </cell>
          <cell r="K185">
            <v>36183552</v>
          </cell>
          <cell r="M185">
            <v>-15661304.507532515</v>
          </cell>
        </row>
        <row r="186">
          <cell r="B186">
            <v>184</v>
          </cell>
          <cell r="D186">
            <v>85000</v>
          </cell>
          <cell r="F186">
            <v>5100000</v>
          </cell>
          <cell r="G186">
            <v>554458.30753814662</v>
          </cell>
          <cell r="I186">
            <v>-483920.90301441681</v>
          </cell>
          <cell r="K186">
            <v>36332096</v>
          </cell>
          <cell r="M186">
            <v>-31709848.652390815</v>
          </cell>
        </row>
        <row r="187">
          <cell r="B187">
            <v>185</v>
          </cell>
          <cell r="D187">
            <v>250000</v>
          </cell>
          <cell r="F187">
            <v>15000000</v>
          </cell>
          <cell r="G187">
            <v>555045.72361033864</v>
          </cell>
          <cell r="I187">
            <v>-320296.36353387171</v>
          </cell>
          <cell r="K187">
            <v>36480640</v>
          </cell>
          <cell r="M187">
            <v>-21958392.797249116</v>
          </cell>
        </row>
        <row r="188">
          <cell r="B188">
            <v>186</v>
          </cell>
          <cell r="D188">
            <v>380000</v>
          </cell>
          <cell r="F188">
            <v>22800000</v>
          </cell>
          <cell r="G188">
            <v>555629.97300368932</v>
          </cell>
          <cell r="I188">
            <v>-191671.82405332662</v>
          </cell>
          <cell r="K188">
            <v>36629184</v>
          </cell>
          <cell r="M188">
            <v>-14306936.942107417</v>
          </cell>
        </row>
        <row r="189">
          <cell r="B189">
            <v>187</v>
          </cell>
          <cell r="D189">
            <v>300000</v>
          </cell>
          <cell r="F189">
            <v>18000000</v>
          </cell>
          <cell r="G189">
            <v>556211.08967746643</v>
          </cell>
          <cell r="I189">
            <v>-273047.28457278153</v>
          </cell>
          <cell r="K189">
            <v>36777728</v>
          </cell>
          <cell r="M189">
            <v>-19255481.08696571</v>
          </cell>
        </row>
        <row r="190">
          <cell r="B190">
            <v>188</v>
          </cell>
          <cell r="D190">
            <v>130000</v>
          </cell>
          <cell r="F190">
            <v>7800000</v>
          </cell>
          <cell r="G190">
            <v>556789.10704758426</v>
          </cell>
          <cell r="I190">
            <v>-444422.74509223644</v>
          </cell>
          <cell r="K190">
            <v>36926272</v>
          </cell>
          <cell r="M190">
            <v>-29604025.231824011</v>
          </cell>
        </row>
        <row r="191">
          <cell r="B191">
            <v>189</v>
          </cell>
          <cell r="D191">
            <v>2400000</v>
          </cell>
          <cell r="F191">
            <v>144000000</v>
          </cell>
          <cell r="G191">
            <v>557364.05799813394</v>
          </cell>
          <cell r="I191">
            <v>1824201.7943883087</v>
          </cell>
          <cell r="K191">
            <v>37074816</v>
          </cell>
          <cell r="M191">
            <v>106447430.62331769</v>
          </cell>
        </row>
        <row r="192">
          <cell r="B192">
            <v>190</v>
          </cell>
          <cell r="D192">
            <v>250000</v>
          </cell>
          <cell r="F192">
            <v>15000000</v>
          </cell>
          <cell r="G192">
            <v>557935.97489260917</v>
          </cell>
          <cell r="I192">
            <v>-327173.66613114625</v>
          </cell>
          <cell r="K192">
            <v>37223360</v>
          </cell>
          <cell r="M192">
            <v>-22701113.521540605</v>
          </cell>
        </row>
        <row r="193">
          <cell r="B193">
            <v>191</v>
          </cell>
          <cell r="D193">
            <v>300000</v>
          </cell>
          <cell r="F193">
            <v>18000000</v>
          </cell>
          <cell r="G193">
            <v>558504.8895848376</v>
          </cell>
          <cell r="I193">
            <v>-278549.12665060116</v>
          </cell>
          <cell r="K193">
            <v>37371904</v>
          </cell>
          <cell r="M193">
            <v>-19849657.666398905</v>
          </cell>
        </row>
        <row r="194">
          <cell r="B194">
            <v>192</v>
          </cell>
          <cell r="D194">
            <v>700000</v>
          </cell>
          <cell r="F194">
            <v>42000000</v>
          </cell>
          <cell r="G194">
            <v>559070.83342962689</v>
          </cell>
          <cell r="I194">
            <v>120075.41282994393</v>
          </cell>
          <cell r="K194">
            <v>37520448</v>
          </cell>
          <cell r="M194">
            <v>4001798.1887427941</v>
          </cell>
        </row>
        <row r="195">
          <cell r="B195">
            <v>193</v>
          </cell>
          <cell r="D195">
            <v>175000</v>
          </cell>
          <cell r="F195">
            <v>13125000</v>
          </cell>
          <cell r="G195">
            <v>559633.83729313372</v>
          </cell>
          <cell r="I195">
            <v>-406300.04768951098</v>
          </cell>
          <cell r="K195">
            <v>37668992</v>
          </cell>
          <cell r="M195">
            <v>-25021745.956115499</v>
          </cell>
        </row>
        <row r="196">
          <cell r="B196">
            <v>194</v>
          </cell>
          <cell r="D196">
            <v>650000</v>
          </cell>
          <cell r="F196">
            <v>48750000</v>
          </cell>
          <cell r="G196">
            <v>560193.93156296539</v>
          </cell>
          <cell r="I196">
            <v>67324.491791034117</v>
          </cell>
          <cell r="K196">
            <v>37817536</v>
          </cell>
          <cell r="M196">
            <v>10454709.8990262</v>
          </cell>
        </row>
        <row r="197">
          <cell r="B197">
            <v>195</v>
          </cell>
          <cell r="D197">
            <v>100000</v>
          </cell>
          <cell r="F197">
            <v>7500000</v>
          </cell>
          <cell r="G197">
            <v>560751.14615802176</v>
          </cell>
          <cell r="I197">
            <v>-484050.96872842079</v>
          </cell>
          <cell r="K197">
            <v>37966080</v>
          </cell>
          <cell r="M197">
            <v>-30943834.245832101</v>
          </cell>
        </row>
        <row r="198">
          <cell r="B198">
            <v>196</v>
          </cell>
          <cell r="D198">
            <v>1353429</v>
          </cell>
          <cell r="F198">
            <v>101507175</v>
          </cell>
          <cell r="G198">
            <v>561305.5105380849</v>
          </cell>
          <cell r="I198">
            <v>768002.5707521243</v>
          </cell>
          <cell r="K198">
            <v>38114624</v>
          </cell>
          <cell r="M198">
            <v>62914796.609309599</v>
          </cell>
        </row>
        <row r="199">
          <cell r="B199">
            <v>197</v>
          </cell>
          <cell r="D199">
            <v>700000</v>
          </cell>
          <cell r="F199">
            <v>52500000</v>
          </cell>
          <cell r="G199">
            <v>561857.05371316569</v>
          </cell>
          <cell r="I199">
            <v>113198.11023266939</v>
          </cell>
          <cell r="K199">
            <v>38263168</v>
          </cell>
          <cell r="M199">
            <v>13759077.464451306</v>
          </cell>
        </row>
        <row r="200">
          <cell r="B200">
            <v>198</v>
          </cell>
          <cell r="D200">
            <v>85000</v>
          </cell>
          <cell r="F200">
            <v>6375000</v>
          </cell>
          <cell r="G200">
            <v>562405.80425261229</v>
          </cell>
          <cell r="I200">
            <v>-503177.35028678551</v>
          </cell>
          <cell r="K200">
            <v>38411712</v>
          </cell>
          <cell r="M200">
            <v>-32514466.680406995</v>
          </cell>
        </row>
        <row r="201">
          <cell r="B201">
            <v>199</v>
          </cell>
          <cell r="D201">
            <v>1300000</v>
          </cell>
          <cell r="F201">
            <v>97500000</v>
          </cell>
          <cell r="G201">
            <v>562951.79029399098</v>
          </cell>
          <cell r="I201">
            <v>710447.18919375958</v>
          </cell>
          <cell r="K201">
            <v>38560256</v>
          </cell>
          <cell r="M201">
            <v>58461989.174734704</v>
          </cell>
        </row>
        <row r="202">
          <cell r="B202">
            <v>200</v>
          </cell>
          <cell r="D202">
            <v>500000</v>
          </cell>
          <cell r="F202">
            <v>37500000</v>
          </cell>
          <cell r="G202">
            <v>563495.03955174307</v>
          </cell>
          <cell r="I202">
            <v>-90928.271325695212</v>
          </cell>
          <cell r="K202">
            <v>38708800</v>
          </cell>
          <cell r="M202">
            <v>-1686554.970123589</v>
          </cell>
        </row>
        <row r="203">
          <cell r="B203">
            <v>201</v>
          </cell>
          <cell r="D203">
            <v>700000</v>
          </cell>
          <cell r="F203">
            <v>52500000</v>
          </cell>
          <cell r="G203">
            <v>564035.57932562649</v>
          </cell>
          <cell r="I203">
            <v>107696.26815484988</v>
          </cell>
          <cell r="K203">
            <v>38857344</v>
          </cell>
          <cell r="M203">
            <v>13164900.88501811</v>
          </cell>
        </row>
        <row r="204">
          <cell r="B204">
            <v>202</v>
          </cell>
          <cell r="D204">
            <v>675000</v>
          </cell>
          <cell r="F204">
            <v>50625000</v>
          </cell>
          <cell r="G204">
            <v>564573.43650894775</v>
          </cell>
          <cell r="I204">
            <v>81320.807635394973</v>
          </cell>
          <cell r="K204">
            <v>39005888</v>
          </cell>
          <cell r="M204">
            <v>11141356.74015981</v>
          </cell>
        </row>
        <row r="205">
          <cell r="B205">
            <v>203</v>
          </cell>
          <cell r="D205">
            <v>1600000</v>
          </cell>
          <cell r="F205">
            <v>120000000</v>
          </cell>
          <cell r="G205">
            <v>565108.63759659079</v>
          </cell>
          <cell r="I205">
            <v>1004945.3471159401</v>
          </cell>
          <cell r="K205">
            <v>39154432</v>
          </cell>
          <cell r="M205">
            <v>80367812.595301509</v>
          </cell>
        </row>
        <row r="206">
          <cell r="B206">
            <v>204</v>
          </cell>
          <cell r="D206">
            <v>800000</v>
          </cell>
          <cell r="F206">
            <v>60000000</v>
          </cell>
          <cell r="G206">
            <v>565641.20869284845</v>
          </cell>
          <cell r="I206">
            <v>203569.88659648516</v>
          </cell>
          <cell r="K206">
            <v>39302976</v>
          </cell>
          <cell r="M206">
            <v>20219268.450443216</v>
          </cell>
        </row>
        <row r="207">
          <cell r="B207">
            <v>205</v>
          </cell>
          <cell r="D207">
            <v>700000</v>
          </cell>
          <cell r="F207">
            <v>52500000</v>
          </cell>
          <cell r="G207">
            <v>566171.17551906244</v>
          </cell>
          <cell r="I207">
            <v>102194.42607703025</v>
          </cell>
          <cell r="K207">
            <v>39451520</v>
          </cell>
          <cell r="M207">
            <v>12570724.305584915</v>
          </cell>
        </row>
        <row r="208">
          <cell r="B208">
            <v>206</v>
          </cell>
          <cell r="D208">
            <v>300000</v>
          </cell>
          <cell r="F208">
            <v>22500000</v>
          </cell>
          <cell r="G208">
            <v>566698.56342107721</v>
          </cell>
          <cell r="I208">
            <v>-299181.03444242454</v>
          </cell>
          <cell r="K208">
            <v>39600064</v>
          </cell>
          <cell r="M208">
            <v>-17577819.839273386</v>
          </cell>
        </row>
        <row r="209">
          <cell r="B209">
            <v>207</v>
          </cell>
          <cell r="D209">
            <v>600000</v>
          </cell>
          <cell r="F209">
            <v>45000000</v>
          </cell>
          <cell r="G209">
            <v>567223.39737651416</v>
          </cell>
          <cell r="I209">
            <v>-556.49496187944897</v>
          </cell>
          <cell r="K209">
            <v>39748608</v>
          </cell>
          <cell r="M209">
            <v>4773636.0158683211</v>
          </cell>
        </row>
        <row r="210">
          <cell r="B210">
            <v>208</v>
          </cell>
          <cell r="D210">
            <v>1504737</v>
          </cell>
          <cell r="F210">
            <v>112855275</v>
          </cell>
          <cell r="G210">
            <v>567745.70200186945</v>
          </cell>
          <cell r="I210">
            <v>902805.04451866564</v>
          </cell>
          <cell r="K210">
            <v>39897152</v>
          </cell>
          <cell r="M210">
            <v>72480366.87101002</v>
          </cell>
        </row>
        <row r="211">
          <cell r="B211">
            <v>209</v>
          </cell>
          <cell r="D211">
            <v>700000</v>
          </cell>
          <cell r="F211">
            <v>52500000</v>
          </cell>
          <cell r="G211">
            <v>568265.50155944226</v>
          </cell>
          <cell r="I211">
            <v>96692.583999210736</v>
          </cell>
          <cell r="K211">
            <v>40045696</v>
          </cell>
          <cell r="M211">
            <v>11976547.72615172</v>
          </cell>
        </row>
        <row r="212">
          <cell r="B212">
            <v>210</v>
          </cell>
          <cell r="D212">
            <v>500000</v>
          </cell>
          <cell r="F212">
            <v>37500000</v>
          </cell>
          <cell r="G212">
            <v>568782.81996409781</v>
          </cell>
          <cell r="I212">
            <v>-104682.87652024417</v>
          </cell>
          <cell r="K212">
            <v>40194240</v>
          </cell>
          <cell r="M212">
            <v>-3171996.4187065735</v>
          </cell>
        </row>
        <row r="213">
          <cell r="B213">
            <v>211</v>
          </cell>
          <cell r="D213">
            <v>400000</v>
          </cell>
          <cell r="F213">
            <v>30000000</v>
          </cell>
          <cell r="G213">
            <v>569297.68078986916</v>
          </cell>
          <cell r="I213">
            <v>-206058.33703969908</v>
          </cell>
          <cell r="K213">
            <v>40342784</v>
          </cell>
          <cell r="M213">
            <v>-10820540.563564874</v>
          </cell>
        </row>
        <row r="214">
          <cell r="B214">
            <v>212</v>
          </cell>
          <cell r="D214">
            <v>400000</v>
          </cell>
          <cell r="F214">
            <v>30000000</v>
          </cell>
          <cell r="G214">
            <v>569810.10727640335</v>
          </cell>
          <cell r="I214">
            <v>-207433.79755915399</v>
          </cell>
          <cell r="K214">
            <v>40491328</v>
          </cell>
          <cell r="M214">
            <v>-10969084.708423175</v>
          </cell>
        </row>
        <row r="215">
          <cell r="B215">
            <v>213</v>
          </cell>
          <cell r="D215">
            <v>400000</v>
          </cell>
          <cell r="F215">
            <v>30000000</v>
          </cell>
          <cell r="G215">
            <v>570320.12233525608</v>
          </cell>
          <cell r="I215">
            <v>-208809.25807860889</v>
          </cell>
          <cell r="K215">
            <v>40639872</v>
          </cell>
          <cell r="M215">
            <v>-11117628.853281476</v>
          </cell>
        </row>
        <row r="216">
          <cell r="B216">
            <v>214</v>
          </cell>
          <cell r="D216">
            <v>360000</v>
          </cell>
          <cell r="F216">
            <v>27000000</v>
          </cell>
          <cell r="G216">
            <v>570827.74855603813</v>
          </cell>
          <cell r="I216">
            <v>-250184.7185980638</v>
          </cell>
          <cell r="K216">
            <v>40788416</v>
          </cell>
          <cell r="M216">
            <v>-14266172.998139769</v>
          </cell>
        </row>
        <row r="217">
          <cell r="B217">
            <v>215</v>
          </cell>
          <cell r="D217">
            <v>600000</v>
          </cell>
          <cell r="F217">
            <v>45000000</v>
          </cell>
          <cell r="G217">
            <v>571333.00821241981</v>
          </cell>
          <cell r="I217">
            <v>-11560.17911751871</v>
          </cell>
          <cell r="K217">
            <v>40936960</v>
          </cell>
          <cell r="M217">
            <v>3585282.8570019305</v>
          </cell>
        </row>
        <row r="218">
          <cell r="B218">
            <v>216</v>
          </cell>
          <cell r="D218">
            <v>750050</v>
          </cell>
          <cell r="F218">
            <v>60004000</v>
          </cell>
          <cell r="G218">
            <v>571835.92326799443</v>
          </cell>
          <cell r="I218">
            <v>137114.36036302638</v>
          </cell>
          <cell r="K218">
            <v>41085504</v>
          </cell>
          <cell r="M218">
            <v>14690488.71214363</v>
          </cell>
        </row>
        <row r="219">
          <cell r="B219">
            <v>217</v>
          </cell>
          <cell r="D219">
            <v>700000</v>
          </cell>
          <cell r="F219">
            <v>56000000</v>
          </cell>
          <cell r="G219">
            <v>572336.51538200793</v>
          </cell>
          <cell r="I219">
            <v>85688.899843571475</v>
          </cell>
          <cell r="K219">
            <v>41234048</v>
          </cell>
          <cell r="M219">
            <v>14288194.567285337</v>
          </cell>
        </row>
        <row r="220">
          <cell r="B220">
            <v>218</v>
          </cell>
          <cell r="G220">
            <v>572834.80591495591</v>
          </cell>
          <cell r="K220">
            <v>41382592</v>
          </cell>
        </row>
        <row r="221">
          <cell r="B221">
            <v>219</v>
          </cell>
          <cell r="G221">
            <v>573330.81593405269</v>
          </cell>
          <cell r="K221">
            <v>41531136</v>
          </cell>
        </row>
        <row r="222">
          <cell r="B222">
            <v>220</v>
          </cell>
          <cell r="G222">
            <v>573824.56621857628</v>
          </cell>
          <cell r="K222">
            <v>41679680</v>
          </cell>
        </row>
      </sheetData>
      <sheetData sheetId="5" refreshError="1"/>
      <sheetData sheetId="6" refreshError="1"/>
      <sheetData sheetId="7" refreshError="1"/>
      <sheetData sheetId="8">
        <row r="3">
          <cell r="B3">
            <v>1</v>
          </cell>
          <cell r="J3">
            <v>98111.66315467337</v>
          </cell>
          <cell r="K3">
            <v>24968</v>
          </cell>
          <cell r="L3">
            <v>21885.756809716459</v>
          </cell>
          <cell r="M3">
            <v>86000</v>
          </cell>
          <cell r="N3">
            <v>64114.243190283538</v>
          </cell>
          <cell r="Q3">
            <v>656572.70429149375</v>
          </cell>
          <cell r="R3">
            <v>1923427.2957085064</v>
          </cell>
        </row>
        <row r="4">
          <cell r="B4">
            <v>2</v>
          </cell>
          <cell r="J4">
            <v>404088.18066369428</v>
          </cell>
          <cell r="K4">
            <v>95901.216722601996</v>
          </cell>
          <cell r="L4">
            <v>71198.234428749536</v>
          </cell>
          <cell r="M4">
            <v>229066.783277398</v>
          </cell>
          <cell r="N4">
            <v>228801.76557125046</v>
          </cell>
          <cell r="Q4">
            <v>2135947.0328624863</v>
          </cell>
          <cell r="R4">
            <v>6864052.9671375137</v>
          </cell>
        </row>
        <row r="5">
          <cell r="B5">
            <v>3</v>
          </cell>
          <cell r="J5">
            <v>339445.7361087121</v>
          </cell>
          <cell r="K5">
            <v>137394.48856085102</v>
          </cell>
          <cell r="L5">
            <v>105237.93120907145</v>
          </cell>
          <cell r="M5">
            <v>147573.51143914898</v>
          </cell>
          <cell r="N5">
            <v>154762.06879092855</v>
          </cell>
          <cell r="Q5">
            <v>3157137.9362721434</v>
          </cell>
          <cell r="R5">
            <v>4642862.0637278566</v>
          </cell>
        </row>
        <row r="6">
          <cell r="B6">
            <v>4</v>
          </cell>
          <cell r="J6">
            <v>230778.73254211672</v>
          </cell>
          <cell r="K6">
            <v>166834.43344520399</v>
          </cell>
          <cell r="L6">
            <v>173500.66700596717</v>
          </cell>
          <cell r="M6">
            <v>98133.566554796009</v>
          </cell>
          <cell r="N6">
            <v>66499.332994032826</v>
          </cell>
          <cell r="Q6">
            <v>5205020.0101790149</v>
          </cell>
          <cell r="R6">
            <v>1994979.9898209851</v>
          </cell>
        </row>
        <row r="7">
          <cell r="B7">
            <v>5</v>
          </cell>
          <cell r="J7">
            <v>244213.07756650605</v>
          </cell>
          <cell r="K7">
            <v>189669.82876894364</v>
          </cell>
          <cell r="L7">
            <v>147564.85535171774</v>
          </cell>
          <cell r="M7">
            <v>25298.17123105636</v>
          </cell>
          <cell r="N7">
            <v>42435.144648282265</v>
          </cell>
          <cell r="Q7">
            <v>4426945.6605515322</v>
          </cell>
          <cell r="R7">
            <v>1273054.3394484678</v>
          </cell>
        </row>
        <row r="8">
          <cell r="B8">
            <v>6</v>
          </cell>
          <cell r="J8">
            <v>141264.17066179498</v>
          </cell>
          <cell r="K8">
            <v>208327.70528345299</v>
          </cell>
          <cell r="L8">
            <v>235958.1533604491</v>
          </cell>
          <cell r="M8">
            <v>-23359.70528345299</v>
          </cell>
          <cell r="N8">
            <v>-75958.153360449098</v>
          </cell>
          <cell r="Q8">
            <v>7078744.6008134726</v>
          </cell>
          <cell r="R8">
            <v>-2278744.6008134726</v>
          </cell>
        </row>
        <row r="9">
          <cell r="B9">
            <v>7</v>
          </cell>
          <cell r="J9">
            <v>71755.758806670667</v>
          </cell>
          <cell r="K9">
            <v>224102.71510357547</v>
          </cell>
          <cell r="L9">
            <v>234234.9089785621</v>
          </cell>
          <cell r="M9">
            <v>-124134.71510357547</v>
          </cell>
          <cell r="N9">
            <v>-159234.9089785621</v>
          </cell>
          <cell r="Q9">
            <v>7027047.2693568636</v>
          </cell>
          <cell r="R9">
            <v>-4777047.2693568636</v>
          </cell>
        </row>
        <row r="10">
          <cell r="B10">
            <v>8</v>
          </cell>
          <cell r="J10">
            <v>79756.915855082654</v>
          </cell>
          <cell r="K10">
            <v>237767.65016780599</v>
          </cell>
          <cell r="L10">
            <v>193775.01117255774</v>
          </cell>
          <cell r="M10">
            <v>-147799.65016780599</v>
          </cell>
          <cell r="N10">
            <v>-128775.01117255774</v>
          </cell>
          <cell r="Q10">
            <v>5813250.3351767324</v>
          </cell>
          <cell r="R10">
            <v>-3863250.3351767324</v>
          </cell>
        </row>
        <row r="11">
          <cell r="B11">
            <v>9</v>
          </cell>
          <cell r="J11">
            <v>24571.233886560112</v>
          </cell>
          <cell r="K11">
            <v>249820.97712170202</v>
          </cell>
          <cell r="L11">
            <v>355852.46714216447</v>
          </cell>
          <cell r="M11">
            <v>-189852.97712170202</v>
          </cell>
          <cell r="N11">
            <v>-320852.46714216447</v>
          </cell>
          <cell r="Q11">
            <v>10675574.014264934</v>
          </cell>
          <cell r="R11">
            <v>-9625574.0142649338</v>
          </cell>
        </row>
        <row r="12">
          <cell r="B12">
            <v>10</v>
          </cell>
          <cell r="J12">
            <v>54861.925391673023</v>
          </cell>
          <cell r="K12">
            <v>260603.04549154569</v>
          </cell>
          <cell r="L12">
            <v>261258.92228001374</v>
          </cell>
          <cell r="M12">
            <v>-180635.04549154569</v>
          </cell>
          <cell r="N12">
            <v>-206258.92228001374</v>
          </cell>
          <cell r="Q12">
            <v>7837767.6684004124</v>
          </cell>
          <cell r="R12">
            <v>-6187767.6684004124</v>
          </cell>
        </row>
        <row r="13">
          <cell r="B13">
            <v>11</v>
          </cell>
          <cell r="J13">
            <v>42227.945258713291</v>
          </cell>
          <cell r="K13">
            <v>270356.61274182127</v>
          </cell>
          <cell r="L13">
            <v>320115.75638532406</v>
          </cell>
          <cell r="M13">
            <v>-195388.61274182127</v>
          </cell>
          <cell r="N13">
            <v>-270115.75638532406</v>
          </cell>
          <cell r="Q13">
            <v>9603472.6915597208</v>
          </cell>
          <cell r="R13">
            <v>-8103472.6915597208</v>
          </cell>
        </row>
        <row r="14">
          <cell r="B14">
            <v>12</v>
          </cell>
          <cell r="J14">
            <v>44871.184014611346</v>
          </cell>
          <cell r="K14">
            <v>279260.92200605501</v>
          </cell>
          <cell r="L14">
            <v>280062.62295597955</v>
          </cell>
          <cell r="M14">
            <v>-209292.92200605501</v>
          </cell>
          <cell r="N14">
            <v>-235062.62295597955</v>
          </cell>
          <cell r="Q14">
            <v>8401878.6886793859</v>
          </cell>
          <cell r="R14">
            <v>-7051878.6886793859</v>
          </cell>
        </row>
        <row r="15">
          <cell r="B15">
            <v>13</v>
          </cell>
          <cell r="J15">
            <v>171124.99387443031</v>
          </cell>
          <cell r="K15">
            <v>287452.09249582636</v>
          </cell>
          <cell r="L15">
            <v>251966.7811121346</v>
          </cell>
          <cell r="M15">
            <v>-112484.09249582636</v>
          </cell>
          <cell r="N15">
            <v>-101966.7811121346</v>
          </cell>
          <cell r="Q15">
            <v>7559003.4333640384</v>
          </cell>
          <cell r="R15">
            <v>-3059003.4333640384</v>
          </cell>
        </row>
        <row r="16">
          <cell r="B16">
            <v>14</v>
          </cell>
          <cell r="J16">
            <v>47143.621077430995</v>
          </cell>
          <cell r="K16">
            <v>295035.93182617746</v>
          </cell>
          <cell r="L16">
            <v>219038.2787303474</v>
          </cell>
          <cell r="M16">
            <v>-235067.93182617746</v>
          </cell>
          <cell r="N16">
            <v>-184038.2787303474</v>
          </cell>
          <cell r="Q16">
            <v>6571148.3619104223</v>
          </cell>
          <cell r="R16">
            <v>-5521148.3619104223</v>
          </cell>
        </row>
        <row r="17">
          <cell r="B17">
            <v>15</v>
          </cell>
          <cell r="J17">
            <v>63972.465651257284</v>
          </cell>
          <cell r="K17">
            <v>302096.31732979469</v>
          </cell>
          <cell r="L17">
            <v>231392.04341218033</v>
          </cell>
          <cell r="M17">
            <v>-228128.31732979469</v>
          </cell>
          <cell r="N17">
            <v>-182392.04341218033</v>
          </cell>
          <cell r="Q17">
            <v>6941761.3023654101</v>
          </cell>
          <cell r="R17">
            <v>-5471761.3023654101</v>
          </cell>
        </row>
        <row r="18">
          <cell r="B18">
            <v>16</v>
          </cell>
          <cell r="J18">
            <v>90388.336912329047</v>
          </cell>
          <cell r="K18">
            <v>308700.86689040798</v>
          </cell>
          <cell r="L18">
            <v>321035.68313071027</v>
          </cell>
          <cell r="M18">
            <v>-189732.86689040798</v>
          </cell>
          <cell r="N18">
            <v>-227035.68313071027</v>
          </cell>
          <cell r="Q18">
            <v>9631070.4939213078</v>
          </cell>
          <cell r="R18">
            <v>-6811070.4939213078</v>
          </cell>
        </row>
        <row r="19">
          <cell r="B19">
            <v>17</v>
          </cell>
          <cell r="J19">
            <v>102826.55897537096</v>
          </cell>
          <cell r="K19">
            <v>314904.88756399287</v>
          </cell>
          <cell r="L19">
            <v>244998.87243288493</v>
          </cell>
          <cell r="M19">
            <v>-209936.88756399287</v>
          </cell>
          <cell r="N19">
            <v>-164998.87243288493</v>
          </cell>
          <cell r="Q19">
            <v>7349966.1729865484</v>
          </cell>
          <cell r="R19">
            <v>-4949966.1729865484</v>
          </cell>
        </row>
        <row r="20">
          <cell r="B20">
            <v>18</v>
          </cell>
          <cell r="J20">
            <v>93587.513063439183</v>
          </cell>
          <cell r="K20">
            <v>320754.19384430401</v>
          </cell>
          <cell r="L20">
            <v>363295.7371615275</v>
          </cell>
          <cell r="M20">
            <v>-189786.19384430401</v>
          </cell>
          <cell r="N20">
            <v>-257295.7371615275</v>
          </cell>
          <cell r="Q20">
            <v>10898872.114845825</v>
          </cell>
          <cell r="R20">
            <v>-7718872.1148458254</v>
          </cell>
        </row>
        <row r="21">
          <cell r="B21">
            <v>19</v>
          </cell>
          <cell r="J21">
            <v>105241.77958311698</v>
          </cell>
          <cell r="K21">
            <v>326287.16293299769</v>
          </cell>
          <cell r="L21">
            <v>341039.34829687659</v>
          </cell>
          <cell r="M21">
            <v>-191319.16293299769</v>
          </cell>
          <cell r="N21">
            <v>-231039.34829687659</v>
          </cell>
          <cell r="Q21">
            <v>10231180.448906297</v>
          </cell>
          <cell r="R21">
            <v>-6931180.4489062969</v>
          </cell>
        </row>
        <row r="22">
          <cell r="B22">
            <v>20</v>
          </cell>
          <cell r="J22">
            <v>98162.357975486346</v>
          </cell>
          <cell r="K22">
            <v>331536.26221414766</v>
          </cell>
          <cell r="L22">
            <v>270194.21216180711</v>
          </cell>
          <cell r="M22">
            <v>-226568.26221414766</v>
          </cell>
          <cell r="N22">
            <v>-190194.21216180711</v>
          </cell>
          <cell r="Q22">
            <v>8105826.3648542129</v>
          </cell>
          <cell r="R22">
            <v>-5705826.3648542129</v>
          </cell>
        </row>
        <row r="23">
          <cell r="B23">
            <v>21</v>
          </cell>
          <cell r="J23">
            <v>73713.70165968033</v>
          </cell>
          <cell r="K23">
            <v>336529.20366442652</v>
          </cell>
          <cell r="L23">
            <v>479362.25680133642</v>
          </cell>
          <cell r="M23">
            <v>-206561.20366442652</v>
          </cell>
          <cell r="N23">
            <v>-374362.25680133642</v>
          </cell>
          <cell r="Q23">
            <v>16777678.988046777</v>
          </cell>
          <cell r="R23">
            <v>-13102678.988046777</v>
          </cell>
        </row>
        <row r="24">
          <cell r="B24">
            <v>22</v>
          </cell>
          <cell r="J24">
            <v>279297.07472124445</v>
          </cell>
          <cell r="K24">
            <v>341289.8294644233</v>
          </cell>
          <cell r="L24">
            <v>342148.77597774478</v>
          </cell>
          <cell r="M24">
            <v>-36321.829464423296</v>
          </cell>
          <cell r="N24">
            <v>-62148.775977744779</v>
          </cell>
          <cell r="Q24">
            <v>11975207.159221068</v>
          </cell>
          <cell r="R24">
            <v>-2175207.159221068</v>
          </cell>
        </row>
        <row r="25">
          <cell r="B25">
            <v>23</v>
          </cell>
          <cell r="J25">
            <v>76010.301465683922</v>
          </cell>
          <cell r="K25">
            <v>345838.80058710952</v>
          </cell>
          <cell r="L25">
            <v>409490.44343538041</v>
          </cell>
          <cell r="M25">
            <v>-230870.80058710952</v>
          </cell>
          <cell r="N25">
            <v>-319490.44343538041</v>
          </cell>
          <cell r="Q25">
            <v>14332165.520238314</v>
          </cell>
          <cell r="R25">
            <v>-11182165.520238314</v>
          </cell>
        </row>
        <row r="26">
          <cell r="B26">
            <v>24</v>
          </cell>
          <cell r="J26">
            <v>149570.61338203782</v>
          </cell>
          <cell r="K26">
            <v>350194.13872865704</v>
          </cell>
          <cell r="L26">
            <v>351199.47442568192</v>
          </cell>
          <cell r="M26">
            <v>-175226.13872865704</v>
          </cell>
          <cell r="N26">
            <v>-201199.47442568192</v>
          </cell>
          <cell r="Q26">
            <v>12291981.604898868</v>
          </cell>
          <cell r="R26">
            <v>-7041981.6048988681</v>
          </cell>
        </row>
        <row r="27">
          <cell r="B27">
            <v>25</v>
          </cell>
          <cell r="J27">
            <v>142604.16156202526</v>
          </cell>
          <cell r="K27">
            <v>354371.65753788728</v>
          </cell>
          <cell r="L27">
            <v>310625.277039824</v>
          </cell>
          <cell r="M27">
            <v>-204403.65753788728</v>
          </cell>
          <cell r="N27">
            <v>-185625.277039824</v>
          </cell>
          <cell r="Q27">
            <v>10871884.69639384</v>
          </cell>
          <cell r="R27">
            <v>-6496884.69639384</v>
          </cell>
        </row>
        <row r="28">
          <cell r="B28">
            <v>26</v>
          </cell>
          <cell r="J28">
            <v>269392.12044246285</v>
          </cell>
          <cell r="K28">
            <v>358385.30921842839</v>
          </cell>
          <cell r="L28">
            <v>266069.63012117706</v>
          </cell>
          <cell r="M28">
            <v>-133417.30921842839</v>
          </cell>
          <cell r="N28">
            <v>-66069.630121177062</v>
          </cell>
          <cell r="Q28">
            <v>9312437.0542411972</v>
          </cell>
          <cell r="R28">
            <v>-2312437.0542411972</v>
          </cell>
        </row>
        <row r="29">
          <cell r="B29">
            <v>27</v>
          </cell>
          <cell r="J29">
            <v>522224.20939801866</v>
          </cell>
          <cell r="K29">
            <v>362247.46568255301</v>
          </cell>
          <cell r="L29">
            <v>277465.08810851572</v>
          </cell>
          <cell r="M29">
            <v>62720.534317446989</v>
          </cell>
          <cell r="N29">
            <v>122534.91189148428</v>
          </cell>
          <cell r="Q29">
            <v>11098603.52434063</v>
          </cell>
          <cell r="R29">
            <v>4901396.4756593704</v>
          </cell>
        </row>
        <row r="30">
          <cell r="B30">
            <v>28</v>
          </cell>
          <cell r="J30">
            <v>288473.41567764588</v>
          </cell>
          <cell r="K30">
            <v>365969.14854877949</v>
          </cell>
          <cell r="L30">
            <v>380592.24385278992</v>
          </cell>
          <cell r="M30">
            <v>-41001.148548779485</v>
          </cell>
          <cell r="N30">
            <v>-80592.243852789921</v>
          </cell>
          <cell r="Q30">
            <v>15223689.754111597</v>
          </cell>
          <cell r="R30">
            <v>-3223689.7541115973</v>
          </cell>
        </row>
        <row r="31">
          <cell r="B31">
            <v>29</v>
          </cell>
          <cell r="J31">
            <v>546266.0945566583</v>
          </cell>
          <cell r="K31">
            <v>369560.2187616658</v>
          </cell>
          <cell r="L31">
            <v>287521.21820992412</v>
          </cell>
          <cell r="M31">
            <v>80407.781238334195</v>
          </cell>
          <cell r="N31">
            <v>137478.78179007588</v>
          </cell>
          <cell r="Q31">
            <v>11500848.728396965</v>
          </cell>
          <cell r="R31">
            <v>5499151.2716030348</v>
          </cell>
        </row>
        <row r="32">
          <cell r="B32">
            <v>30</v>
          </cell>
          <cell r="J32">
            <v>547398.66131445556</v>
          </cell>
          <cell r="K32">
            <v>373029.53405239666</v>
          </cell>
          <cell r="L32">
            <v>422504.34182122903</v>
          </cell>
          <cell r="M32">
            <v>271938.46594760334</v>
          </cell>
          <cell r="N32">
            <v>197495.65817877097</v>
          </cell>
          <cell r="Q32">
            <v>16900173.67284916</v>
          </cell>
          <cell r="R32">
            <v>7899826.3271508403</v>
          </cell>
        </row>
        <row r="33">
          <cell r="B33">
            <v>31</v>
          </cell>
          <cell r="J33">
            <v>741476.17433559685</v>
          </cell>
          <cell r="K33">
            <v>376385.08057098743</v>
          </cell>
          <cell r="L33">
            <v>393402.30682920187</v>
          </cell>
          <cell r="M33">
            <v>423582.91942901257</v>
          </cell>
          <cell r="N33">
            <v>381597.69317079813</v>
          </cell>
          <cell r="Q33">
            <v>15736092.273168076</v>
          </cell>
          <cell r="R33">
            <v>15263907.726831924</v>
          </cell>
        </row>
        <row r="34">
          <cell r="B34">
            <v>32</v>
          </cell>
          <cell r="J34">
            <v>613514.73734678968</v>
          </cell>
          <cell r="K34">
            <v>379634.08361301001</v>
          </cell>
          <cell r="L34">
            <v>309392.79898538248</v>
          </cell>
          <cell r="M34">
            <v>145333.91638698999</v>
          </cell>
          <cell r="N34">
            <v>190607.20101461752</v>
          </cell>
          <cell r="Q34">
            <v>12375711.9594153</v>
          </cell>
          <cell r="R34">
            <v>7624288.0405847002</v>
          </cell>
        </row>
        <row r="35">
          <cell r="B35">
            <v>33</v>
          </cell>
          <cell r="J35">
            <v>280814.10156068701</v>
          </cell>
          <cell r="K35">
            <v>382783.10130267224</v>
          </cell>
          <cell r="L35">
            <v>545247.69115976698</v>
          </cell>
          <cell r="M35">
            <v>42184.898697327764</v>
          </cell>
          <cell r="N35">
            <v>-145247.69115976698</v>
          </cell>
          <cell r="Q35">
            <v>21809907.64639068</v>
          </cell>
          <cell r="R35">
            <v>-5809907.6463906802</v>
          </cell>
        </row>
        <row r="36">
          <cell r="B36">
            <v>34</v>
          </cell>
          <cell r="J36">
            <v>299246.86577276193</v>
          </cell>
          <cell r="K36">
            <v>385838.1042865949</v>
          </cell>
          <cell r="L36">
            <v>386809.16836695035</v>
          </cell>
          <cell r="M36">
            <v>-60870.104286594898</v>
          </cell>
          <cell r="N36">
            <v>-86809.168366950355</v>
          </cell>
          <cell r="Q36">
            <v>15472366.734678015</v>
          </cell>
          <cell r="R36">
            <v>-3472366.7346780151</v>
          </cell>
        </row>
        <row r="37">
          <cell r="B37">
            <v>35</v>
          </cell>
          <cell r="J37">
            <v>422279.45258713292</v>
          </cell>
          <cell r="K37">
            <v>388804.54387251911</v>
          </cell>
          <cell r="L37">
            <v>460364.03321363759</v>
          </cell>
          <cell r="M37">
            <v>136163.45612748089</v>
          </cell>
          <cell r="N37">
            <v>39635.966786362405</v>
          </cell>
          <cell r="Q37">
            <v>18414561.328545503</v>
          </cell>
          <cell r="R37">
            <v>1585438.6714544967</v>
          </cell>
        </row>
        <row r="38">
          <cell r="B38">
            <v>36</v>
          </cell>
          <cell r="J38">
            <v>926340.66554608755</v>
          </cell>
          <cell r="K38">
            <v>391687.41056690598</v>
          </cell>
          <cell r="L38">
            <v>392811.86495482846</v>
          </cell>
          <cell r="M38">
            <v>562280.58943309402</v>
          </cell>
          <cell r="N38">
            <v>536188.13504517148</v>
          </cell>
          <cell r="Q38">
            <v>15712474.598193139</v>
          </cell>
          <cell r="R38">
            <v>21447525.401806861</v>
          </cell>
        </row>
        <row r="39">
          <cell r="B39">
            <v>37</v>
          </cell>
          <cell r="J39">
            <v>456333.31699848082</v>
          </cell>
          <cell r="K39">
            <v>394491.28459044668</v>
          </cell>
          <cell r="L39">
            <v>345792.22677423747</v>
          </cell>
          <cell r="M39">
            <v>30476.715409553319</v>
          </cell>
          <cell r="N39">
            <v>54207.773225762532</v>
          </cell>
          <cell r="Q39">
            <v>13831689.0709695</v>
          </cell>
          <cell r="R39">
            <v>2168310.9290305004</v>
          </cell>
        </row>
        <row r="40">
          <cell r="B40">
            <v>38</v>
          </cell>
          <cell r="J40">
            <v>727358.72519464965</v>
          </cell>
          <cell r="K40">
            <v>397220.37965559965</v>
          </cell>
          <cell r="L40">
            <v>294901.26066284743</v>
          </cell>
          <cell r="M40">
            <v>167747.62034440035</v>
          </cell>
          <cell r="N40">
            <v>245098.73933715257</v>
          </cell>
          <cell r="Q40">
            <v>11796050.426513897</v>
          </cell>
          <cell r="R40">
            <v>9803949.5734861027</v>
          </cell>
        </row>
        <row r="41">
          <cell r="B41">
            <v>39</v>
          </cell>
          <cell r="J41">
            <v>522224.20939801866</v>
          </cell>
          <cell r="K41">
            <v>399878.58105667733</v>
          </cell>
          <cell r="L41">
            <v>306288.8114801324</v>
          </cell>
          <cell r="M41">
            <v>25089.418943322671</v>
          </cell>
          <cell r="N41">
            <v>93711.188519867603</v>
          </cell>
          <cell r="Q41">
            <v>12251552.459205296</v>
          </cell>
          <cell r="R41">
            <v>3748447.5407947041</v>
          </cell>
        </row>
        <row r="42">
          <cell r="B42">
            <v>40</v>
          </cell>
          <cell r="J42">
            <v>649065.18527470331</v>
          </cell>
          <cell r="K42">
            <v>402469.47893674969</v>
          </cell>
          <cell r="L42">
            <v>418551.02452818927</v>
          </cell>
          <cell r="M42">
            <v>297498.52106325031</v>
          </cell>
          <cell r="N42">
            <v>256448.97547181073</v>
          </cell>
          <cell r="Q42">
            <v>16742040.981127571</v>
          </cell>
          <cell r="R42">
            <v>10257959.018872429</v>
          </cell>
        </row>
        <row r="43">
          <cell r="B43">
            <v>41</v>
          </cell>
          <cell r="J43">
            <v>257066.3974384274</v>
          </cell>
          <cell r="K43">
            <v>404996.39744618535</v>
          </cell>
          <cell r="L43">
            <v>315090.88817661605</v>
          </cell>
          <cell r="M43">
            <v>-180028.39744618535</v>
          </cell>
          <cell r="N43">
            <v>-115090.88817661605</v>
          </cell>
          <cell r="Q43">
            <v>12603635.527064642</v>
          </cell>
          <cell r="R43">
            <v>-4603635.5270646419</v>
          </cell>
        </row>
        <row r="44">
          <cell r="B44">
            <v>42</v>
          </cell>
          <cell r="J44">
            <v>375232.95332039293</v>
          </cell>
          <cell r="K44">
            <v>407462.42038702848</v>
          </cell>
          <cell r="L44">
            <v>461504.05270142801</v>
          </cell>
          <cell r="M44">
            <v>42505.579612971516</v>
          </cell>
          <cell r="N44">
            <v>-36504.052701428009</v>
          </cell>
          <cell r="Q44">
            <v>18460162.108057119</v>
          </cell>
          <cell r="R44">
            <v>-1460162.108057119</v>
          </cell>
        </row>
        <row r="45">
          <cell r="B45">
            <v>43</v>
          </cell>
          <cell r="J45">
            <v>464020.57361647027</v>
          </cell>
          <cell r="K45">
            <v>409870.41383950069</v>
          </cell>
          <cell r="L45">
            <v>428401.58823747019</v>
          </cell>
          <cell r="M45">
            <v>100097.58616049931</v>
          </cell>
          <cell r="N45">
            <v>56598.411762529809</v>
          </cell>
          <cell r="Q45">
            <v>17136063.529498808</v>
          </cell>
          <cell r="R45">
            <v>2263936.4705011919</v>
          </cell>
        </row>
        <row r="46">
          <cell r="B46">
            <v>44</v>
          </cell>
          <cell r="J46">
            <v>582839.00047945022</v>
          </cell>
          <cell r="K46">
            <v>412223.04618702526</v>
          </cell>
          <cell r="L46">
            <v>335952.03268443729</v>
          </cell>
          <cell r="M46">
            <v>87744.953812974738</v>
          </cell>
          <cell r="N46">
            <v>139047.96731556271</v>
          </cell>
          <cell r="Q46">
            <v>13438081.307377491</v>
          </cell>
          <cell r="R46">
            <v>5561918.6926225089</v>
          </cell>
        </row>
        <row r="47">
          <cell r="B47">
            <v>45</v>
          </cell>
          <cell r="J47">
            <v>228161.45751805816</v>
          </cell>
          <cell r="K47">
            <v>414522.80589064566</v>
          </cell>
          <cell r="L47">
            <v>590458.67509764328</v>
          </cell>
          <cell r="M47">
            <v>-64554.805890645657</v>
          </cell>
          <cell r="N47">
            <v>-265458.67509764328</v>
          </cell>
          <cell r="Q47">
            <v>23618347.003905732</v>
          </cell>
          <cell r="R47">
            <v>-10618347.003905732</v>
          </cell>
        </row>
        <row r="48">
          <cell r="B48">
            <v>46</v>
          </cell>
          <cell r="J48">
            <v>398995.82103034924</v>
          </cell>
          <cell r="K48">
            <v>416772.01730971155</v>
          </cell>
          <cell r="L48">
            <v>417820.93479922455</v>
          </cell>
          <cell r="M48">
            <v>8195.9826902884524</v>
          </cell>
          <cell r="N48">
            <v>-17820.934799224546</v>
          </cell>
          <cell r="Q48">
            <v>16712837.391968982</v>
          </cell>
          <cell r="R48">
            <v>-712837.39196898229</v>
          </cell>
        </row>
        <row r="49">
          <cell r="B49">
            <v>47</v>
          </cell>
          <cell r="J49">
            <v>591191.23362198612</v>
          </cell>
          <cell r="K49">
            <v>418972.85482099885</v>
          </cell>
          <cell r="L49">
            <v>496084.82280409819</v>
          </cell>
          <cell r="M49">
            <v>305995.14517900115</v>
          </cell>
          <cell r="N49">
            <v>203915.17719590181</v>
          </cell>
          <cell r="Q49">
            <v>19843392.912163928</v>
          </cell>
          <cell r="R49">
            <v>8156607.0878360718</v>
          </cell>
        </row>
        <row r="50">
          <cell r="B50">
            <v>48</v>
          </cell>
          <cell r="J50">
            <v>224355.92007305674</v>
          </cell>
          <cell r="K50">
            <v>421127.35545125906</v>
          </cell>
          <cell r="L50">
            <v>422336.3258953843</v>
          </cell>
          <cell r="M50">
            <v>-171159.35545125906</v>
          </cell>
          <cell r="N50">
            <v>-197336.3258953843</v>
          </cell>
          <cell r="Q50">
            <v>21116816.294769216</v>
          </cell>
          <cell r="R50">
            <v>-9866816.2947692163</v>
          </cell>
        </row>
        <row r="51">
          <cell r="B51">
            <v>49</v>
          </cell>
          <cell r="J51">
            <v>741541.64012253133</v>
          </cell>
          <cell r="K51">
            <v>423237.43020715093</v>
          </cell>
          <cell r="L51">
            <v>370989.72566016688</v>
          </cell>
          <cell r="M51">
            <v>251730.56979284907</v>
          </cell>
          <cell r="N51">
            <v>279010.27433983312</v>
          </cell>
          <cell r="Q51">
            <v>18549486.283008344</v>
          </cell>
          <cell r="R51">
            <v>13950513.716991656</v>
          </cell>
        </row>
        <row r="52">
          <cell r="B52">
            <v>50</v>
          </cell>
          <cell r="J52">
            <v>437762.19571900211</v>
          </cell>
          <cell r="K52">
            <v>425304.87426048931</v>
          </cell>
          <cell r="L52">
            <v>315751.53242191917</v>
          </cell>
          <cell r="M52">
            <v>-75336.874260489305</v>
          </cell>
          <cell r="N52">
            <v>9248.467578080832</v>
          </cell>
          <cell r="Q52">
            <v>15787576.621095959</v>
          </cell>
          <cell r="R52">
            <v>462423.3789040409</v>
          </cell>
        </row>
        <row r="53">
          <cell r="B53">
            <v>51</v>
          </cell>
          <cell r="J53">
            <v>691947.07745237474</v>
          </cell>
          <cell r="K53">
            <v>427331.3761248439</v>
          </cell>
          <cell r="L53">
            <v>327316.40428347036</v>
          </cell>
          <cell r="M53">
            <v>127636.6238751561</v>
          </cell>
          <cell r="N53">
            <v>202683.59571652964</v>
          </cell>
          <cell r="Q53">
            <v>16365820.214173518</v>
          </cell>
          <cell r="R53">
            <v>10134179.785826482</v>
          </cell>
        </row>
        <row r="54">
          <cell r="B54">
            <v>52</v>
          </cell>
          <cell r="J54">
            <v>456749.57482293935</v>
          </cell>
          <cell r="K54">
            <v>429318.52594103041</v>
          </cell>
          <cell r="L54">
            <v>446472.88374826015</v>
          </cell>
          <cell r="M54">
            <v>70649.474058969587</v>
          </cell>
          <cell r="N54">
            <v>28527.116251739848</v>
          </cell>
          <cell r="Q54">
            <v>22323644.187413007</v>
          </cell>
          <cell r="R54">
            <v>1426355.812586993</v>
          </cell>
        </row>
        <row r="55">
          <cell r="B55">
            <v>53</v>
          </cell>
          <cell r="J55">
            <v>276346.37724630948</v>
          </cell>
          <cell r="K55">
            <v>431267.82297335641</v>
          </cell>
          <cell r="L55">
            <v>335530.2966632609</v>
          </cell>
          <cell r="M55">
            <v>-191299.82297335641</v>
          </cell>
          <cell r="N55">
            <v>-120530.2966632609</v>
          </cell>
          <cell r="Q55">
            <v>16776514.833163045</v>
          </cell>
          <cell r="R55">
            <v>-6026514.8331630453</v>
          </cell>
        </row>
        <row r="56">
          <cell r="B56">
            <v>54</v>
          </cell>
          <cell r="J56">
            <v>476766.57598355808</v>
          </cell>
          <cell r="K56">
            <v>433180.68240515504</v>
          </cell>
          <cell r="L56">
            <v>490633.32096260594</v>
          </cell>
          <cell r="M56">
            <v>131787.31759484496</v>
          </cell>
          <cell r="N56">
            <v>49366.67903739406</v>
          </cell>
          <cell r="Q56">
            <v>24531666.048130296</v>
          </cell>
          <cell r="R56">
            <v>2468333.9518697038</v>
          </cell>
        </row>
        <row r="57">
          <cell r="B57">
            <v>55</v>
          </cell>
          <cell r="J57">
            <v>597964.65672225552</v>
          </cell>
          <cell r="K57">
            <v>435058.44151076494</v>
          </cell>
          <cell r="L57">
            <v>454728.42397527583</v>
          </cell>
          <cell r="M57">
            <v>214909.55848923506</v>
          </cell>
          <cell r="N57">
            <v>170271.57602472417</v>
          </cell>
          <cell r="Q57">
            <v>22736421.198763791</v>
          </cell>
          <cell r="R57">
            <v>8513578.8012362085</v>
          </cell>
        </row>
        <row r="58">
          <cell r="B58">
            <v>56</v>
          </cell>
          <cell r="J58">
            <v>588974.14785291802</v>
          </cell>
          <cell r="K58">
            <v>436902.36527138151</v>
          </cell>
          <cell r="L58">
            <v>356065.09401943034</v>
          </cell>
          <cell r="M58">
            <v>68065.63472861849</v>
          </cell>
          <cell r="N58">
            <v>123934.90598056966</v>
          </cell>
          <cell r="Q58">
            <v>17803254.700971518</v>
          </cell>
          <cell r="R58">
            <v>6196745.2990284823</v>
          </cell>
        </row>
        <row r="59">
          <cell r="B59">
            <v>57</v>
          </cell>
          <cell r="J59">
            <v>210610.57617051524</v>
          </cell>
          <cell r="K59">
            <v>438713.65149384871</v>
          </cell>
          <cell r="L59">
            <v>624916.83865674806</v>
          </cell>
          <cell r="M59">
            <v>-113745.65149384871</v>
          </cell>
          <cell r="N59">
            <v>-324916.83865674806</v>
          </cell>
          <cell r="Q59">
            <v>31245841.932837404</v>
          </cell>
          <cell r="R59">
            <v>-16245841.932837404</v>
          </cell>
        </row>
        <row r="60">
          <cell r="B60">
            <v>58</v>
          </cell>
          <cell r="J60">
            <v>1007464.4481016318</v>
          </cell>
          <cell r="K60">
            <v>440493.43548426777</v>
          </cell>
          <cell r="L60">
            <v>441602.05422378302</v>
          </cell>
          <cell r="M60">
            <v>594474.56451573223</v>
          </cell>
          <cell r="N60">
            <v>568397.94577621692</v>
          </cell>
          <cell r="Q60">
            <v>22080102.711189151</v>
          </cell>
          <cell r="R60">
            <v>28419897.288810849</v>
          </cell>
        </row>
        <row r="61">
          <cell r="B61">
            <v>59</v>
          </cell>
          <cell r="J61">
            <v>886786.85043297906</v>
          </cell>
          <cell r="K61">
            <v>442242.79432209185</v>
          </cell>
          <cell r="L61">
            <v>523637.59545089363</v>
          </cell>
          <cell r="M61">
            <v>632725.20567790815</v>
          </cell>
          <cell r="N61">
            <v>526362.40454910637</v>
          </cell>
          <cell r="Q61">
            <v>26181879.772544682</v>
          </cell>
          <cell r="R61">
            <v>26318120.227455318</v>
          </cell>
        </row>
        <row r="62">
          <cell r="B62">
            <v>60</v>
          </cell>
          <cell r="J62">
            <v>348998.09789142158</v>
          </cell>
          <cell r="K62">
            <v>443962.75077499863</v>
          </cell>
          <cell r="L62">
            <v>445237.2769653108</v>
          </cell>
          <cell r="M62">
            <v>-68994.750774998625</v>
          </cell>
          <cell r="N62">
            <v>-95237.276965310797</v>
          </cell>
          <cell r="Q62">
            <v>22261863.84826554</v>
          </cell>
          <cell r="R62">
            <v>-4761863.8482655399</v>
          </cell>
        </row>
        <row r="63">
          <cell r="B63">
            <v>61</v>
          </cell>
          <cell r="J63">
            <v>1049566.6290965059</v>
          </cell>
          <cell r="K63">
            <v>445654.27689017582</v>
          </cell>
          <cell r="L63">
            <v>390639.26326611778</v>
          </cell>
          <cell r="M63">
            <v>499313.72310982418</v>
          </cell>
          <cell r="N63">
            <v>529360.73673388222</v>
          </cell>
          <cell r="Q63">
            <v>19531963.16330589</v>
          </cell>
          <cell r="R63">
            <v>26468036.83669411</v>
          </cell>
        </row>
        <row r="64">
          <cell r="B64">
            <v>62</v>
          </cell>
          <cell r="J64">
            <v>471436.21077430999</v>
          </cell>
          <cell r="K64">
            <v>447318.29729358945</v>
          </cell>
          <cell r="L64">
            <v>332094.56650691334</v>
          </cell>
          <cell r="M64">
            <v>-72350.29729358945</v>
          </cell>
          <cell r="N64">
            <v>17905.433493086661</v>
          </cell>
          <cell r="Q64">
            <v>16604728.325345667</v>
          </cell>
          <cell r="R64">
            <v>895271.67465433292</v>
          </cell>
        </row>
        <row r="65">
          <cell r="B65">
            <v>63</v>
          </cell>
          <cell r="J65">
            <v>848614.34027178027</v>
          </cell>
          <cell r="K65">
            <v>448955.69222527748</v>
          </cell>
          <cell r="L65">
            <v>343879.64720578567</v>
          </cell>
          <cell r="M65">
            <v>226012.30777472252</v>
          </cell>
          <cell r="N65">
            <v>306120.35279421433</v>
          </cell>
          <cell r="Q65">
            <v>17193982.360289283</v>
          </cell>
          <cell r="R65">
            <v>15306017.639710717</v>
          </cell>
        </row>
        <row r="66">
          <cell r="B66">
            <v>64</v>
          </cell>
          <cell r="J66">
            <v>610602.0631843505</v>
          </cell>
          <cell r="K66">
            <v>450567.30033561197</v>
          </cell>
          <cell r="L66">
            <v>468570.69925545331</v>
          </cell>
          <cell r="M66">
            <v>209400.69966438803</v>
          </cell>
          <cell r="N66">
            <v>166429.30074454669</v>
          </cell>
          <cell r="Q66">
            <v>23428534.962772664</v>
          </cell>
          <cell r="R66">
            <v>8321465.0372273363</v>
          </cell>
        </row>
        <row r="67">
          <cell r="B67">
            <v>65</v>
          </cell>
          <cell r="J67">
            <v>469146.17532513005</v>
          </cell>
          <cell r="K67">
            <v>452153.92126476998</v>
          </cell>
          <cell r="L67">
            <v>351779.8714809235</v>
          </cell>
          <cell r="M67">
            <v>-62185.921264769975</v>
          </cell>
          <cell r="N67">
            <v>13220.128519076505</v>
          </cell>
          <cell r="Q67">
            <v>17588993.574046176</v>
          </cell>
          <cell r="R67">
            <v>661006.42595382407</v>
          </cell>
        </row>
        <row r="68">
          <cell r="B68">
            <v>66</v>
          </cell>
          <cell r="J68">
            <v>1147771.3866270843</v>
          </cell>
          <cell r="K68">
            <v>453716.3180252742</v>
          </cell>
          <cell r="L68">
            <v>513892.59246666956</v>
          </cell>
          <cell r="M68">
            <v>871251.6819747258</v>
          </cell>
          <cell r="N68">
            <v>786107.40753333038</v>
          </cell>
          <cell r="Q68">
            <v>25694629.623333476</v>
          </cell>
          <cell r="R68">
            <v>39305370.376666524</v>
          </cell>
        </row>
        <row r="69">
          <cell r="B69">
            <v>67</v>
          </cell>
          <cell r="J69">
            <v>813231.93314226752</v>
          </cell>
          <cell r="K69">
            <v>455255.21920537448</v>
          </cell>
          <cell r="L69">
            <v>475838.34396339668</v>
          </cell>
          <cell r="M69">
            <v>419712.78079462552</v>
          </cell>
          <cell r="N69">
            <v>374161.65603660332</v>
          </cell>
          <cell r="Q69">
            <v>23791917.198169835</v>
          </cell>
          <cell r="R69">
            <v>18708082.801830165</v>
          </cell>
        </row>
        <row r="70">
          <cell r="B70">
            <v>68</v>
          </cell>
          <cell r="J70">
            <v>533757.821491707</v>
          </cell>
          <cell r="K70">
            <v>456771.32100919692</v>
          </cell>
          <cell r="L70">
            <v>372257.82300238911</v>
          </cell>
          <cell r="M70">
            <v>3196.6789908030769</v>
          </cell>
          <cell r="N70">
            <v>62742.176997610892</v>
          </cell>
          <cell r="Q70">
            <v>18612891.150119454</v>
          </cell>
          <cell r="R70">
            <v>3137108.8498805463</v>
          </cell>
        </row>
        <row r="71">
          <cell r="B71">
            <v>69</v>
          </cell>
          <cell r="J71">
            <v>263263.22021314403</v>
          </cell>
          <cell r="K71">
            <v>458265.28914796055</v>
          </cell>
          <cell r="L71">
            <v>652766.77574388043</v>
          </cell>
          <cell r="M71">
            <v>-58297.289147960546</v>
          </cell>
          <cell r="N71">
            <v>-277766.77574388043</v>
          </cell>
          <cell r="Q71">
            <v>32638338.787194021</v>
          </cell>
          <cell r="R71">
            <v>-13888338.787194021</v>
          </cell>
        </row>
        <row r="72">
          <cell r="B72">
            <v>70</v>
          </cell>
          <cell r="J72">
            <v>498744.77628793655</v>
          </cell>
          <cell r="K72">
            <v>459737.76059512119</v>
          </cell>
          <cell r="L72">
            <v>460894.81279068504</v>
          </cell>
          <cell r="M72">
            <v>65230.239404878812</v>
          </cell>
          <cell r="N72">
            <v>39105.187209314958</v>
          </cell>
          <cell r="Q72">
            <v>23044740.639534254</v>
          </cell>
          <cell r="R72">
            <v>1955259.3604657464</v>
          </cell>
        </row>
        <row r="73">
          <cell r="B73">
            <v>71</v>
          </cell>
          <cell r="J73">
            <v>316709.58944034966</v>
          </cell>
          <cell r="K73">
            <v>461189.34521702304</v>
          </cell>
          <cell r="L73">
            <v>546071.259673547</v>
          </cell>
          <cell r="M73">
            <v>-61221.345217023045</v>
          </cell>
          <cell r="N73">
            <v>-171071.259673547</v>
          </cell>
          <cell r="Q73">
            <v>27303562.98367735</v>
          </cell>
          <cell r="R73">
            <v>-8553562.98367735</v>
          </cell>
        </row>
        <row r="74">
          <cell r="B74">
            <v>72</v>
          </cell>
          <cell r="J74">
            <v>618225.20197908964</v>
          </cell>
          <cell r="K74">
            <v>462620.627289508</v>
          </cell>
          <cell r="L74">
            <v>463948.71642453084</v>
          </cell>
          <cell r="M74">
            <v>182347.372710492</v>
          </cell>
          <cell r="N74">
            <v>156051.28357546916</v>
          </cell>
          <cell r="Q74">
            <v>23197435.821226541</v>
          </cell>
          <cell r="R74">
            <v>7802564.178773459</v>
          </cell>
        </row>
        <row r="75">
          <cell r="B75">
            <v>73</v>
          </cell>
          <cell r="J75">
            <v>313729.15543645556</v>
          </cell>
          <cell r="K75">
            <v>464032.16690992058</v>
          </cell>
          <cell r="L75">
            <v>406748.44428373431</v>
          </cell>
          <cell r="M75">
            <v>-164064.16690992058</v>
          </cell>
          <cell r="N75">
            <v>-131748.44428373431</v>
          </cell>
          <cell r="Q75">
            <v>20337422.214186717</v>
          </cell>
          <cell r="R75">
            <v>-6587422.2141867168</v>
          </cell>
        </row>
        <row r="76">
          <cell r="B76">
            <v>74</v>
          </cell>
          <cell r="J76">
            <v>383883.77163050952</v>
          </cell>
          <cell r="K76">
            <v>465424.50131304876</v>
          </cell>
          <cell r="L76">
            <v>345536.8334817015</v>
          </cell>
          <cell r="M76">
            <v>-155456.50131304876</v>
          </cell>
          <cell r="N76">
            <v>-60536.833481701498</v>
          </cell>
          <cell r="Q76">
            <v>17276841.674085073</v>
          </cell>
          <cell r="R76">
            <v>-3026841.6740850732</v>
          </cell>
        </row>
        <row r="77">
          <cell r="B77">
            <v>75</v>
          </cell>
          <cell r="J77">
            <v>280695.51255143504</v>
          </cell>
          <cell r="K77">
            <v>466798.1460987383</v>
          </cell>
          <cell r="L77">
            <v>357546.15561528917</v>
          </cell>
          <cell r="M77">
            <v>-226830.1460987383</v>
          </cell>
          <cell r="N77">
            <v>-142546.15561528917</v>
          </cell>
          <cell r="Q77">
            <v>17877307.780764457</v>
          </cell>
          <cell r="R77">
            <v>-7127307.7807644568</v>
          </cell>
        </row>
        <row r="78">
          <cell r="B78">
            <v>76</v>
          </cell>
          <cell r="J78">
            <v>740415.10023929121</v>
          </cell>
          <cell r="K78">
            <v>468153.59637820168</v>
          </cell>
          <cell r="L78">
            <v>486859.69410228677</v>
          </cell>
          <cell r="M78">
            <v>326814.40362179832</v>
          </cell>
          <cell r="N78">
            <v>283140.30589771323</v>
          </cell>
          <cell r="Q78">
            <v>24342984.705114339</v>
          </cell>
          <cell r="R78">
            <v>14157015.294885661</v>
          </cell>
        </row>
        <row r="79">
          <cell r="B79">
            <v>77</v>
          </cell>
          <cell r="J79">
            <v>642665.99359606858</v>
          </cell>
          <cell r="K79">
            <v>469491.32784539677</v>
          </cell>
          <cell r="L79">
            <v>365268.53180633957</v>
          </cell>
          <cell r="M79">
            <v>55476.672154603235</v>
          </cell>
          <cell r="N79">
            <v>134731.46819366043</v>
          </cell>
          <cell r="Q79">
            <v>18263426.590316977</v>
          </cell>
          <cell r="R79">
            <v>6736573.4096830226</v>
          </cell>
        </row>
        <row r="80">
          <cell r="B80">
            <v>78</v>
          </cell>
          <cell r="J80">
            <v>459108.55465083371</v>
          </cell>
          <cell r="K80">
            <v>470811.79777927935</v>
          </cell>
          <cell r="L80">
            <v>533255.44114816177</v>
          </cell>
          <cell r="M80">
            <v>74156.202220720646</v>
          </cell>
          <cell r="N80">
            <v>-13255.441148161772</v>
          </cell>
          <cell r="Q80">
            <v>26662772.057408087</v>
          </cell>
          <cell r="R80">
            <v>-662772.05740808696</v>
          </cell>
        </row>
        <row r="81">
          <cell r="B81">
            <v>79</v>
          </cell>
          <cell r="J81">
            <v>1004580.6232933893</v>
          </cell>
          <cell r="K81">
            <v>472115.44598221267</v>
          </cell>
          <cell r="L81">
            <v>493460.85997176071</v>
          </cell>
          <cell r="M81">
            <v>602852.55401778733</v>
          </cell>
          <cell r="N81">
            <v>556539.14002823923</v>
          </cell>
          <cell r="Q81">
            <v>24673042.998588037</v>
          </cell>
          <cell r="R81">
            <v>27826957.001411963</v>
          </cell>
        </row>
        <row r="82">
          <cell r="B82">
            <v>80</v>
          </cell>
          <cell r="J82">
            <v>638055.32684066123</v>
          </cell>
          <cell r="K82">
            <v>473402.69565935165</v>
          </cell>
          <cell r="L82">
            <v>385811.99997463176</v>
          </cell>
          <cell r="M82">
            <v>71565.304340648348</v>
          </cell>
          <cell r="N82">
            <v>134188.00002536824</v>
          </cell>
          <cell r="Q82">
            <v>19290599.998731587</v>
          </cell>
          <cell r="R82">
            <v>6709400.0012684129</v>
          </cell>
        </row>
        <row r="83">
          <cell r="B83">
            <v>81</v>
          </cell>
          <cell r="J83">
            <v>814360.89452599222</v>
          </cell>
          <cell r="K83">
            <v>474673.95424340403</v>
          </cell>
          <cell r="L83">
            <v>676139.76877271861</v>
          </cell>
          <cell r="M83">
            <v>710294.04575659591</v>
          </cell>
          <cell r="N83">
            <v>483860.23122728139</v>
          </cell>
          <cell r="Q83">
            <v>33806988.43863593</v>
          </cell>
          <cell r="R83">
            <v>24193011.56136407</v>
          </cell>
        </row>
        <row r="84">
          <cell r="B84">
            <v>82</v>
          </cell>
          <cell r="J84">
            <v>598493.73154552386</v>
          </cell>
          <cell r="K84">
            <v>475929.61416878738</v>
          </cell>
          <cell r="L84">
            <v>477127.41746494255</v>
          </cell>
          <cell r="M84">
            <v>149038.38583121262</v>
          </cell>
          <cell r="N84">
            <v>122872.58253505745</v>
          </cell>
          <cell r="Q84">
            <v>23856370.873247128</v>
          </cell>
          <cell r="R84">
            <v>6143629.126752872</v>
          </cell>
        </row>
        <row r="85">
          <cell r="B85">
            <v>83</v>
          </cell>
          <cell r="J85">
            <v>451839.01426823222</v>
          </cell>
          <cell r="K85">
            <v>477170.05359886488</v>
          </cell>
          <cell r="L85">
            <v>564993.2179690958</v>
          </cell>
          <cell r="M85">
            <v>82797.946401135123</v>
          </cell>
          <cell r="N85">
            <v>-29993.2179690958</v>
          </cell>
          <cell r="Q85">
            <v>28249660.898454789</v>
          </cell>
          <cell r="R85">
            <v>-1499660.8984547891</v>
          </cell>
        </row>
        <row r="86">
          <cell r="B86">
            <v>84</v>
          </cell>
          <cell r="J86">
            <v>294155.53965134104</v>
          </cell>
          <cell r="K86">
            <v>478395.63710963045</v>
          </cell>
          <cell r="L86">
            <v>479769.01306912914</v>
          </cell>
          <cell r="M86">
            <v>-158427.63710963045</v>
          </cell>
          <cell r="N86">
            <v>-184769.01306912914</v>
          </cell>
          <cell r="Q86">
            <v>23988450.653456457</v>
          </cell>
          <cell r="R86">
            <v>-9238450.653456457</v>
          </cell>
        </row>
        <row r="87">
          <cell r="B87">
            <v>85</v>
          </cell>
          <cell r="J87">
            <v>1197874.957121012</v>
          </cell>
          <cell r="K87">
            <v>479606.71633293654</v>
          </cell>
          <cell r="L87">
            <v>420400.35076775536</v>
          </cell>
          <cell r="M87">
            <v>595361.28366706346</v>
          </cell>
          <cell r="N87">
            <v>629599.64923224458</v>
          </cell>
          <cell r="Q87">
            <v>21020017.538387768</v>
          </cell>
          <cell r="R87">
            <v>31479982.461612232</v>
          </cell>
        </row>
        <row r="88">
          <cell r="B88">
            <v>86</v>
          </cell>
          <cell r="J88">
            <v>673480.30110615713</v>
          </cell>
          <cell r="K88">
            <v>480803.63056210265</v>
          </cell>
          <cell r="L88">
            <v>356954.48684423818</v>
          </cell>
          <cell r="M88">
            <v>44164.369437897345</v>
          </cell>
          <cell r="N88">
            <v>143045.51315576182</v>
          </cell>
          <cell r="Q88">
            <v>17847724.34221191</v>
          </cell>
          <cell r="R88">
            <v>7152275.6577880904</v>
          </cell>
        </row>
        <row r="89">
          <cell r="B89">
            <v>87</v>
          </cell>
          <cell r="J89">
            <v>1024865.0109436116</v>
          </cell>
          <cell r="K89">
            <v>481986.70732251683</v>
          </cell>
          <cell r="L89">
            <v>369179.90292186214</v>
          </cell>
          <cell r="M89">
            <v>327981.29267748317</v>
          </cell>
          <cell r="N89">
            <v>415820.09707813786</v>
          </cell>
          <cell r="Q89">
            <v>18458995.146093108</v>
          </cell>
          <cell r="R89">
            <v>20791004.853906892</v>
          </cell>
        </row>
        <row r="90">
          <cell r="B90">
            <v>88</v>
          </cell>
          <cell r="J90">
            <v>259626.07410988133</v>
          </cell>
          <cell r="K90">
            <v>483156.26290962729</v>
          </cell>
          <cell r="L90">
            <v>502461.82488738862</v>
          </cell>
          <cell r="M90">
            <v>-188188.26290962729</v>
          </cell>
          <cell r="N90">
            <v>-232461.82488738862</v>
          </cell>
          <cell r="Q90">
            <v>25123091.244369432</v>
          </cell>
          <cell r="R90">
            <v>-11623091.244369432</v>
          </cell>
        </row>
        <row r="91">
          <cell r="B91">
            <v>89</v>
          </cell>
          <cell r="J91">
            <v>931865.69071429933</v>
          </cell>
          <cell r="K91">
            <v>484312.6028965385</v>
          </cell>
          <cell r="L91">
            <v>376799.61887087254</v>
          </cell>
          <cell r="M91">
            <v>265655.3971034615</v>
          </cell>
          <cell r="N91">
            <v>348200.38112912746</v>
          </cell>
          <cell r="Q91">
            <v>18839980.943543628</v>
          </cell>
          <cell r="R91">
            <v>17410019.056456372</v>
          </cell>
        </row>
        <row r="92">
          <cell r="B92">
            <v>90</v>
          </cell>
          <cell r="J92">
            <v>229554.27732541686</v>
          </cell>
          <cell r="K92">
            <v>485456.02261324768</v>
          </cell>
          <cell r="L92">
            <v>549841.92562230746</v>
          </cell>
          <cell r="M92">
            <v>-200488.02261324768</v>
          </cell>
          <cell r="N92">
            <v>-289841.92562230746</v>
          </cell>
          <cell r="Q92">
            <v>27492096.281115372</v>
          </cell>
          <cell r="R92">
            <v>-14492096.281115372</v>
          </cell>
        </row>
        <row r="93">
          <cell r="B93">
            <v>91</v>
          </cell>
          <cell r="J93">
            <v>425750.83558624593</v>
          </cell>
          <cell r="K93">
            <v>486586.8075994018</v>
          </cell>
          <cell r="L93">
            <v>508586.50478883274</v>
          </cell>
          <cell r="M93">
            <v>-16618.8075994018</v>
          </cell>
          <cell r="N93">
            <v>-63586.504788832739</v>
          </cell>
          <cell r="Q93">
            <v>25429325.239441637</v>
          </cell>
          <cell r="R93">
            <v>-3179325.2394416369</v>
          </cell>
        </row>
        <row r="94">
          <cell r="B94">
            <v>92</v>
          </cell>
          <cell r="J94">
            <v>981623.5797548634</v>
          </cell>
          <cell r="K94">
            <v>487705.23403231357</v>
          </cell>
          <cell r="L94">
            <v>397468.23046292842</v>
          </cell>
          <cell r="M94">
            <v>337262.76596768643</v>
          </cell>
          <cell r="N94">
            <v>402531.76953707158</v>
          </cell>
          <cell r="Q94">
            <v>19873411.523146421</v>
          </cell>
          <cell r="R94">
            <v>20126588.476853579</v>
          </cell>
        </row>
        <row r="95">
          <cell r="B95">
            <v>93</v>
          </cell>
          <cell r="J95">
            <v>228161.45751805816</v>
          </cell>
          <cell r="K95">
            <v>488811.56913183851</v>
          </cell>
          <cell r="L95">
            <v>696277.81000335701</v>
          </cell>
          <cell r="M95">
            <v>-138843.56913183851</v>
          </cell>
          <cell r="N95">
            <v>-371277.81000335701</v>
          </cell>
          <cell r="Q95">
            <v>34813890.500167847</v>
          </cell>
          <cell r="R95">
            <v>-18563890.500167847</v>
          </cell>
        </row>
        <row r="96">
          <cell r="B96">
            <v>94</v>
          </cell>
          <cell r="J96">
            <v>324184.10458715877</v>
          </cell>
          <cell r="K96">
            <v>489906.07154360082</v>
          </cell>
          <cell r="L96">
            <v>491139.050307333</v>
          </cell>
          <cell r="M96">
            <v>-139938.07154360082</v>
          </cell>
          <cell r="N96">
            <v>-166139.050307333</v>
          </cell>
          <cell r="Q96">
            <v>24556952.515366651</v>
          </cell>
          <cell r="R96">
            <v>-8306952.5153666511</v>
          </cell>
        </row>
        <row r="97">
          <cell r="B97">
            <v>95</v>
          </cell>
          <cell r="J97">
            <v>295595.61681099306</v>
          </cell>
          <cell r="K97">
            <v>490988.99170194136</v>
          </cell>
          <cell r="L97">
            <v>581355.53209356184</v>
          </cell>
          <cell r="M97">
            <v>-116020.99170194136</v>
          </cell>
          <cell r="N97">
            <v>-231355.53209356184</v>
          </cell>
          <cell r="Q97">
            <v>29067776.604678091</v>
          </cell>
          <cell r="R97">
            <v>-11567776.604678091</v>
          </cell>
        </row>
        <row r="98">
          <cell r="B98">
            <v>96</v>
          </cell>
          <cell r="J98">
            <v>309112.60098954482</v>
          </cell>
          <cell r="K98">
            <v>492060.57217386103</v>
          </cell>
          <cell r="L98">
            <v>493473.17736508662</v>
          </cell>
          <cell r="M98">
            <v>-157092.57217386103</v>
          </cell>
          <cell r="N98">
            <v>-183473.17736508662</v>
          </cell>
          <cell r="Q98">
            <v>24673658.86825433</v>
          </cell>
          <cell r="R98">
            <v>-9173658.86825433</v>
          </cell>
        </row>
        <row r="99">
          <cell r="B99">
            <v>97</v>
          </cell>
          <cell r="J99">
            <v>382179.15298622765</v>
          </cell>
          <cell r="K99">
            <v>493121.04798514367</v>
          </cell>
          <cell r="L99">
            <v>432246.36871016398</v>
          </cell>
          <cell r="M99">
            <v>-133153.04798514367</v>
          </cell>
          <cell r="N99">
            <v>-97246.368710163981</v>
          </cell>
          <cell r="Q99">
            <v>21612318.435508199</v>
          </cell>
          <cell r="R99">
            <v>-4862318.435508199</v>
          </cell>
        </row>
        <row r="100">
          <cell r="B100">
            <v>98</v>
          </cell>
          <cell r="J100">
            <v>700419.51315040339</v>
          </cell>
          <cell r="K100">
            <v>494170.64692975301</v>
          </cell>
          <cell r="L100">
            <v>366878.32303194533</v>
          </cell>
          <cell r="M100">
            <v>50797.353070246987</v>
          </cell>
          <cell r="N100">
            <v>153121.67696805467</v>
          </cell>
          <cell r="Q100">
            <v>18343916.151597265</v>
          </cell>
          <cell r="R100">
            <v>7656083.8484027348</v>
          </cell>
        </row>
        <row r="101">
          <cell r="B101">
            <v>99</v>
          </cell>
          <cell r="J101">
            <v>293751.11778638547</v>
          </cell>
          <cell r="K101">
            <v>495209.58986352326</v>
          </cell>
          <cell r="L101">
            <v>379308.02973256574</v>
          </cell>
          <cell r="M101">
            <v>-245241.58986352326</v>
          </cell>
          <cell r="N101">
            <v>-154308.02973256574</v>
          </cell>
          <cell r="Q101">
            <v>18965401.486628287</v>
          </cell>
          <cell r="R101">
            <v>-7715401.4866282865</v>
          </cell>
        </row>
        <row r="102">
          <cell r="B102">
            <v>100</v>
          </cell>
          <cell r="J102">
            <v>269241.85463246953</v>
          </cell>
          <cell r="K102">
            <v>496238.09098309139</v>
          </cell>
          <cell r="L102">
            <v>516066.36592566821</v>
          </cell>
          <cell r="M102">
            <v>-191270.09098309139</v>
          </cell>
          <cell r="N102">
            <v>-236066.36592566821</v>
          </cell>
          <cell r="Q102">
            <v>25803318.296283409</v>
          </cell>
          <cell r="R102">
            <v>-11803318.296283409</v>
          </cell>
        </row>
        <row r="103">
          <cell r="B103">
            <v>101</v>
          </cell>
          <cell r="J103">
            <v>372746.27628571977</v>
          </cell>
          <cell r="K103">
            <v>497256.35809095029</v>
          </cell>
          <cell r="L103">
            <v>386869.97837595886</v>
          </cell>
          <cell r="M103">
            <v>-182288.35809095029</v>
          </cell>
          <cell r="N103">
            <v>-96869.978375958861</v>
          </cell>
          <cell r="Q103">
            <v>19343498.918797944</v>
          </cell>
          <cell r="R103">
            <v>-4843498.9187979437</v>
          </cell>
        </row>
        <row r="104">
          <cell r="B104">
            <v>102</v>
          </cell>
          <cell r="J104">
            <v>428207.0173185661</v>
          </cell>
          <cell r="K104">
            <v>498264.59284744586</v>
          </cell>
          <cell r="L104">
            <v>564349.29311592458</v>
          </cell>
          <cell r="M104">
            <v>11703.407152554137</v>
          </cell>
          <cell r="N104">
            <v>-79349.293115924578</v>
          </cell>
          <cell r="Q104">
            <v>28217464.65579623</v>
          </cell>
          <cell r="R104">
            <v>-3967464.6557962298</v>
          </cell>
        </row>
        <row r="105">
          <cell r="B105">
            <v>103</v>
          </cell>
          <cell r="J105">
            <v>717557.58806670667</v>
          </cell>
          <cell r="K105">
            <v>499262.9910104798</v>
          </cell>
          <cell r="L105">
            <v>521835.80730672996</v>
          </cell>
          <cell r="M105">
            <v>275705.0089895202</v>
          </cell>
          <cell r="N105">
            <v>228164.19269327004</v>
          </cell>
          <cell r="Q105">
            <v>26091790.365336496</v>
          </cell>
          <cell r="R105">
            <v>11408209.634663504</v>
          </cell>
        </row>
        <row r="106">
          <cell r="B106">
            <v>104</v>
          </cell>
          <cell r="J106">
            <v>288351.92655299115</v>
          </cell>
          <cell r="K106">
            <v>500251.74266363238</v>
          </cell>
          <cell r="L106">
            <v>407693.33824565058</v>
          </cell>
          <cell r="M106">
            <v>-240283.74266363238</v>
          </cell>
          <cell r="N106">
            <v>-172693.33824565058</v>
          </cell>
          <cell r="Q106">
            <v>20384666.91228253</v>
          </cell>
          <cell r="R106">
            <v>-8634666.9122825302</v>
          </cell>
        </row>
        <row r="107">
          <cell r="B107">
            <v>105</v>
          </cell>
          <cell r="J107">
            <v>280814.10156068701</v>
          </cell>
          <cell r="K107">
            <v>501231.03243337013</v>
          </cell>
          <cell r="L107">
            <v>713968.46475681511</v>
          </cell>
          <cell r="M107">
            <v>-76263.032433370128</v>
          </cell>
          <cell r="N107">
            <v>-313968.46475681511</v>
          </cell>
          <cell r="Q107">
            <v>35698423.237840757</v>
          </cell>
          <cell r="R107">
            <v>-15698423.237840757</v>
          </cell>
        </row>
        <row r="108">
          <cell r="B108">
            <v>106</v>
          </cell>
          <cell r="J108">
            <v>374058.5822159524</v>
          </cell>
          <cell r="K108">
            <v>502201.03969595837</v>
          </cell>
          <cell r="L108">
            <v>503464.962012982</v>
          </cell>
          <cell r="M108">
            <v>-102233.03969595837</v>
          </cell>
          <cell r="N108">
            <v>-128464.962012982</v>
          </cell>
          <cell r="Q108">
            <v>25173248.1006491</v>
          </cell>
          <cell r="R108">
            <v>-6423248.1006490998</v>
          </cell>
        </row>
        <row r="109">
          <cell r="B109">
            <v>107</v>
          </cell>
          <cell r="J109">
            <v>591191.23362198612</v>
          </cell>
          <cell r="K109">
            <v>503161.93877465912</v>
          </cell>
          <cell r="L109">
            <v>595768.91048332141</v>
          </cell>
          <cell r="M109">
            <v>221806.06122534088</v>
          </cell>
          <cell r="N109">
            <v>104231.08951667859</v>
          </cell>
          <cell r="Q109">
            <v>29788445.52416607</v>
          </cell>
          <cell r="R109">
            <v>5211554.4758339301</v>
          </cell>
        </row>
        <row r="110">
          <cell r="B110">
            <v>108</v>
          </cell>
          <cell r="J110">
            <v>558396.95662627451</v>
          </cell>
          <cell r="K110">
            <v>504113.89912775706</v>
          </cell>
          <cell r="L110">
            <v>505561.10695367743</v>
          </cell>
          <cell r="M110">
            <v>80854.10087224294</v>
          </cell>
          <cell r="N110">
            <v>54438.89304632257</v>
          </cell>
          <cell r="Q110">
            <v>25278055.347683873</v>
          </cell>
          <cell r="R110">
            <v>2721944.652316127</v>
          </cell>
        </row>
        <row r="111">
          <cell r="B111">
            <v>109</v>
          </cell>
          <cell r="J111">
            <v>199645.82618683536</v>
          </cell>
          <cell r="K111">
            <v>505057.08552791941</v>
          </cell>
          <cell r="L111">
            <v>442708.92938514135</v>
          </cell>
          <cell r="M111">
            <v>-305089.08552791941</v>
          </cell>
          <cell r="N111">
            <v>-267708.92938514135</v>
          </cell>
          <cell r="Q111">
            <v>22135446.469257068</v>
          </cell>
          <cell r="R111">
            <v>-13385446.469257068</v>
          </cell>
        </row>
        <row r="112">
          <cell r="B112">
            <v>110</v>
          </cell>
          <cell r="J112">
            <v>1245938.5570463906</v>
          </cell>
          <cell r="K112">
            <v>505991.65823336696</v>
          </cell>
          <cell r="L112">
            <v>375654.38618048769</v>
          </cell>
          <cell r="M112">
            <v>443976.34176663304</v>
          </cell>
          <cell r="N112">
            <v>549345.61381951231</v>
          </cell>
          <cell r="Q112">
            <v>18782719.309024386</v>
          </cell>
          <cell r="R112">
            <v>27467280.690975614</v>
          </cell>
        </row>
        <row r="113">
          <cell r="B113">
            <v>111</v>
          </cell>
          <cell r="J113">
            <v>306806.72302133596</v>
          </cell>
          <cell r="K113">
            <v>506917.7731512977</v>
          </cell>
          <cell r="L113">
            <v>388275.96578537399</v>
          </cell>
          <cell r="M113">
            <v>-246949.7731512977</v>
          </cell>
          <cell r="N113">
            <v>-153275.96578537399</v>
          </cell>
          <cell r="Q113">
            <v>19413798.289268699</v>
          </cell>
          <cell r="R113">
            <v>-7663798.2892686985</v>
          </cell>
        </row>
        <row r="114">
          <cell r="B114">
            <v>112</v>
          </cell>
          <cell r="J114">
            <v>182699.82992917573</v>
          </cell>
          <cell r="K114">
            <v>507835.58199398348</v>
          </cell>
          <cell r="L114">
            <v>528127.25997753302</v>
          </cell>
          <cell r="M114">
            <v>-292867.58199398348</v>
          </cell>
          <cell r="N114">
            <v>-338127.25997753302</v>
          </cell>
          <cell r="Q114">
            <v>26406362.99887665</v>
          </cell>
          <cell r="R114">
            <v>-16906362.99887665</v>
          </cell>
        </row>
        <row r="115">
          <cell r="B115">
            <v>113</v>
          </cell>
          <cell r="J115">
            <v>578399.39423646173</v>
          </cell>
          <cell r="K115">
            <v>508745.23242792737</v>
          </cell>
          <cell r="L115">
            <v>395808.42731480073</v>
          </cell>
          <cell r="M115">
            <v>-33777.232427927374</v>
          </cell>
          <cell r="N115">
            <v>54191.572685199266</v>
          </cell>
          <cell r="Q115">
            <v>19790421.365740038</v>
          </cell>
          <cell r="R115">
            <v>2709578.6342599615</v>
          </cell>
        </row>
        <row r="116">
          <cell r="B116">
            <v>114</v>
          </cell>
          <cell r="J116">
            <v>331087.89998858201</v>
          </cell>
          <cell r="K116">
            <v>509646.86821645073</v>
          </cell>
          <cell r="L116">
            <v>577241.19663618016</v>
          </cell>
          <cell r="M116">
            <v>-109678.86821645073</v>
          </cell>
          <cell r="N116">
            <v>-202241.19663618016</v>
          </cell>
          <cell r="Q116">
            <v>28862059.831809007</v>
          </cell>
          <cell r="R116">
            <v>-10112059.831809007</v>
          </cell>
        </row>
        <row r="117">
          <cell r="B117">
            <v>115</v>
          </cell>
          <cell r="J117">
            <v>669720.41552892618</v>
          </cell>
          <cell r="K117">
            <v>510540.62935605319</v>
          </cell>
          <cell r="L117">
            <v>533623.33335320209</v>
          </cell>
          <cell r="M117">
            <v>214427.37064394681</v>
          </cell>
          <cell r="N117">
            <v>166376.66664679791</v>
          </cell>
          <cell r="Q117">
            <v>26681166.667660106</v>
          </cell>
          <cell r="R117">
            <v>8318833.332339894</v>
          </cell>
        </row>
        <row r="118">
          <cell r="B118">
            <v>116</v>
          </cell>
          <cell r="J118">
            <v>723947.39006921183</v>
          </cell>
          <cell r="K118">
            <v>511426.6522068698</v>
          </cell>
          <cell r="L118">
            <v>416800.62521284271</v>
          </cell>
          <cell r="M118">
            <v>103541.3477931302</v>
          </cell>
          <cell r="N118">
            <v>173199.37478715729</v>
          </cell>
          <cell r="Q118">
            <v>20840031.260642137</v>
          </cell>
          <cell r="R118">
            <v>8659968.7393578626</v>
          </cell>
        </row>
        <row r="119">
          <cell r="B119">
            <v>117</v>
          </cell>
          <cell r="J119">
            <v>231671.63378756677</v>
          </cell>
          <cell r="K119">
            <v>512305.06961752841</v>
          </cell>
          <cell r="L119">
            <v>729742.65433292522</v>
          </cell>
          <cell r="M119">
            <v>-157337.06961752841</v>
          </cell>
          <cell r="N119">
            <v>-399742.65433292522</v>
          </cell>
          <cell r="Q119">
            <v>36487132.716646262</v>
          </cell>
          <cell r="R119">
            <v>-19987132.716646262</v>
          </cell>
        </row>
        <row r="120">
          <cell r="B120">
            <v>118</v>
          </cell>
          <cell r="J120">
            <v>448870.29865914286</v>
          </cell>
          <cell r="K120">
            <v>513176.01104469382</v>
          </cell>
          <cell r="L120">
            <v>514467.55479241931</v>
          </cell>
          <cell r="M120">
            <v>-38208.01104469382</v>
          </cell>
          <cell r="N120">
            <v>-64467.554792419309</v>
          </cell>
          <cell r="Q120">
            <v>25723377.739620965</v>
          </cell>
          <cell r="R120">
            <v>-3223377.739620965</v>
          </cell>
        </row>
        <row r="121">
          <cell r="B121">
            <v>119</v>
          </cell>
          <cell r="J121">
            <v>802330.95991555252</v>
          </cell>
          <cell r="K121">
            <v>514039.60266756837</v>
          </cell>
          <cell r="L121">
            <v>608648.60878058197</v>
          </cell>
          <cell r="M121">
            <v>460928.39733243163</v>
          </cell>
          <cell r="N121">
            <v>341351.39121941803</v>
          </cell>
          <cell r="Q121">
            <v>30432430.439029098</v>
          </cell>
          <cell r="R121">
            <v>17067569.560970902</v>
          </cell>
        </row>
        <row r="122">
          <cell r="B122">
            <v>120</v>
          </cell>
          <cell r="J122">
            <v>528482.83394986694</v>
          </cell>
          <cell r="K122">
            <v>514895.96749760065</v>
          </cell>
          <cell r="L122">
            <v>516374.12843501318</v>
          </cell>
          <cell r="M122">
            <v>40072.03250239935</v>
          </cell>
          <cell r="N122">
            <v>13625.871564986825</v>
          </cell>
          <cell r="Q122">
            <v>25818706.421750657</v>
          </cell>
          <cell r="R122">
            <v>681293.57824934274</v>
          </cell>
        </row>
        <row r="123">
          <cell r="B123">
            <v>121</v>
          </cell>
          <cell r="J123">
            <v>433516.65114855679</v>
          </cell>
          <cell r="K123">
            <v>515745.22548364254</v>
          </cell>
          <cell r="L123">
            <v>452077.64261083707</v>
          </cell>
          <cell r="M123">
            <v>-110777.22548364254</v>
          </cell>
          <cell r="N123">
            <v>-72077.642610837065</v>
          </cell>
          <cell r="Q123">
            <v>22603882.130541854</v>
          </cell>
          <cell r="R123">
            <v>-3603882.1305418536</v>
          </cell>
        </row>
        <row r="124">
          <cell r="B124">
            <v>122</v>
          </cell>
          <cell r="J124">
            <v>188574.48430972398</v>
          </cell>
          <cell r="K124">
            <v>516587.49361277785</v>
          </cell>
          <cell r="L124">
            <v>383520.86376120371</v>
          </cell>
          <cell r="M124">
            <v>-351619.49361277785</v>
          </cell>
          <cell r="N124">
            <v>-243520.86376120371</v>
          </cell>
          <cell r="Q124">
            <v>19176043.188060187</v>
          </cell>
          <cell r="R124">
            <v>-12176043.188060187</v>
          </cell>
        </row>
        <row r="125">
          <cell r="B125">
            <v>123</v>
          </cell>
          <cell r="J125">
            <v>718058.2879222756</v>
          </cell>
          <cell r="K125">
            <v>517422.88600703632</v>
          </cell>
          <cell r="L125">
            <v>396322.40458823851</v>
          </cell>
          <cell r="M125">
            <v>57545.113992963685</v>
          </cell>
          <cell r="N125">
            <v>153677.59541176149</v>
          </cell>
          <cell r="Q125">
            <v>19816120.229411926</v>
          </cell>
          <cell r="R125">
            <v>7683879.7705880739</v>
          </cell>
        </row>
        <row r="126">
          <cell r="B126">
            <v>124</v>
          </cell>
          <cell r="J126">
            <v>173084.04940658755</v>
          </cell>
          <cell r="K126">
            <v>518251.51401619148</v>
          </cell>
          <cell r="L126">
            <v>538959.38327500236</v>
          </cell>
          <cell r="M126">
            <v>-313283.51401619148</v>
          </cell>
          <cell r="N126">
            <v>-358959.38327500236</v>
          </cell>
          <cell r="Q126">
            <v>26947969.16375012</v>
          </cell>
          <cell r="R126">
            <v>-17947969.16375012</v>
          </cell>
        </row>
        <row r="127">
          <cell r="B127">
            <v>125</v>
          </cell>
          <cell r="J127">
            <v>347039.636541877</v>
          </cell>
          <cell r="K127">
            <v>519073.48630683101</v>
          </cell>
          <cell r="L127">
            <v>403843.90295986435</v>
          </cell>
          <cell r="M127">
            <v>-224105.48630683101</v>
          </cell>
          <cell r="N127">
            <v>-133843.90295986435</v>
          </cell>
          <cell r="Q127">
            <v>20192195.147993218</v>
          </cell>
          <cell r="R127">
            <v>-6692195.1479932182</v>
          </cell>
        </row>
        <row r="128">
          <cell r="B128">
            <v>126</v>
          </cell>
          <cell r="J128">
            <v>273699.33065722778</v>
          </cell>
          <cell r="K128">
            <v>519888.90894787951</v>
          </cell>
          <cell r="L128">
            <v>588841.63650250644</v>
          </cell>
          <cell r="M128">
            <v>-184920.90894787951</v>
          </cell>
          <cell r="N128">
            <v>-278841.63650250644</v>
          </cell>
          <cell r="Q128">
            <v>29442081.825125322</v>
          </cell>
          <cell r="R128">
            <v>-13942081.825125322</v>
          </cell>
        </row>
        <row r="129">
          <cell r="B129">
            <v>127</v>
          </cell>
          <cell r="J129">
            <v>315725.33874935092</v>
          </cell>
          <cell r="K129">
            <v>520697.88549273991</v>
          </cell>
          <cell r="L129">
            <v>544239.82216079708</v>
          </cell>
          <cell r="M129">
            <v>-165729.88549273991</v>
          </cell>
          <cell r="N129">
            <v>-214239.82216079708</v>
          </cell>
          <cell r="Q129">
            <v>27211991.108039852</v>
          </cell>
          <cell r="R129">
            <v>-10711991.108039852</v>
          </cell>
        </row>
        <row r="130">
          <cell r="B130">
            <v>128</v>
          </cell>
          <cell r="J130">
            <v>773028.56905695493</v>
          </cell>
          <cell r="K130">
            <v>521500.517058214</v>
          </cell>
          <cell r="L130">
            <v>425010.58679820714</v>
          </cell>
          <cell r="M130">
            <v>133467.482941786</v>
          </cell>
          <cell r="N130">
            <v>204989.41320179286</v>
          </cell>
          <cell r="Q130">
            <v>21250529.339910358</v>
          </cell>
          <cell r="R130">
            <v>10249470.660089642</v>
          </cell>
        </row>
        <row r="131">
          <cell r="B131">
            <v>129</v>
          </cell>
          <cell r="J131">
            <v>719586.13524926035</v>
          </cell>
          <cell r="K131">
            <v>522296.90240035171</v>
          </cell>
          <cell r="L131">
            <v>743975.31961190014</v>
          </cell>
          <cell r="M131">
            <v>527671.09759964829</v>
          </cell>
          <cell r="N131">
            <v>281024.68038809986</v>
          </cell>
          <cell r="Q131">
            <v>37198765.980595008</v>
          </cell>
          <cell r="R131">
            <v>14051234.019404992</v>
          </cell>
        </row>
        <row r="132">
          <cell r="B132">
            <v>130</v>
          </cell>
          <cell r="J132">
            <v>229422.5970924508</v>
          </cell>
          <cell r="K132">
            <v>523087.137987372</v>
          </cell>
          <cell r="L132">
            <v>524403.62571876042</v>
          </cell>
          <cell r="M132">
            <v>-268119.137987372</v>
          </cell>
          <cell r="N132">
            <v>-294403.62571876042</v>
          </cell>
          <cell r="Q132">
            <v>26220181.285938021</v>
          </cell>
          <cell r="R132">
            <v>-14720181.285938021</v>
          </cell>
        </row>
        <row r="133">
          <cell r="B133">
            <v>131</v>
          </cell>
          <cell r="J133">
            <v>287150.02775925037</v>
          </cell>
          <cell r="K133">
            <v>523871.31806978979</v>
          </cell>
          <cell r="L133">
            <v>620289.8517323602</v>
          </cell>
          <cell r="M133">
            <v>-158903.31806978979</v>
          </cell>
          <cell r="N133">
            <v>-280289.8517323602</v>
          </cell>
          <cell r="Q133">
            <v>31014492.58661801</v>
          </cell>
          <cell r="R133">
            <v>-14014492.58661801</v>
          </cell>
        </row>
        <row r="134">
          <cell r="B134">
            <v>132</v>
          </cell>
          <cell r="J134">
            <v>299141.22676407563</v>
          </cell>
          <cell r="K134">
            <v>524649.53474787623</v>
          </cell>
          <cell r="L134">
            <v>526155.69618057297</v>
          </cell>
          <cell r="M134">
            <v>-199681.53474787623</v>
          </cell>
          <cell r="N134">
            <v>-226155.69618057297</v>
          </cell>
          <cell r="Q134">
            <v>26307784.809028648</v>
          </cell>
          <cell r="R134">
            <v>-11307784.809028648</v>
          </cell>
        </row>
        <row r="135">
          <cell r="B135">
            <v>133</v>
          </cell>
          <cell r="J135">
            <v>399291.65237367072</v>
          </cell>
          <cell r="K135">
            <v>525421.87803657318</v>
          </cell>
          <cell r="L135">
            <v>460559.7342683812</v>
          </cell>
          <cell r="M135">
            <v>-150453.87803657318</v>
          </cell>
          <cell r="N135">
            <v>-110559.7342683812</v>
          </cell>
          <cell r="Q135">
            <v>23027986.713419061</v>
          </cell>
          <cell r="R135">
            <v>-5527986.7134190612</v>
          </cell>
        </row>
        <row r="136">
          <cell r="B136">
            <v>134</v>
          </cell>
          <cell r="J136">
            <v>289596.52947564755</v>
          </cell>
          <cell r="K136">
            <v>526188.4359279765</v>
          </cell>
          <cell r="L136">
            <v>390648.72058153653</v>
          </cell>
          <cell r="M136">
            <v>-286220.4359279765</v>
          </cell>
          <cell r="N136">
            <v>-175648.72058153653</v>
          </cell>
          <cell r="Q136">
            <v>19532436.029076826</v>
          </cell>
          <cell r="R136">
            <v>-8782436.0290768258</v>
          </cell>
        </row>
        <row r="137">
          <cell r="B137">
            <v>135</v>
          </cell>
          <cell r="J137">
            <v>150139.46020193037</v>
          </cell>
          <cell r="K137">
            <v>526949.29445149668</v>
          </cell>
          <cell r="L137">
            <v>403619.20031162462</v>
          </cell>
          <cell r="M137">
            <v>-386981.29445149668</v>
          </cell>
          <cell r="N137">
            <v>-288619.20031162462</v>
          </cell>
          <cell r="Q137">
            <v>20180960.015581232</v>
          </cell>
          <cell r="R137">
            <v>-14430960.015581232</v>
          </cell>
        </row>
        <row r="138">
          <cell r="B138">
            <v>136</v>
          </cell>
          <cell r="J138">
            <v>504828.47743588034</v>
          </cell>
          <cell r="K138">
            <v>527704.53773179883</v>
          </cell>
          <cell r="L138">
            <v>548790.12316491723</v>
          </cell>
          <cell r="M138">
            <v>22263.46226820111</v>
          </cell>
          <cell r="N138">
            <v>-23790.123164917226</v>
          </cell>
          <cell r="Q138">
            <v>27439506.158245862</v>
          </cell>
          <cell r="R138">
            <v>-1189506.1582458615</v>
          </cell>
        </row>
        <row r="139">
          <cell r="B139">
            <v>137</v>
          </cell>
          <cell r="J139">
            <v>160666.49839901715</v>
          </cell>
          <cell r="K139">
            <v>528454.2480446212</v>
          </cell>
          <cell r="L139">
            <v>411142.22108410468</v>
          </cell>
          <cell r="M139">
            <v>-378486.2480446212</v>
          </cell>
          <cell r="N139">
            <v>-286142.22108410468</v>
          </cell>
          <cell r="Q139">
            <v>20557111.054205235</v>
          </cell>
          <cell r="R139">
            <v>-14307111.054205235</v>
          </cell>
        </row>
        <row r="140">
          <cell r="B140">
            <v>138</v>
          </cell>
          <cell r="J140">
            <v>180994.71866042484</v>
          </cell>
          <cell r="K140">
            <v>529198.50587056251</v>
          </cell>
          <cell r="L140">
            <v>599385.96278602968</v>
          </cell>
          <cell r="M140">
            <v>-299230.50587056257</v>
          </cell>
          <cell r="N140">
            <v>-394385.96278602968</v>
          </cell>
          <cell r="Q140">
            <v>29969298.139301483</v>
          </cell>
          <cell r="R140">
            <v>-19719298.139301483</v>
          </cell>
        </row>
        <row r="141">
          <cell r="B141">
            <v>139</v>
          </cell>
          <cell r="J141">
            <v>172213.82113600959</v>
          </cell>
          <cell r="K141">
            <v>529937.3899469293</v>
          </cell>
          <cell r="L141">
            <v>553897.06564325036</v>
          </cell>
          <cell r="M141">
            <v>-324969.3899469293</v>
          </cell>
          <cell r="N141">
            <v>-373897.06564325036</v>
          </cell>
          <cell r="Q141">
            <v>27694853.282162517</v>
          </cell>
          <cell r="R141">
            <v>-18694853.282162517</v>
          </cell>
        </row>
        <row r="142">
          <cell r="B142">
            <v>140</v>
          </cell>
          <cell r="J142">
            <v>233135.60019178007</v>
          </cell>
          <cell r="K142">
            <v>530670.9773177231</v>
          </cell>
          <cell r="L142">
            <v>432484.29500867962</v>
          </cell>
          <cell r="M142">
            <v>-315702.9773177231</v>
          </cell>
          <cell r="N142">
            <v>-242484.29500867962</v>
          </cell>
          <cell r="Q142">
            <v>21624214.750433981</v>
          </cell>
          <cell r="R142">
            <v>-12124214.750433981</v>
          </cell>
        </row>
        <row r="143">
          <cell r="B143">
            <v>141</v>
          </cell>
          <cell r="J143">
            <v>280814.10156068701</v>
          </cell>
          <cell r="K143">
            <v>531399.34338184982</v>
          </cell>
          <cell r="L143">
            <v>756941.10862450209</v>
          </cell>
          <cell r="M143">
            <v>-106431.34338184987</v>
          </cell>
          <cell r="N143">
            <v>-356941.10862450209</v>
          </cell>
          <cell r="Q143">
            <v>37847055.431225106</v>
          </cell>
          <cell r="R143">
            <v>-17847055.431225106</v>
          </cell>
        </row>
        <row r="144">
          <cell r="B144">
            <v>142</v>
          </cell>
          <cell r="J144">
            <v>797991.64206069848</v>
          </cell>
          <cell r="K144">
            <v>532122.56193962507</v>
          </cell>
          <cell r="L144">
            <v>533461.78971548646</v>
          </cell>
          <cell r="M144">
            <v>292845.43806037499</v>
          </cell>
          <cell r="N144">
            <v>266538.21028451354</v>
          </cell>
          <cell r="Q144">
            <v>32007707.382929187</v>
          </cell>
          <cell r="R144">
            <v>15992292.617070813</v>
          </cell>
        </row>
        <row r="145">
          <cell r="B145">
            <v>143</v>
          </cell>
          <cell r="J145">
            <v>548963.28836327279</v>
          </cell>
          <cell r="K145">
            <v>532840.70523764752</v>
          </cell>
          <cell r="L145">
            <v>630910.05490931566</v>
          </cell>
          <cell r="M145">
            <v>142127.29476235242</v>
          </cell>
          <cell r="N145">
            <v>19089.945090684341</v>
          </cell>
          <cell r="Q145">
            <v>37854603.294558942</v>
          </cell>
          <cell r="R145">
            <v>1145396.7054410577</v>
          </cell>
        </row>
        <row r="146">
          <cell r="B146">
            <v>144</v>
          </cell>
          <cell r="J146">
            <v>588311.07930268208</v>
          </cell>
          <cell r="K146">
            <v>533553.84401211003</v>
          </cell>
          <cell r="L146">
            <v>535085.56789423316</v>
          </cell>
          <cell r="M146">
            <v>81414.155987889972</v>
          </cell>
          <cell r="N146">
            <v>54914.432105766842</v>
          </cell>
          <cell r="Q146">
            <v>32105134.073653989</v>
          </cell>
          <cell r="R146">
            <v>3294865.9263460115</v>
          </cell>
        </row>
        <row r="147">
          <cell r="B147">
            <v>145</v>
          </cell>
          <cell r="J147">
            <v>353658.3206738226</v>
          </cell>
          <cell r="K147">
            <v>534262.04753060942</v>
          </cell>
          <cell r="L147">
            <v>468308.60481080151</v>
          </cell>
          <cell r="M147">
            <v>-199294.04753060947</v>
          </cell>
          <cell r="N147">
            <v>-158308.60481080151</v>
          </cell>
          <cell r="Q147">
            <v>28098516.288648091</v>
          </cell>
          <cell r="R147">
            <v>-9498516.2886480913</v>
          </cell>
        </row>
        <row r="148">
          <cell r="B148">
            <v>146</v>
          </cell>
          <cell r="J148">
            <v>168370.07527653928</v>
          </cell>
          <cell r="K148">
            <v>534965.38363252254</v>
          </cell>
          <cell r="L148">
            <v>397164.8337403998</v>
          </cell>
          <cell r="M148">
            <v>-384997.3836325226</v>
          </cell>
          <cell r="N148">
            <v>-272164.8337403998</v>
          </cell>
          <cell r="Q148">
            <v>23829890.024423987</v>
          </cell>
          <cell r="R148">
            <v>-16329890.024423987</v>
          </cell>
        </row>
        <row r="149">
          <cell r="B149">
            <v>147</v>
          </cell>
          <cell r="J149">
            <v>489585.19631064247</v>
          </cell>
          <cell r="K149">
            <v>535663.91876800195</v>
          </cell>
          <cell r="L149">
            <v>410294.20630305563</v>
          </cell>
          <cell r="M149">
            <v>-135695.91876800195</v>
          </cell>
          <cell r="N149">
            <v>-35294.206303055631</v>
          </cell>
          <cell r="Q149">
            <v>24617652.378183339</v>
          </cell>
          <cell r="R149">
            <v>-2117652.3781833388</v>
          </cell>
        </row>
        <row r="150">
          <cell r="B150">
            <v>148</v>
          </cell>
          <cell r="J150">
            <v>288473.41567764588</v>
          </cell>
          <cell r="K150">
            <v>536357.71803565067</v>
          </cell>
          <cell r="L150">
            <v>557789.0601555492</v>
          </cell>
          <cell r="M150">
            <v>-211389.71803565067</v>
          </cell>
          <cell r="N150">
            <v>-257789.0601555492</v>
          </cell>
          <cell r="Q150">
            <v>33467343.609332953</v>
          </cell>
          <cell r="R150">
            <v>-15467343.609332953</v>
          </cell>
        </row>
        <row r="151">
          <cell r="B151">
            <v>149</v>
          </cell>
          <cell r="J151">
            <v>1060398.8894335132</v>
          </cell>
          <cell r="K151">
            <v>537046.84521892853</v>
          </cell>
          <cell r="L151">
            <v>417827.33999496145</v>
          </cell>
          <cell r="M151">
            <v>312921.15478107141</v>
          </cell>
          <cell r="N151">
            <v>407172.66000503855</v>
          </cell>
          <cell r="Q151">
            <v>25069640.399697687</v>
          </cell>
          <cell r="R151">
            <v>24430359.600302313</v>
          </cell>
        </row>
        <row r="152">
          <cell r="B152">
            <v>150</v>
          </cell>
          <cell r="J152">
            <v>794610.95997259684</v>
          </cell>
          <cell r="K152">
            <v>537731.36282134033</v>
          </cell>
          <cell r="L152">
            <v>609050.53028200893</v>
          </cell>
          <cell r="M152">
            <v>387236.63717865967</v>
          </cell>
          <cell r="N152">
            <v>290949.46971799107</v>
          </cell>
          <cell r="Q152">
            <v>36543031.816920534</v>
          </cell>
          <cell r="R152">
            <v>17456968.183079466</v>
          </cell>
        </row>
        <row r="153">
          <cell r="B153">
            <v>151</v>
          </cell>
          <cell r="J153">
            <v>110025.49683689502</v>
          </cell>
          <cell r="K153">
            <v>538411.3321004553</v>
          </cell>
          <cell r="L153">
            <v>562754.13401077723</v>
          </cell>
          <cell r="M153">
            <v>-398443.3321004553</v>
          </cell>
          <cell r="N153">
            <v>-447754.13401077723</v>
          </cell>
          <cell r="Q153">
            <v>33765248.040646635</v>
          </cell>
          <cell r="R153">
            <v>-26865248.040646635</v>
          </cell>
        </row>
        <row r="154">
          <cell r="B154">
            <v>152</v>
          </cell>
          <cell r="J154">
            <v>306757.36867339484</v>
          </cell>
          <cell r="K154">
            <v>539086.81310080364</v>
          </cell>
          <cell r="L154">
            <v>439343.00211934798</v>
          </cell>
          <cell r="M154">
            <v>-264118.8131008037</v>
          </cell>
          <cell r="N154">
            <v>-189343.00211934798</v>
          </cell>
          <cell r="Q154">
            <v>26360580.127160877</v>
          </cell>
          <cell r="R154">
            <v>-11360580.127160877</v>
          </cell>
        </row>
        <row r="155">
          <cell r="B155">
            <v>153</v>
          </cell>
          <cell r="J155">
            <v>772238.77929188916</v>
          </cell>
          <cell r="K155">
            <v>539757.86468569492</v>
          </cell>
          <cell r="L155">
            <v>768847.23621195694</v>
          </cell>
          <cell r="M155">
            <v>585210.13531430508</v>
          </cell>
          <cell r="N155">
            <v>331152.76378804306</v>
          </cell>
          <cell r="Q155">
            <v>46130834.172717415</v>
          </cell>
          <cell r="R155">
            <v>19869165.827282585</v>
          </cell>
        </row>
        <row r="156">
          <cell r="B156">
            <v>154</v>
          </cell>
          <cell r="J156">
            <v>1196987.4630910477</v>
          </cell>
          <cell r="K156">
            <v>540424.54456799873</v>
          </cell>
          <cell r="L156">
            <v>541784.66648841603</v>
          </cell>
          <cell r="M156">
            <v>684543.45543200127</v>
          </cell>
          <cell r="N156">
            <v>658215.33351158397</v>
          </cell>
          <cell r="Q156">
            <v>32507079.98930496</v>
          </cell>
          <cell r="R156">
            <v>39492920.01069504</v>
          </cell>
        </row>
        <row r="157">
          <cell r="B157">
            <v>155</v>
          </cell>
          <cell r="J157">
            <v>194248.54819008114</v>
          </cell>
          <cell r="K157">
            <v>541086.9093399311</v>
          </cell>
          <cell r="L157">
            <v>640673.97315322072</v>
          </cell>
          <cell r="M157">
            <v>-286118.9093399311</v>
          </cell>
          <cell r="N157">
            <v>-410673.97315322072</v>
          </cell>
          <cell r="Q157">
            <v>38440438.389193244</v>
          </cell>
          <cell r="R157">
            <v>-24640438.389193244</v>
          </cell>
        </row>
        <row r="158">
          <cell r="B158">
            <v>156</v>
          </cell>
          <cell r="J158">
            <v>1313229.9854942921</v>
          </cell>
          <cell r="K158">
            <v>541745.01450188132</v>
          </cell>
          <cell r="L158">
            <v>543300.2535579697</v>
          </cell>
          <cell r="M158">
            <v>800222.98549811868</v>
          </cell>
          <cell r="N158">
            <v>773699.7464420303</v>
          </cell>
          <cell r="Q158">
            <v>32598015.213478182</v>
          </cell>
          <cell r="R158">
            <v>46421984.786521822</v>
          </cell>
        </row>
        <row r="159">
          <cell r="B159">
            <v>157</v>
          </cell>
          <cell r="J159">
            <v>367348.32018377708</v>
          </cell>
          <cell r="K159">
            <v>542398.91449031909</v>
          </cell>
          <cell r="L159">
            <v>475440.99392780021</v>
          </cell>
          <cell r="M159">
            <v>-195430.91449031909</v>
          </cell>
          <cell r="N159">
            <v>-153440.99392780021</v>
          </cell>
          <cell r="Q159">
            <v>28526459.635668013</v>
          </cell>
          <cell r="R159">
            <v>-9206459.6356680132</v>
          </cell>
        </row>
        <row r="160">
          <cell r="B160">
            <v>158</v>
          </cell>
          <cell r="J160">
            <v>292290.45068007219</v>
          </cell>
          <cell r="K160">
            <v>543048.66270481469</v>
          </cell>
          <cell r="L160">
            <v>403165.95883568155</v>
          </cell>
          <cell r="M160">
            <v>-301080.66270481463</v>
          </cell>
          <cell r="N160">
            <v>-186165.95883568155</v>
          </cell>
          <cell r="Q160">
            <v>24189957.530140892</v>
          </cell>
          <cell r="R160">
            <v>-11169957.530140892</v>
          </cell>
        </row>
        <row r="161">
          <cell r="B161">
            <v>159</v>
          </cell>
          <cell r="J161">
            <v>369473.62814909819</v>
          </cell>
          <cell r="K161">
            <v>543694.31153420731</v>
          </cell>
          <cell r="L161">
            <v>416445.12203747721</v>
          </cell>
          <cell r="M161">
            <v>-235726.31153420737</v>
          </cell>
          <cell r="N161">
            <v>-133445.12203747721</v>
          </cell>
          <cell r="Q161">
            <v>24986707.322248634</v>
          </cell>
          <cell r="R161">
            <v>-8006707.322248634</v>
          </cell>
        </row>
        <row r="162">
          <cell r="B162">
            <v>160</v>
          </cell>
          <cell r="J162">
            <v>970232.25472914905</v>
          </cell>
          <cell r="K162">
            <v>544335.91238195356</v>
          </cell>
          <cell r="L162">
            <v>566086.04065293213</v>
          </cell>
          <cell r="M162">
            <v>489632.08761804638</v>
          </cell>
          <cell r="N162">
            <v>442913.95934706787</v>
          </cell>
          <cell r="Q162">
            <v>33965162.439175926</v>
          </cell>
          <cell r="R162">
            <v>26574837.560824074</v>
          </cell>
        </row>
        <row r="163">
          <cell r="B163">
            <v>161</v>
          </cell>
          <cell r="J163">
            <v>308479.67692611291</v>
          </cell>
          <cell r="K163">
            <v>544973.51569068502</v>
          </cell>
          <cell r="L163">
            <v>423994.36186226335</v>
          </cell>
          <cell r="M163">
            <v>-280005.51569068502</v>
          </cell>
          <cell r="N163">
            <v>-183994.36186226335</v>
          </cell>
          <cell r="Q163">
            <v>25439661.7117358</v>
          </cell>
          <cell r="R163">
            <v>-11039661.7117358</v>
          </cell>
        </row>
        <row r="164">
          <cell r="B164">
            <v>162</v>
          </cell>
          <cell r="J164">
            <v>1412641.70661795</v>
          </cell>
          <cell r="K164">
            <v>545607.170966006</v>
          </cell>
          <cell r="L164">
            <v>617970.90476368426</v>
          </cell>
          <cell r="M164">
            <v>1079360.8290339941</v>
          </cell>
          <cell r="N164">
            <v>982029.09523631574</v>
          </cell>
          <cell r="Q164">
            <v>37078254.285821058</v>
          </cell>
          <cell r="R164">
            <v>58921745.714178942</v>
          </cell>
        </row>
        <row r="165">
          <cell r="B165">
            <v>163</v>
          </cell>
          <cell r="J165">
            <v>454453.13910891418</v>
          </cell>
          <cell r="K165">
            <v>546236.92679955997</v>
          </cell>
          <cell r="L165">
            <v>570933.54165963456</v>
          </cell>
          <cell r="M165">
            <v>-46268.926799560024</v>
          </cell>
          <cell r="N165">
            <v>-95933.54165963456</v>
          </cell>
          <cell r="Q165">
            <v>34256012.499578074</v>
          </cell>
          <cell r="R165">
            <v>-5756012.4995780736</v>
          </cell>
        </row>
        <row r="166">
          <cell r="B166">
            <v>164</v>
          </cell>
          <cell r="J166">
            <v>355838.547661138</v>
          </cell>
          <cell r="K166">
            <v>546862.8308913894</v>
          </cell>
          <cell r="L166">
            <v>445680.27269919909</v>
          </cell>
          <cell r="M166">
            <v>-231894.8308913894</v>
          </cell>
          <cell r="N166">
            <v>-155680.27269919909</v>
          </cell>
          <cell r="Q166">
            <v>26740816.361951947</v>
          </cell>
          <cell r="R166">
            <v>-9340816.3619519472</v>
          </cell>
        </row>
        <row r="167">
          <cell r="B167">
            <v>165</v>
          </cell>
          <cell r="J167">
            <v>912645.83007223264</v>
          </cell>
          <cell r="K167">
            <v>547484.93007161585</v>
          </cell>
          <cell r="L167">
            <v>779853.89911524567</v>
          </cell>
          <cell r="M167">
            <v>777483.06992838415</v>
          </cell>
          <cell r="N167">
            <v>520146.10088475433</v>
          </cell>
          <cell r="Q167">
            <v>46791233.94691474</v>
          </cell>
          <cell r="R167">
            <v>31208766.05308526</v>
          </cell>
        </row>
        <row r="168">
          <cell r="B168">
            <v>166</v>
          </cell>
          <cell r="J168">
            <v>149623.43288638096</v>
          </cell>
          <cell r="K168">
            <v>548103.27032146696</v>
          </cell>
          <cell r="L168">
            <v>549482.71779495757</v>
          </cell>
          <cell r="M168">
            <v>-373135.2703214669</v>
          </cell>
          <cell r="N168">
            <v>-399482.71779495757</v>
          </cell>
          <cell r="Q168">
            <v>32968963.067697454</v>
          </cell>
          <cell r="R168">
            <v>-23968963.067697454</v>
          </cell>
        </row>
        <row r="169">
          <cell r="B169">
            <v>167</v>
          </cell>
          <cell r="J169">
            <v>929014.79569169239</v>
          </cell>
          <cell r="K169">
            <v>548717.89679366862</v>
          </cell>
          <cell r="L169">
            <v>649709.44410377915</v>
          </cell>
          <cell r="M169">
            <v>576250.10320633138</v>
          </cell>
          <cell r="N169">
            <v>450290.55589622085</v>
          </cell>
          <cell r="Q169">
            <v>38982566.646226749</v>
          </cell>
          <cell r="R169">
            <v>27017433.353773251</v>
          </cell>
        </row>
        <row r="170">
          <cell r="B170">
            <v>168</v>
          </cell>
          <cell r="J170">
            <v>199427.48450938376</v>
          </cell>
          <cell r="K170">
            <v>549328.85383223253</v>
          </cell>
          <cell r="L170">
            <v>550905.86453883164</v>
          </cell>
          <cell r="M170">
            <v>-324360.85383223253</v>
          </cell>
          <cell r="N170">
            <v>-350905.86453883164</v>
          </cell>
          <cell r="Q170">
            <v>33054351.872329898</v>
          </cell>
          <cell r="R170">
            <v>-21054351.872329898</v>
          </cell>
        </row>
        <row r="171">
          <cell r="B171">
            <v>169</v>
          </cell>
          <cell r="J171">
            <v>342249.98774886061</v>
          </cell>
          <cell r="K171">
            <v>549936.18499165273</v>
          </cell>
          <cell r="L171">
            <v>482047.80541455274</v>
          </cell>
          <cell r="M171">
            <v>-224968.18499165273</v>
          </cell>
          <cell r="N171">
            <v>-182047.80541455274</v>
          </cell>
          <cell r="Q171">
            <v>28922868.324873164</v>
          </cell>
          <cell r="R171">
            <v>-10922868.324873164</v>
          </cell>
        </row>
        <row r="172">
          <cell r="B172">
            <v>170</v>
          </cell>
          <cell r="J172">
            <v>404088.18066369428</v>
          </cell>
          <cell r="K172">
            <v>550539.93305553857</v>
          </cell>
          <cell r="L172">
            <v>408727.56942653313</v>
          </cell>
          <cell r="M172">
            <v>-225571.93305553857</v>
          </cell>
          <cell r="N172">
            <v>-108727.56942653313</v>
          </cell>
          <cell r="Q172">
            <v>24523654.165591989</v>
          </cell>
          <cell r="R172">
            <v>-6523654.1655919887</v>
          </cell>
        </row>
        <row r="173">
          <cell r="B173">
            <v>171</v>
          </cell>
          <cell r="J173">
            <v>391668.157048514</v>
          </cell>
          <cell r="K173">
            <v>551140.14005469973</v>
          </cell>
          <cell r="L173">
            <v>422148.28813854739</v>
          </cell>
          <cell r="M173">
            <v>-226172.14005469973</v>
          </cell>
          <cell r="N173">
            <v>-122148.28813854739</v>
          </cell>
          <cell r="Q173">
            <v>25328897.288312845</v>
          </cell>
          <cell r="R173">
            <v>-7328897.2883128449</v>
          </cell>
        </row>
        <row r="174">
          <cell r="B174">
            <v>172</v>
          </cell>
          <cell r="J174">
            <v>192315.61045176393</v>
          </cell>
          <cell r="K174">
            <v>551736.84728470468</v>
          </cell>
          <cell r="L174">
            <v>573782.69604701665</v>
          </cell>
          <cell r="M174">
            <v>-326768.84728470468</v>
          </cell>
          <cell r="N174">
            <v>-373782.69604701665</v>
          </cell>
          <cell r="Q174">
            <v>34426961.762820996</v>
          </cell>
          <cell r="R174">
            <v>-22426961.762820996</v>
          </cell>
        </row>
        <row r="175">
          <cell r="B175">
            <v>173</v>
          </cell>
          <cell r="J175">
            <v>167093.15833497781</v>
          </cell>
          <cell r="K175">
            <v>552330.09532293025</v>
          </cell>
          <cell r="L175">
            <v>429717.84786086204</v>
          </cell>
          <cell r="M175">
            <v>-397362.09532293025</v>
          </cell>
          <cell r="N175">
            <v>-299717.84786086204</v>
          </cell>
          <cell r="Q175">
            <v>25783070.871651724</v>
          </cell>
          <cell r="R175">
            <v>-17983070.871651724</v>
          </cell>
        </row>
        <row r="176">
          <cell r="B176">
            <v>174</v>
          </cell>
          <cell r="J176">
            <v>759294.91730714811</v>
          </cell>
          <cell r="K176">
            <v>552919.92404511885</v>
          </cell>
          <cell r="L176">
            <v>626253.54633639625</v>
          </cell>
          <cell r="M176">
            <v>332048.07595488115</v>
          </cell>
          <cell r="N176">
            <v>233746.45366360375</v>
          </cell>
          <cell r="Q176">
            <v>37575212.780183777</v>
          </cell>
          <cell r="R176">
            <v>14024787.219816223</v>
          </cell>
        </row>
        <row r="177">
          <cell r="B177">
            <v>175</v>
          </cell>
          <cell r="J177">
            <v>95674.345075560879</v>
          </cell>
          <cell r="K177">
            <v>553506.37264146283</v>
          </cell>
          <cell r="L177">
            <v>578531.65569549415</v>
          </cell>
          <cell r="M177">
            <v>-428538.37264146283</v>
          </cell>
          <cell r="N177">
            <v>-478531.65569549415</v>
          </cell>
          <cell r="Q177">
            <v>34711899.341729648</v>
          </cell>
          <cell r="R177">
            <v>-28711899.341729648</v>
          </cell>
        </row>
        <row r="178">
          <cell r="B178">
            <v>176</v>
          </cell>
          <cell r="J178">
            <v>245405.89493871585</v>
          </cell>
          <cell r="K178">
            <v>554089.47963222919</v>
          </cell>
          <cell r="L178">
            <v>451569.82049726194</v>
          </cell>
          <cell r="M178">
            <v>-329121.47963222919</v>
          </cell>
          <cell r="N178">
            <v>-251569.82049726194</v>
          </cell>
          <cell r="Q178">
            <v>27094189.229835715</v>
          </cell>
          <cell r="R178">
            <v>-15094189.229835715</v>
          </cell>
        </row>
        <row r="179">
          <cell r="B179">
            <v>177</v>
          </cell>
          <cell r="J179">
            <v>614280.84716400271</v>
          </cell>
          <cell r="K179">
            <v>554669.28288294282</v>
          </cell>
          <cell r="L179">
            <v>790087.50600521069</v>
          </cell>
          <cell r="M179">
            <v>345298.71711705718</v>
          </cell>
          <cell r="N179">
            <v>84912.493994789314</v>
          </cell>
          <cell r="Q179">
            <v>47405250.360312641</v>
          </cell>
          <cell r="R179">
            <v>5094749.6396873593</v>
          </cell>
        </row>
        <row r="180">
          <cell r="B180">
            <v>178</v>
          </cell>
          <cell r="J180">
            <v>229422.5970924508</v>
          </cell>
          <cell r="K180">
            <v>555245.81961914047</v>
          </cell>
          <cell r="L180">
            <v>556643.24321522785</v>
          </cell>
          <cell r="M180">
            <v>-300277.81961914047</v>
          </cell>
          <cell r="N180">
            <v>-326643.24321522785</v>
          </cell>
          <cell r="Q180">
            <v>33398594.592913672</v>
          </cell>
          <cell r="R180">
            <v>-19598594.592913672</v>
          </cell>
        </row>
        <row r="181">
          <cell r="B181">
            <v>179</v>
          </cell>
          <cell r="J181">
            <v>320932.38396622101</v>
          </cell>
          <cell r="K181">
            <v>555819.12644071365</v>
          </cell>
          <cell r="L181">
            <v>658117.65530555416</v>
          </cell>
          <cell r="M181">
            <v>-150851.12644071365</v>
          </cell>
          <cell r="N181">
            <v>-278117.65530555416</v>
          </cell>
          <cell r="Q181">
            <v>39487059.318333253</v>
          </cell>
          <cell r="R181">
            <v>-16687059.318333253</v>
          </cell>
        </row>
        <row r="182">
          <cell r="B182">
            <v>180</v>
          </cell>
          <cell r="J182">
            <v>378912.22056782915</v>
          </cell>
          <cell r="K182">
            <v>556389.23933584965</v>
          </cell>
          <cell r="L182">
            <v>557986.51896415965</v>
          </cell>
          <cell r="M182">
            <v>-151421.23933584965</v>
          </cell>
          <cell r="N182">
            <v>-177986.51896415965</v>
          </cell>
          <cell r="Q182">
            <v>33479191.13784958</v>
          </cell>
          <cell r="R182">
            <v>-10679191.13784958</v>
          </cell>
        </row>
        <row r="183">
          <cell r="B183">
            <v>181</v>
          </cell>
          <cell r="J183">
            <v>148308.32802450625</v>
          </cell>
          <cell r="K183">
            <v>556956.19369458826</v>
          </cell>
          <cell r="L183">
            <v>488201.2099032799</v>
          </cell>
          <cell r="M183">
            <v>-401988.19369458826</v>
          </cell>
          <cell r="N183">
            <v>-358201.2099032799</v>
          </cell>
          <cell r="Q183">
            <v>29292072.594196793</v>
          </cell>
          <cell r="R183">
            <v>-21492072.594196793</v>
          </cell>
        </row>
        <row r="184">
          <cell r="B184">
            <v>182</v>
          </cell>
          <cell r="J184">
            <v>350209.7565752017</v>
          </cell>
          <cell r="K184">
            <v>557520.02432200382</v>
          </cell>
          <cell r="L184">
            <v>413909.67442277493</v>
          </cell>
          <cell r="M184">
            <v>-272552.02432200382</v>
          </cell>
          <cell r="N184">
            <v>-153909.67442277493</v>
          </cell>
          <cell r="Q184">
            <v>24834580.465366498</v>
          </cell>
          <cell r="R184">
            <v>-9234580.4653664976</v>
          </cell>
        </row>
        <row r="185">
          <cell r="B185">
            <v>183</v>
          </cell>
          <cell r="J185">
            <v>456946.18322326633</v>
          </cell>
          <cell r="K185">
            <v>558080.76545102685</v>
          </cell>
          <cell r="L185">
            <v>427464.49161699414</v>
          </cell>
          <cell r="M185">
            <v>-183112.76545102685</v>
          </cell>
          <cell r="N185">
            <v>-77464.491616994143</v>
          </cell>
          <cell r="Q185">
            <v>25647869.497019649</v>
          </cell>
          <cell r="R185">
            <v>-4647869.4970196486</v>
          </cell>
        </row>
        <row r="186">
          <cell r="B186">
            <v>184</v>
          </cell>
          <cell r="J186">
            <v>81734.134441999675</v>
          </cell>
          <cell r="K186">
            <v>558638.4507549156</v>
          </cell>
          <cell r="L186">
            <v>580960.06813241169</v>
          </cell>
          <cell r="M186">
            <v>-448670.4507549156</v>
          </cell>
          <cell r="N186">
            <v>-495960.06813241169</v>
          </cell>
          <cell r="Q186">
            <v>34857604.087944701</v>
          </cell>
          <cell r="R186">
            <v>-29757604.087944701</v>
          </cell>
        </row>
        <row r="187">
          <cell r="B187">
            <v>185</v>
          </cell>
          <cell r="J187">
            <v>321332.99679803429</v>
          </cell>
          <cell r="K187">
            <v>559193.11335939029</v>
          </cell>
          <cell r="L187">
            <v>435057.33843983116</v>
          </cell>
          <cell r="M187">
            <v>-284225.11335939029</v>
          </cell>
          <cell r="N187">
            <v>-185057.33843983116</v>
          </cell>
          <cell r="Q187">
            <v>26103440.306389868</v>
          </cell>
          <cell r="R187">
            <v>-11103440.306389868</v>
          </cell>
        </row>
        <row r="188">
          <cell r="B188">
            <v>186</v>
          </cell>
          <cell r="J188">
            <v>335502.40532176313</v>
          </cell>
          <cell r="K188">
            <v>559744.78585444053</v>
          </cell>
          <cell r="L188">
            <v>633983.58775012323</v>
          </cell>
          <cell r="M188">
            <v>-154776.78585444053</v>
          </cell>
          <cell r="N188">
            <v>-253983.58775012323</v>
          </cell>
          <cell r="Q188">
            <v>38039015.265007392</v>
          </cell>
          <cell r="R188">
            <v>-15239015.265007392</v>
          </cell>
        </row>
        <row r="189">
          <cell r="B189">
            <v>187</v>
          </cell>
          <cell r="J189">
            <v>287023.03522668267</v>
          </cell>
          <cell r="K189">
            <v>560293.50030581409</v>
          </cell>
          <cell r="L189">
            <v>585625.64485109376</v>
          </cell>
          <cell r="M189">
            <v>-235325.50030581409</v>
          </cell>
          <cell r="N189">
            <v>-285625.64485109376</v>
          </cell>
          <cell r="Q189">
            <v>35137538.691065624</v>
          </cell>
          <cell r="R189">
            <v>-17137538.691065624</v>
          </cell>
        </row>
        <row r="190">
          <cell r="B190">
            <v>188</v>
          </cell>
          <cell r="J190">
            <v>159513.83171016531</v>
          </cell>
          <cell r="K190">
            <v>560839.2882662029</v>
          </cell>
          <cell r="L190">
            <v>457070.75488651881</v>
          </cell>
          <cell r="M190">
            <v>-405871.2882662029</v>
          </cell>
          <cell r="N190">
            <v>-327070.75488651881</v>
          </cell>
          <cell r="Q190">
            <v>27424245.293191127</v>
          </cell>
          <cell r="R190">
            <v>-19624245.293191127</v>
          </cell>
        </row>
        <row r="191">
          <cell r="B191">
            <v>189</v>
          </cell>
          <cell r="J191">
            <v>1684884.6093641219</v>
          </cell>
          <cell r="K191">
            <v>561382.18078612851</v>
          </cell>
          <cell r="L191">
            <v>799649.55843189056</v>
          </cell>
          <cell r="M191">
            <v>1863585.8192138714</v>
          </cell>
          <cell r="N191">
            <v>1600350.4415681094</v>
          </cell>
          <cell r="Q191">
            <v>47978973.505913436</v>
          </cell>
          <cell r="R191">
            <v>96021026.494086564</v>
          </cell>
        </row>
        <row r="192">
          <cell r="B192">
            <v>190</v>
          </cell>
          <cell r="J192">
            <v>249372.38814396827</v>
          </cell>
          <cell r="K192">
            <v>561922.20842454338</v>
          </cell>
          <cell r="L192">
            <v>563336.4349265215</v>
          </cell>
          <cell r="M192">
            <v>-286954.20842454338</v>
          </cell>
          <cell r="N192">
            <v>-313336.4349265215</v>
          </cell>
          <cell r="Q192">
            <v>33800186.095591292</v>
          </cell>
          <cell r="R192">
            <v>-18800186.095591292</v>
          </cell>
        </row>
        <row r="193">
          <cell r="B193">
            <v>191</v>
          </cell>
          <cell r="J193">
            <v>253367.67155227976</v>
          </cell>
          <cell r="K193">
            <v>562459.40125915187</v>
          </cell>
          <cell r="L193">
            <v>665980.07292705565</v>
          </cell>
          <cell r="M193">
            <v>-237491.40125915187</v>
          </cell>
          <cell r="N193">
            <v>-365980.07292705565</v>
          </cell>
          <cell r="Q193">
            <v>39958804.375623338</v>
          </cell>
          <cell r="R193">
            <v>-21958804.375623338</v>
          </cell>
        </row>
        <row r="194">
          <cell r="B194">
            <v>192</v>
          </cell>
          <cell r="J194">
            <v>697996.19578284316</v>
          </cell>
          <cell r="K194">
            <v>562993.788896463</v>
          </cell>
          <cell r="L194">
            <v>564610.02883478894</v>
          </cell>
          <cell r="M194">
            <v>161974.211103537</v>
          </cell>
          <cell r="N194">
            <v>135389.97116521106</v>
          </cell>
          <cell r="Q194">
            <v>33876601.73008734</v>
          </cell>
          <cell r="R194">
            <v>8123398.2699126601</v>
          </cell>
        </row>
        <row r="195">
          <cell r="B195">
            <v>193</v>
          </cell>
          <cell r="J195">
            <v>199645.82618683536</v>
          </cell>
          <cell r="K195">
            <v>563525.40048158146</v>
          </cell>
          <cell r="L195">
            <v>493959.46295409987</v>
          </cell>
          <cell r="M195">
            <v>-363557.40048158146</v>
          </cell>
          <cell r="N195">
            <v>-318959.46295409987</v>
          </cell>
          <cell r="Q195">
            <v>37046959.721557491</v>
          </cell>
          <cell r="R195">
            <v>-23921959.721557491</v>
          </cell>
        </row>
        <row r="196">
          <cell r="B196">
            <v>194</v>
          </cell>
          <cell r="J196">
            <v>875524.39143800421</v>
          </cell>
          <cell r="K196">
            <v>564054.26470774563</v>
          </cell>
          <cell r="L196">
            <v>418760.77428049134</v>
          </cell>
          <cell r="M196">
            <v>110913.73529225437</v>
          </cell>
          <cell r="N196">
            <v>231239.22571950866</v>
          </cell>
          <cell r="Q196">
            <v>31407058.071036849</v>
          </cell>
          <cell r="R196">
            <v>17342941.928963151</v>
          </cell>
        </row>
        <row r="197">
          <cell r="B197">
            <v>195</v>
          </cell>
          <cell r="J197">
            <v>130556.05234950467</v>
          </cell>
          <cell r="K197">
            <v>564580.40982562106</v>
          </cell>
          <cell r="L197">
            <v>432442.92368324136</v>
          </cell>
          <cell r="M197">
            <v>-439612.40982562106</v>
          </cell>
          <cell r="N197">
            <v>-332442.92368324136</v>
          </cell>
          <cell r="Q197">
            <v>32433219.276243102</v>
          </cell>
          <cell r="R197">
            <v>-24933219.276243102</v>
          </cell>
        </row>
        <row r="198">
          <cell r="B198">
            <v>196</v>
          </cell>
          <cell r="J198">
            <v>1301427.621690602</v>
          </cell>
          <cell r="K198">
            <v>565103.86365235492</v>
          </cell>
          <cell r="L198">
            <v>587683.82069961261</v>
          </cell>
          <cell r="M198">
            <v>813293.13634764508</v>
          </cell>
          <cell r="N198">
            <v>765745.17930038739</v>
          </cell>
          <cell r="Q198">
            <v>44076286.552470945</v>
          </cell>
          <cell r="R198">
            <v>57430888.447529055</v>
          </cell>
        </row>
        <row r="199">
          <cell r="B199">
            <v>197</v>
          </cell>
          <cell r="J199">
            <v>899732.39103449602</v>
          </cell>
          <cell r="K199">
            <v>565624.65358040202</v>
          </cell>
          <cell r="L199">
            <v>440061.13534607767</v>
          </cell>
          <cell r="M199">
            <v>159343.34641959798</v>
          </cell>
          <cell r="N199">
            <v>259938.86465392233</v>
          </cell>
          <cell r="Q199">
            <v>33004585.150955826</v>
          </cell>
          <cell r="R199">
            <v>19495414.849044174</v>
          </cell>
        </row>
        <row r="200">
          <cell r="B200">
            <v>198</v>
          </cell>
          <cell r="J200">
            <v>75046.590664078583</v>
          </cell>
          <cell r="K200">
            <v>566142.80658612528</v>
          </cell>
          <cell r="L200">
            <v>641230.176267748</v>
          </cell>
          <cell r="M200">
            <v>-456174.80658612528</v>
          </cell>
          <cell r="N200">
            <v>-556230.176267748</v>
          </cell>
          <cell r="Q200">
            <v>48092263.220081098</v>
          </cell>
          <cell r="R200">
            <v>-41717263.220081098</v>
          </cell>
        </row>
        <row r="201">
          <cell r="B201">
            <v>199</v>
          </cell>
          <cell r="J201">
            <v>1243766.4859822914</v>
          </cell>
          <cell r="K201">
            <v>566658.3492381809</v>
          </cell>
          <cell r="L201">
            <v>592278.2630920026</v>
          </cell>
          <cell r="M201">
            <v>758309.6507618191</v>
          </cell>
          <cell r="N201">
            <v>707721.7369079974</v>
          </cell>
          <cell r="Q201">
            <v>44420869.731900193</v>
          </cell>
          <cell r="R201">
            <v>53079130.268099807</v>
          </cell>
        </row>
        <row r="202">
          <cell r="B202">
            <v>200</v>
          </cell>
          <cell r="J202">
            <v>613514.73734678968</v>
          </cell>
          <cell r="K202">
            <v>567171.3077056933</v>
          </cell>
          <cell r="L202">
            <v>462231.2009638811</v>
          </cell>
          <cell r="M202">
            <v>-42203.307705693296</v>
          </cell>
          <cell r="N202">
            <v>37768.7990361189</v>
          </cell>
          <cell r="Q202">
            <v>34667340.072291084</v>
          </cell>
          <cell r="R202">
            <v>2832659.9277089164</v>
          </cell>
        </row>
        <row r="203">
          <cell r="B203">
            <v>201</v>
          </cell>
          <cell r="J203">
            <v>491424.67773120222</v>
          </cell>
          <cell r="K203">
            <v>567681.70776622556</v>
          </cell>
          <cell r="L203">
            <v>808622.79295976646</v>
          </cell>
          <cell r="M203">
            <v>157286.29223377444</v>
          </cell>
          <cell r="N203">
            <v>-108622.79295976646</v>
          </cell>
          <cell r="Q203">
            <v>60646709.471982487</v>
          </cell>
          <cell r="R203">
            <v>-8146709.4719824865</v>
          </cell>
        </row>
        <row r="204">
          <cell r="B204">
            <v>202</v>
          </cell>
          <cell r="J204">
            <v>673305.44798871432</v>
          </cell>
          <cell r="K204">
            <v>568189.57481355232</v>
          </cell>
          <cell r="L204">
            <v>569619.574807861</v>
          </cell>
          <cell r="M204">
            <v>131778.42518644768</v>
          </cell>
          <cell r="N204">
            <v>105380.425192139</v>
          </cell>
          <cell r="Q204">
            <v>42721468.110589579</v>
          </cell>
          <cell r="R204">
            <v>7903531.8894104213</v>
          </cell>
        </row>
        <row r="205">
          <cell r="B205">
            <v>203</v>
          </cell>
          <cell r="J205">
            <v>1351294.2482788253</v>
          </cell>
          <cell r="K205">
            <v>568694.93386524124</v>
          </cell>
          <cell r="L205">
            <v>673363.25551844959</v>
          </cell>
          <cell r="M205">
            <v>1056273.0661347588</v>
          </cell>
          <cell r="N205">
            <v>926636.74448155041</v>
          </cell>
          <cell r="Q205">
            <v>50502244.163883716</v>
          </cell>
          <cell r="R205">
            <v>69497755.836116284</v>
          </cell>
        </row>
        <row r="206">
          <cell r="B206">
            <v>204</v>
          </cell>
          <cell r="J206">
            <v>797709.93803753506</v>
          </cell>
          <cell r="K206">
            <v>569197.80957004789</v>
          </cell>
          <cell r="L206">
            <v>570831.85998193256</v>
          </cell>
          <cell r="M206">
            <v>255770.19042995211</v>
          </cell>
          <cell r="N206">
            <v>229168.14001806744</v>
          </cell>
          <cell r="Q206">
            <v>42812389.498644941</v>
          </cell>
          <cell r="R206">
            <v>17187610.501355059</v>
          </cell>
        </row>
        <row r="207">
          <cell r="B207">
            <v>205</v>
          </cell>
          <cell r="J207">
            <v>798583.30474734143</v>
          </cell>
          <cell r="K207">
            <v>569698.22621512902</v>
          </cell>
          <cell r="L207">
            <v>499370.26729698601</v>
          </cell>
          <cell r="M207">
            <v>155269.77378487098</v>
          </cell>
          <cell r="N207">
            <v>200629.73270301399</v>
          </cell>
          <cell r="Q207">
            <v>37452770.047273949</v>
          </cell>
          <cell r="R207">
            <v>15047229.952726051</v>
          </cell>
        </row>
        <row r="208">
          <cell r="B208">
            <v>206</v>
          </cell>
          <cell r="J208">
            <v>404088.18066369428</v>
          </cell>
          <cell r="K208">
            <v>570196.20773308177</v>
          </cell>
          <cell r="L208">
            <v>423320.62778715539</v>
          </cell>
          <cell r="M208">
            <v>-245228.20773308177</v>
          </cell>
          <cell r="N208">
            <v>-123320.62778715539</v>
          </cell>
          <cell r="Q208">
            <v>31749047.084036656</v>
          </cell>
          <cell r="R208">
            <v>-9249047.0840366557</v>
          </cell>
        </row>
        <row r="209">
          <cell r="B209">
            <v>207</v>
          </cell>
          <cell r="J209">
            <v>783336.31409702799</v>
          </cell>
          <cell r="K209">
            <v>570691.77770881157</v>
          </cell>
          <cell r="L209">
            <v>437123.9536111608</v>
          </cell>
          <cell r="M209">
            <v>54276.222291188431</v>
          </cell>
          <cell r="N209">
            <v>162876.0463888392</v>
          </cell>
          <cell r="Q209">
            <v>32784296.520837061</v>
          </cell>
          <cell r="R209">
            <v>12215703.479162939</v>
          </cell>
        </row>
        <row r="210">
          <cell r="B210">
            <v>208</v>
          </cell>
          <cell r="J210">
            <v>1446922.0736217797</v>
          </cell>
          <cell r="K210">
            <v>571184.9593862344</v>
          </cell>
          <cell r="L210">
            <v>594007.89987300325</v>
          </cell>
          <cell r="M210">
            <v>958520.0406137656</v>
          </cell>
          <cell r="N210">
            <v>910729.10012699675</v>
          </cell>
          <cell r="Q210">
            <v>44550592.490475245</v>
          </cell>
          <cell r="R210">
            <v>68304682.509524763</v>
          </cell>
        </row>
        <row r="211">
          <cell r="B211">
            <v>209</v>
          </cell>
          <cell r="J211">
            <v>899732.39103449602</v>
          </cell>
          <cell r="K211">
            <v>571675.7756748189</v>
          </cell>
          <cell r="L211">
            <v>444768.96348286577</v>
          </cell>
          <cell r="M211">
            <v>153292.2243251811</v>
          </cell>
          <cell r="N211">
            <v>255231.03651713423</v>
          </cell>
          <cell r="Q211">
            <v>33357672.261214934</v>
          </cell>
          <cell r="R211">
            <v>19142327.738785066</v>
          </cell>
        </row>
        <row r="212">
          <cell r="B212">
            <v>210</v>
          </cell>
          <cell r="J212">
            <v>441450.53331810934</v>
          </cell>
          <cell r="K212">
            <v>572164.24915597215</v>
          </cell>
          <cell r="L212">
            <v>648050.24116220791</v>
          </cell>
          <cell r="M212">
            <v>-47196.249155972153</v>
          </cell>
          <cell r="N212">
            <v>-148050.24116220791</v>
          </cell>
          <cell r="Q212">
            <v>48603768.087165594</v>
          </cell>
          <cell r="R212">
            <v>-11103768.087165594</v>
          </cell>
        </row>
        <row r="213">
          <cell r="B213">
            <v>211</v>
          </cell>
          <cell r="J213">
            <v>382697.38030224352</v>
          </cell>
          <cell r="K213">
            <v>572650.40208927332</v>
          </cell>
          <cell r="L213">
            <v>598541.23029220663</v>
          </cell>
          <cell r="M213">
            <v>-147682.40208927332</v>
          </cell>
          <cell r="N213">
            <v>-198541.23029220663</v>
          </cell>
          <cell r="Q213">
            <v>44890592.271915495</v>
          </cell>
          <cell r="R213">
            <v>-14890592.271915495</v>
          </cell>
        </row>
        <row r="214">
          <cell r="B214">
            <v>212</v>
          </cell>
          <cell r="J214">
            <v>456333.31699848082</v>
          </cell>
          <cell r="K214">
            <v>573134.2564185604</v>
          </cell>
          <cell r="L214">
            <v>467090.86312835861</v>
          </cell>
          <cell r="M214">
            <v>-148166.2564185604</v>
          </cell>
          <cell r="N214">
            <v>-67090.863128358615</v>
          </cell>
          <cell r="Q214">
            <v>35031814.734626897</v>
          </cell>
          <cell r="R214">
            <v>-5031814.7346268967</v>
          </cell>
        </row>
        <row r="215">
          <cell r="B215">
            <v>213</v>
          </cell>
          <cell r="J215">
            <v>538784.2408849257</v>
          </cell>
          <cell r="K215">
            <v>573615.83377787401</v>
          </cell>
          <cell r="L215">
            <v>817075.53942608449</v>
          </cell>
          <cell r="M215">
            <v>-148647.83377787401</v>
          </cell>
          <cell r="N215">
            <v>-417075.53942608449</v>
          </cell>
          <cell r="Q215">
            <v>61280665.456956334</v>
          </cell>
          <cell r="R215">
            <v>-31280665.456956334</v>
          </cell>
        </row>
        <row r="216">
          <cell r="B216">
            <v>214</v>
          </cell>
          <cell r="J216">
            <v>470001.78845821676</v>
          </cell>
          <cell r="K216">
            <v>574095.15549726109</v>
          </cell>
          <cell r="L216">
            <v>575540.01845407102</v>
          </cell>
          <cell r="M216">
            <v>-189127.15549726109</v>
          </cell>
          <cell r="N216">
            <v>-215540.01845407102</v>
          </cell>
          <cell r="Q216">
            <v>43165501.384055324</v>
          </cell>
          <cell r="R216">
            <v>-16165501.384055324</v>
          </cell>
        </row>
        <row r="217">
          <cell r="B217">
            <v>215</v>
          </cell>
          <cell r="J217">
            <v>576946.83135529177</v>
          </cell>
          <cell r="K217">
            <v>574572.2426084443</v>
          </cell>
          <cell r="L217">
            <v>680322.28313297743</v>
          </cell>
          <cell r="M217">
            <v>50395.7573915557</v>
          </cell>
          <cell r="N217">
            <v>-80322.283132977434</v>
          </cell>
          <cell r="Q217">
            <v>51024171.234973304</v>
          </cell>
          <cell r="R217">
            <v>-6024171.234973304</v>
          </cell>
        </row>
        <row r="218">
          <cell r="B218">
            <v>216</v>
          </cell>
          <cell r="J218">
            <v>964063.25699346245</v>
          </cell>
          <cell r="K218">
            <v>575047.11585035909</v>
          </cell>
          <cell r="L218">
            <v>576697.95842337981</v>
          </cell>
          <cell r="M218">
            <v>199970.88414964091</v>
          </cell>
          <cell r="N218">
            <v>173352.04157662019</v>
          </cell>
          <cell r="Q218">
            <v>46135836.673870385</v>
          </cell>
          <cell r="R218">
            <v>13868163.326129615</v>
          </cell>
        </row>
        <row r="219">
          <cell r="B219">
            <v>217</v>
          </cell>
          <cell r="J219">
            <v>798583.30474734143</v>
          </cell>
          <cell r="K219">
            <v>575519.79567456292</v>
          </cell>
          <cell r="L219">
            <v>504473.17715921137</v>
          </cell>
          <cell r="M219">
            <v>149448.20432543708</v>
          </cell>
          <cell r="N219">
            <v>195526.82284078863</v>
          </cell>
          <cell r="Q219">
            <v>40357854.172736913</v>
          </cell>
          <cell r="R219">
            <v>15642145.827263087</v>
          </cell>
        </row>
        <row r="220">
          <cell r="K220">
            <v>575990.30225052137</v>
          </cell>
          <cell r="L220">
            <v>682001.33669974364</v>
          </cell>
          <cell r="Q220">
            <v>54560106.935979493</v>
          </cell>
        </row>
        <row r="221">
          <cell r="K221">
            <v>576458.6554707716</v>
          </cell>
          <cell r="L221">
            <v>578113.55028513854</v>
          </cell>
          <cell r="Q221">
            <v>46249084.022811085</v>
          </cell>
        </row>
        <row r="222">
          <cell r="K222">
            <v>576924.87495596893</v>
          </cell>
          <cell r="L222">
            <v>505704.8025777961</v>
          </cell>
          <cell r="Q222">
            <v>40456384.206223689</v>
          </cell>
        </row>
      </sheetData>
      <sheetData sheetId="9" refreshError="1"/>
      <sheetData sheetId="10">
        <row r="4">
          <cell r="H4">
            <v>300000</v>
          </cell>
          <cell r="L4">
            <v>9000000</v>
          </cell>
        </row>
        <row r="5">
          <cell r="H5">
            <v>493070.58551813988</v>
          </cell>
          <cell r="L5">
            <v>14792117.565544195</v>
          </cell>
        </row>
        <row r="6">
          <cell r="H6">
            <v>516582.44900110574</v>
          </cell>
          <cell r="L6">
            <v>15497473.470033173</v>
          </cell>
        </row>
        <row r="7">
          <cell r="H7">
            <v>489623.58939736965</v>
          </cell>
          <cell r="L7">
            <v>14688707.681921089</v>
          </cell>
        </row>
        <row r="8">
          <cell r="H8">
            <v>432029.88365357311</v>
          </cell>
          <cell r="L8">
            <v>12960896.509607194</v>
          </cell>
        </row>
        <row r="9">
          <cell r="H9">
            <v>382513.63735905301</v>
          </cell>
          <cell r="L9">
            <v>11475409.120771591</v>
          </cell>
        </row>
        <row r="10">
          <cell r="H10">
            <v>289702.47169777821</v>
          </cell>
          <cell r="L10">
            <v>8691074.1509333458</v>
          </cell>
        </row>
        <row r="11">
          <cell r="H11">
            <v>247027.59676676444</v>
          </cell>
          <cell r="L11">
            <v>7410827.9030029336</v>
          </cell>
        </row>
        <row r="12">
          <cell r="H12">
            <v>207253.64696071538</v>
          </cell>
          <cell r="L12">
            <v>6217609.4088214617</v>
          </cell>
        </row>
        <row r="13">
          <cell r="H13">
            <v>208647.08852841653</v>
          </cell>
          <cell r="L13">
            <v>6259412.6558524957</v>
          </cell>
        </row>
        <row r="14">
          <cell r="H14">
            <v>202998.78422869634</v>
          </cell>
          <cell r="L14">
            <v>6089963.52686089</v>
          </cell>
        </row>
        <row r="15">
          <cell r="H15">
            <v>192338.17730321622</v>
          </cell>
          <cell r="L15">
            <v>5770145.3190964861</v>
          </cell>
        </row>
        <row r="16">
          <cell r="H16">
            <v>277305.5041747886</v>
          </cell>
          <cell r="L16">
            <v>8319165.1252436582</v>
          </cell>
        </row>
        <row r="17">
          <cell r="H17">
            <v>202888.80352133012</v>
          </cell>
          <cell r="L17">
            <v>6086664.1056399038</v>
          </cell>
        </row>
        <row r="18">
          <cell r="H18">
            <v>180543.42998876434</v>
          </cell>
          <cell r="L18">
            <v>5416302.8996629305</v>
          </cell>
        </row>
        <row r="19">
          <cell r="H19">
            <v>214776.65485275566</v>
          </cell>
          <cell r="L19">
            <v>6443299.6455826694</v>
          </cell>
        </row>
        <row r="20">
          <cell r="H20">
            <v>211462.41170066927</v>
          </cell>
          <cell r="L20">
            <v>6343872.3510200782</v>
          </cell>
        </row>
        <row r="21">
          <cell r="H21">
            <v>227735.98011689211</v>
          </cell>
          <cell r="L21">
            <v>6832079.4035067633</v>
          </cell>
        </row>
        <row r="22">
          <cell r="H22">
            <v>234499.1248756448</v>
          </cell>
          <cell r="L22">
            <v>7034973.7462693444</v>
          </cell>
        </row>
        <row r="23">
          <cell r="H23">
            <v>206547.54237035563</v>
          </cell>
          <cell r="L23">
            <v>7229163.9829624472</v>
          </cell>
        </row>
        <row r="24">
          <cell r="H24">
            <v>215854.84209731335</v>
          </cell>
          <cell r="L24">
            <v>7554919.4734059675</v>
          </cell>
        </row>
        <row r="25">
          <cell r="H25">
            <v>371351.70624393271</v>
          </cell>
          <cell r="L25">
            <v>12997309.718537645</v>
          </cell>
        </row>
        <row r="26">
          <cell r="H26">
            <v>254971.42860410974</v>
          </cell>
          <cell r="L26">
            <v>8924000.0011438411</v>
          </cell>
        </row>
        <row r="27">
          <cell r="H27">
            <v>255131.37092036632</v>
          </cell>
          <cell r="L27">
            <v>8929597.982212821</v>
          </cell>
        </row>
        <row r="28">
          <cell r="H28">
            <v>240240.18388264885</v>
          </cell>
          <cell r="L28">
            <v>8408406.4358927105</v>
          </cell>
        </row>
        <row r="29">
          <cell r="H29">
            <v>296692.72729288379</v>
          </cell>
          <cell r="L29">
            <v>11867709.091715351</v>
          </cell>
        </row>
        <row r="30">
          <cell r="H30">
            <v>490105.31389194028</v>
          </cell>
          <cell r="L30">
            <v>19604212.555677611</v>
          </cell>
        </row>
        <row r="31">
          <cell r="H31">
            <v>462905.59365382558</v>
          </cell>
          <cell r="L31">
            <v>18516223.746153023</v>
          </cell>
        </row>
        <row r="32">
          <cell r="L32">
            <v>0</v>
          </cell>
        </row>
        <row r="33">
          <cell r="H33">
            <v>750813.64266964456</v>
          </cell>
          <cell r="L33">
            <v>30032545.706785783</v>
          </cell>
        </row>
        <row r="34">
          <cell r="H34">
            <v>947208.83709796879</v>
          </cell>
          <cell r="L34">
            <v>37888353.483918749</v>
          </cell>
        </row>
        <row r="35">
          <cell r="H35">
            <v>759886.42270820495</v>
          </cell>
          <cell r="L35">
            <v>30395456.908328198</v>
          </cell>
        </row>
        <row r="36">
          <cell r="H36">
            <v>595350.79658431513</v>
          </cell>
          <cell r="L36">
            <v>23814031.863372605</v>
          </cell>
        </row>
        <row r="37">
          <cell r="H37">
            <v>463304.84777775063</v>
          </cell>
          <cell r="L37">
            <v>18532193.911110025</v>
          </cell>
        </row>
        <row r="38">
          <cell r="H38">
            <v>599067.27960957971</v>
          </cell>
          <cell r="L38">
            <v>23962691.184383187</v>
          </cell>
        </row>
        <row r="39">
          <cell r="H39">
            <v>1026251.0243907769</v>
          </cell>
          <cell r="L39">
            <v>41050040.975631073</v>
          </cell>
        </row>
        <row r="40">
          <cell r="H40">
            <v>698163.05111235019</v>
          </cell>
          <cell r="L40">
            <v>27926522.044494007</v>
          </cell>
        </row>
        <row r="41">
          <cell r="H41">
            <v>680438.35235002602</v>
          </cell>
          <cell r="L41">
            <v>27217534.09400104</v>
          </cell>
        </row>
        <row r="42">
          <cell r="H42">
            <v>576042.97071518854</v>
          </cell>
          <cell r="L42">
            <v>23041718.828607541</v>
          </cell>
        </row>
        <row r="43">
          <cell r="H43">
            <v>775500.29009108688</v>
          </cell>
          <cell r="L43">
            <v>31020011.603643477</v>
          </cell>
        </row>
        <row r="44">
          <cell r="H44">
            <v>434280.53731498448</v>
          </cell>
          <cell r="L44">
            <v>17371221.492599379</v>
          </cell>
        </row>
        <row r="45">
          <cell r="H45">
            <v>498290.13414963009</v>
          </cell>
          <cell r="L45">
            <v>19931605.365985204</v>
          </cell>
        </row>
        <row r="46">
          <cell r="H46">
            <v>596103.50514793524</v>
          </cell>
          <cell r="L46">
            <v>23844140.205917411</v>
          </cell>
        </row>
        <row r="47">
          <cell r="H47">
            <v>610953.49701456761</v>
          </cell>
          <cell r="L47">
            <v>24438139.880582705</v>
          </cell>
        </row>
        <row r="48">
          <cell r="H48">
            <v>478874.12464365578</v>
          </cell>
          <cell r="L48">
            <v>19154964.985746231</v>
          </cell>
        </row>
        <row r="49">
          <cell r="H49">
            <v>497856.91532598145</v>
          </cell>
          <cell r="L49">
            <v>19914276.613039259</v>
          </cell>
        </row>
        <row r="50">
          <cell r="H50">
            <v>774251.83798834297</v>
          </cell>
          <cell r="L50">
            <v>38712591.899417147</v>
          </cell>
        </row>
        <row r="51">
          <cell r="H51">
            <v>449618.84373932774</v>
          </cell>
          <cell r="L51">
            <v>22480942.186966386</v>
          </cell>
        </row>
        <row r="52">
          <cell r="H52">
            <v>691574.69994010753</v>
          </cell>
          <cell r="L52">
            <v>34578734.997005373</v>
          </cell>
        </row>
        <row r="53">
          <cell r="H53">
            <v>513392.97459709615</v>
          </cell>
          <cell r="L53">
            <v>25669648.729854807</v>
          </cell>
        </row>
        <row r="54">
          <cell r="H54">
            <v>610452.8878608793</v>
          </cell>
          <cell r="L54">
            <v>30522644.393043965</v>
          </cell>
        </row>
        <row r="55">
          <cell r="H55">
            <v>609915.99713267782</v>
          </cell>
          <cell r="L55">
            <v>30495799.85663389</v>
          </cell>
        </row>
        <row r="56">
          <cell r="H56">
            <v>372219.87534045649</v>
          </cell>
          <cell r="L56">
            <v>18610993.767022826</v>
          </cell>
        </row>
        <row r="57">
          <cell r="H57">
            <v>575828.99384140153</v>
          </cell>
          <cell r="L57">
            <v>28791449.692070078</v>
          </cell>
        </row>
        <row r="58">
          <cell r="H58">
            <v>734305.68685183767</v>
          </cell>
          <cell r="L58">
            <v>36715284.342591882</v>
          </cell>
        </row>
        <row r="59">
          <cell r="H59">
            <v>645076.9076854313</v>
          </cell>
          <cell r="L59">
            <v>32253845.384271566</v>
          </cell>
        </row>
        <row r="60">
          <cell r="H60">
            <v>448821.84941781731</v>
          </cell>
          <cell r="L60">
            <v>22441092.470890865</v>
          </cell>
        </row>
        <row r="61">
          <cell r="H61">
            <v>1008908.4257108041</v>
          </cell>
          <cell r="L61">
            <v>50445421.285540201</v>
          </cell>
        </row>
        <row r="62">
          <cell r="H62">
            <v>1246655.9516475787</v>
          </cell>
          <cell r="L62">
            <v>62332797.582378939</v>
          </cell>
        </row>
        <row r="63">
          <cell r="H63">
            <v>676543.82521743991</v>
          </cell>
          <cell r="L63">
            <v>33827191.260871999</v>
          </cell>
        </row>
        <row r="64">
          <cell r="H64">
            <v>970211.26536699641</v>
          </cell>
          <cell r="L64">
            <v>48510563.268349819</v>
          </cell>
        </row>
        <row r="65">
          <cell r="H65">
            <v>609705.51152969827</v>
          </cell>
          <cell r="L65">
            <v>30485275.576484915</v>
          </cell>
        </row>
        <row r="66">
          <cell r="H66">
            <v>721533.6525124578</v>
          </cell>
          <cell r="L66">
            <v>36076682.625622891</v>
          </cell>
        </row>
        <row r="67">
          <cell r="H67">
            <v>774200.23133984348</v>
          </cell>
          <cell r="L67">
            <v>38710011.566992171</v>
          </cell>
        </row>
        <row r="68">
          <cell r="H68">
            <v>542938.98123731674</v>
          </cell>
          <cell r="L68">
            <v>27146949.061865836</v>
          </cell>
        </row>
        <row r="69">
          <cell r="H69">
            <v>1279846.4883672351</v>
          </cell>
          <cell r="L69">
            <v>63992324.418361753</v>
          </cell>
        </row>
        <row r="70">
          <cell r="H70">
            <v>1153489.0419530217</v>
          </cell>
          <cell r="L70">
            <v>57674452.097651079</v>
          </cell>
        </row>
        <row r="71">
          <cell r="H71">
            <v>695753.51227830478</v>
          </cell>
          <cell r="L71">
            <v>34787675.613915242</v>
          </cell>
        </row>
        <row r="72">
          <cell r="H72">
            <v>502797.61868348491</v>
          </cell>
          <cell r="L72">
            <v>25139880.934174247</v>
          </cell>
        </row>
        <row r="73">
          <cell r="H73">
            <v>571622.07775364933</v>
          </cell>
          <cell r="L73">
            <v>28581103.887682468</v>
          </cell>
        </row>
        <row r="74">
          <cell r="H74">
            <v>493076.29141129029</v>
          </cell>
          <cell r="L74">
            <v>24653814.570564516</v>
          </cell>
        </row>
        <row r="75">
          <cell r="H75">
            <v>674287.07480728335</v>
          </cell>
          <cell r="L75">
            <v>33714353.740364164</v>
          </cell>
        </row>
        <row r="76">
          <cell r="H76">
            <v>440473.06201014342</v>
          </cell>
          <cell r="L76">
            <v>22023653.10050717</v>
          </cell>
        </row>
        <row r="77">
          <cell r="H77">
            <v>355801.20386634755</v>
          </cell>
          <cell r="L77">
            <v>17790060.193317376</v>
          </cell>
        </row>
        <row r="78">
          <cell r="H78">
            <v>282747.49382543506</v>
          </cell>
          <cell r="L78">
            <v>14137374.691271752</v>
          </cell>
        </row>
        <row r="79">
          <cell r="H79">
            <v>745316.35167797562</v>
          </cell>
          <cell r="L79">
            <v>37265817.583898783</v>
          </cell>
        </row>
        <row r="80">
          <cell r="H80">
            <v>671996.49229216087</v>
          </cell>
          <cell r="L80">
            <v>33599824.614608042</v>
          </cell>
        </row>
        <row r="81">
          <cell r="H81">
            <v>633335.16829489893</v>
          </cell>
          <cell r="L81">
            <v>31666758.414744947</v>
          </cell>
        </row>
        <row r="82">
          <cell r="H82">
            <v>1093781.8939227762</v>
          </cell>
          <cell r="L82">
            <v>54689094.696138814</v>
          </cell>
        </row>
        <row r="83">
          <cell r="H83">
            <v>788219.86525860359</v>
          </cell>
          <cell r="L83">
            <v>39410993.262930177</v>
          </cell>
        </row>
        <row r="84">
          <cell r="H84">
            <v>1212869.6840833949</v>
          </cell>
          <cell r="L84">
            <v>60643484.20416975</v>
          </cell>
        </row>
        <row r="85">
          <cell r="H85">
            <v>893333.77785391617</v>
          </cell>
          <cell r="L85">
            <v>44666688.892695807</v>
          </cell>
        </row>
        <row r="86">
          <cell r="H86">
            <v>694041.49997031048</v>
          </cell>
          <cell r="L86">
            <v>34702074.998515524</v>
          </cell>
        </row>
        <row r="87">
          <cell r="H87">
            <v>441753.35045651434</v>
          </cell>
          <cell r="L87">
            <v>22087667.522825718</v>
          </cell>
        </row>
        <row r="88">
          <cell r="H88">
            <v>1023311.9738746267</v>
          </cell>
          <cell r="L88">
            <v>51165598.693731338</v>
          </cell>
        </row>
        <row r="89">
          <cell r="H89">
            <v>756301.11738230055</v>
          </cell>
          <cell r="L89">
            <v>37815055.869115025</v>
          </cell>
        </row>
        <row r="90">
          <cell r="H90">
            <v>873329.82464626199</v>
          </cell>
          <cell r="L90">
            <v>43666491.232313097</v>
          </cell>
        </row>
        <row r="91">
          <cell r="H91">
            <v>487266.54014930537</v>
          </cell>
          <cell r="L91">
            <v>24363327.007465269</v>
          </cell>
        </row>
        <row r="92">
          <cell r="H92">
            <v>740376.58883357712</v>
          </cell>
          <cell r="L92">
            <v>37018829.441678859</v>
          </cell>
        </row>
        <row r="93">
          <cell r="H93">
            <v>447428.14568193426</v>
          </cell>
          <cell r="L93">
            <v>22371407.284096714</v>
          </cell>
        </row>
        <row r="94">
          <cell r="H94">
            <v>487204.83475780027</v>
          </cell>
          <cell r="L94">
            <v>24360241.737890013</v>
          </cell>
        </row>
        <row r="95">
          <cell r="H95">
            <v>834258.0986766417</v>
          </cell>
          <cell r="L95">
            <v>41712904.933832087</v>
          </cell>
        </row>
        <row r="96">
          <cell r="H96">
            <v>530882.53596113028</v>
          </cell>
          <cell r="L96">
            <v>26544126.798056513</v>
          </cell>
        </row>
        <row r="97">
          <cell r="H97">
            <v>405453.3721628706</v>
          </cell>
          <cell r="L97">
            <v>20272668.608143531</v>
          </cell>
        </row>
        <row r="98">
          <cell r="H98">
            <v>407694.15713532065</v>
          </cell>
          <cell r="L98">
            <v>20384707.856766034</v>
          </cell>
        </row>
        <row r="99">
          <cell r="H99">
            <v>377225.55418149498</v>
          </cell>
          <cell r="L99">
            <v>18861277.709074751</v>
          </cell>
        </row>
        <row r="100">
          <cell r="H100">
            <v>387884.19906180439</v>
          </cell>
          <cell r="L100">
            <v>19394209.953090221</v>
          </cell>
        </row>
        <row r="101">
          <cell r="H101">
            <v>555597.75783605501</v>
          </cell>
          <cell r="L101">
            <v>27779887.891802751</v>
          </cell>
        </row>
        <row r="102">
          <cell r="H102">
            <v>354034.50301489752</v>
          </cell>
          <cell r="L102">
            <v>17701725.150744878</v>
          </cell>
        </row>
        <row r="103">
          <cell r="H103">
            <v>322364.10681924538</v>
          </cell>
          <cell r="L103">
            <v>16118205.340962268</v>
          </cell>
        </row>
        <row r="104">
          <cell r="H104">
            <v>335299.92832529265</v>
          </cell>
          <cell r="L104">
            <v>16764996.416264633</v>
          </cell>
        </row>
        <row r="105">
          <cell r="H105">
            <v>509718.12494244252</v>
          </cell>
          <cell r="L105">
            <v>25485906.247122128</v>
          </cell>
        </row>
        <row r="106">
          <cell r="H106">
            <v>800804.43546404899</v>
          </cell>
          <cell r="L106">
            <v>40040221.773202449</v>
          </cell>
        </row>
        <row r="107">
          <cell r="H107">
            <v>438950.48453245789</v>
          </cell>
          <cell r="L107">
            <v>21947524.226622894</v>
          </cell>
        </row>
        <row r="108">
          <cell r="H108">
            <v>442237.24252593209</v>
          </cell>
          <cell r="L108">
            <v>22111862.126296606</v>
          </cell>
        </row>
        <row r="109">
          <cell r="H109">
            <v>447897.32015178318</v>
          </cell>
          <cell r="L109">
            <v>22394866.007589158</v>
          </cell>
        </row>
        <row r="110">
          <cell r="H110">
            <v>729055.06220408017</v>
          </cell>
          <cell r="L110">
            <v>36452753.110204011</v>
          </cell>
        </row>
        <row r="111">
          <cell r="H111">
            <v>703617.79845234263</v>
          </cell>
          <cell r="L111">
            <v>35180889.92261713</v>
          </cell>
        </row>
        <row r="112">
          <cell r="H112">
            <v>339641.41616072587</v>
          </cell>
          <cell r="L112">
            <v>16982070.808036294</v>
          </cell>
        </row>
        <row r="113">
          <cell r="H113">
            <v>875776.75862110395</v>
          </cell>
          <cell r="L113">
            <v>43788837.931055196</v>
          </cell>
        </row>
        <row r="114">
          <cell r="H114">
            <v>478593.62158521009</v>
          </cell>
          <cell r="L114">
            <v>23929681.079260506</v>
          </cell>
        </row>
        <row r="115">
          <cell r="H115">
            <v>263972.16705531994</v>
          </cell>
          <cell r="L115">
            <v>13198608.352765996</v>
          </cell>
        </row>
        <row r="116">
          <cell r="H116">
            <v>450605.68996777124</v>
          </cell>
          <cell r="L116">
            <v>22530284.498388562</v>
          </cell>
        </row>
        <row r="117">
          <cell r="H117">
            <v>456894.19229868031</v>
          </cell>
          <cell r="L117">
            <v>22844709.614934016</v>
          </cell>
        </row>
        <row r="118">
          <cell r="H118">
            <v>729982.79700452241</v>
          </cell>
          <cell r="L118">
            <v>36499139.850226119</v>
          </cell>
        </row>
        <row r="119">
          <cell r="H119">
            <v>729539.33296100073</v>
          </cell>
          <cell r="L119">
            <v>36476966.64805004</v>
          </cell>
        </row>
        <row r="120">
          <cell r="H120">
            <v>483741.87826679903</v>
          </cell>
          <cell r="L120">
            <v>24187093.91333995</v>
          </cell>
        </row>
        <row r="121">
          <cell r="H121">
            <v>507585.96215717657</v>
          </cell>
          <cell r="L121">
            <v>25379298.107858829</v>
          </cell>
        </row>
        <row r="122">
          <cell r="H122">
            <v>968378.20510146825</v>
          </cell>
          <cell r="L122">
            <v>48418910.255073413</v>
          </cell>
        </row>
        <row r="123">
          <cell r="H123">
            <v>754595.59847119381</v>
          </cell>
          <cell r="L123">
            <v>37729779.923559688</v>
          </cell>
        </row>
        <row r="124">
          <cell r="H124">
            <v>520799.33918091346</v>
          </cell>
          <cell r="L124">
            <v>26039966.959045675</v>
          </cell>
        </row>
        <row r="125">
          <cell r="H125">
            <v>249554.66029045483</v>
          </cell>
          <cell r="L125">
            <v>12477733.014522742</v>
          </cell>
        </row>
        <row r="126">
          <cell r="H126">
            <v>526683.42115301173</v>
          </cell>
          <cell r="L126">
            <v>26334171.057650588</v>
          </cell>
        </row>
        <row r="127">
          <cell r="H127">
            <v>313590.76281528367</v>
          </cell>
          <cell r="L127">
            <v>15679538.140764184</v>
          </cell>
        </row>
        <row r="128">
          <cell r="H128">
            <v>298565.09280821681</v>
          </cell>
          <cell r="L128">
            <v>14928254.640410841</v>
          </cell>
        </row>
        <row r="129">
          <cell r="H129">
            <v>346164.14075011387</v>
          </cell>
          <cell r="L129">
            <v>17308207.037505694</v>
          </cell>
        </row>
        <row r="130">
          <cell r="H130">
            <v>377871.74227420957</v>
          </cell>
          <cell r="L130">
            <v>18893587.113710478</v>
          </cell>
        </row>
        <row r="131">
          <cell r="H131">
            <v>648725.61454993056</v>
          </cell>
          <cell r="L131">
            <v>32436280.727496527</v>
          </cell>
        </row>
        <row r="132">
          <cell r="H132">
            <v>1085750.2834938103</v>
          </cell>
          <cell r="L132">
            <v>54287514.174690515</v>
          </cell>
        </row>
        <row r="133">
          <cell r="H133">
            <v>522846.73764897377</v>
          </cell>
          <cell r="L133">
            <v>26142336.882448688</v>
          </cell>
        </row>
        <row r="134">
          <cell r="H134">
            <v>400576.66974191921</v>
          </cell>
          <cell r="L134">
            <v>20028833.487095959</v>
          </cell>
        </row>
        <row r="135">
          <cell r="H135">
            <v>364484.9709689609</v>
          </cell>
          <cell r="L135">
            <v>18224248.548448045</v>
          </cell>
        </row>
        <row r="136">
          <cell r="H136">
            <v>396191.6976304265</v>
          </cell>
          <cell r="L136">
            <v>19809584.881521326</v>
          </cell>
        </row>
        <row r="137">
          <cell r="H137">
            <v>291382.29181427357</v>
          </cell>
          <cell r="L137">
            <v>14569114.590713678</v>
          </cell>
        </row>
        <row r="138">
          <cell r="H138">
            <v>165597.12680138863</v>
          </cell>
          <cell r="L138">
            <v>8279856.3400694318</v>
          </cell>
        </row>
        <row r="139">
          <cell r="H139">
            <v>488553.00170821679</v>
          </cell>
          <cell r="L139">
            <v>24427650.085410841</v>
          </cell>
        </row>
        <row r="140">
          <cell r="H140">
            <v>256427.56593116026</v>
          </cell>
          <cell r="L140">
            <v>12821378.296558013</v>
          </cell>
        </row>
        <row r="141">
          <cell r="H141">
            <v>224784.79841621511</v>
          </cell>
          <cell r="L141">
            <v>11239239.920810755</v>
          </cell>
        </row>
        <row r="142">
          <cell r="H142">
            <v>211318.34109106322</v>
          </cell>
          <cell r="L142">
            <v>10565917.05455316</v>
          </cell>
        </row>
        <row r="143">
          <cell r="H143">
            <v>214166.08676014439</v>
          </cell>
          <cell r="L143">
            <v>10708304.338007219</v>
          </cell>
        </row>
        <row r="144">
          <cell r="H144">
            <v>400258.50538229954</v>
          </cell>
          <cell r="L144">
            <v>24015510.322937973</v>
          </cell>
        </row>
        <row r="145">
          <cell r="H145">
            <v>813857.34957373224</v>
          </cell>
          <cell r="L145">
            <v>48831440.974423937</v>
          </cell>
        </row>
        <row r="146">
          <cell r="H146">
            <v>812632.42884773039</v>
          </cell>
          <cell r="L146">
            <v>48757945.730863824</v>
          </cell>
        </row>
        <row r="147">
          <cell r="H147">
            <v>735005.07170514413</v>
          </cell>
          <cell r="L147">
            <v>44100304.302308649</v>
          </cell>
        </row>
        <row r="148">
          <cell r="H148">
            <v>467719.49991911417</v>
          </cell>
          <cell r="L148">
            <v>28063169.995146848</v>
          </cell>
        </row>
        <row r="149">
          <cell r="H149">
            <v>218079.80055931804</v>
          </cell>
          <cell r="L149">
            <v>13084788.033559082</v>
          </cell>
        </row>
        <row r="150">
          <cell r="H150">
            <v>367605.94195273297</v>
          </cell>
          <cell r="L150">
            <v>22056356.517163977</v>
          </cell>
        </row>
        <row r="151">
          <cell r="H151">
            <v>366506.13442289009</v>
          </cell>
          <cell r="L151">
            <v>21990368.065373406</v>
          </cell>
        </row>
        <row r="152">
          <cell r="H152">
            <v>813491.45052848931</v>
          </cell>
          <cell r="L152">
            <v>48809487.031709358</v>
          </cell>
        </row>
        <row r="153">
          <cell r="H153">
            <v>1034819.4543550757</v>
          </cell>
          <cell r="L153">
            <v>62089167.261304542</v>
          </cell>
        </row>
        <row r="154">
          <cell r="H154">
            <v>394462.26934764808</v>
          </cell>
          <cell r="L154">
            <v>23667736.160858884</v>
          </cell>
        </row>
        <row r="155">
          <cell r="H155">
            <v>283647.53426114155</v>
          </cell>
          <cell r="L155">
            <v>17018852.055668492</v>
          </cell>
        </row>
        <row r="156">
          <cell r="H156">
            <v>1032175.8327742899</v>
          </cell>
          <cell r="L156">
            <v>61930549.966457397</v>
          </cell>
        </row>
        <row r="157">
          <cell r="H157">
            <v>1375696.6547192344</v>
          </cell>
          <cell r="L157">
            <v>82541799.28315407</v>
          </cell>
        </row>
        <row r="158">
          <cell r="H158">
            <v>596422.34611019294</v>
          </cell>
          <cell r="L158">
            <v>35785340.766611576</v>
          </cell>
        </row>
        <row r="159">
          <cell r="H159">
            <v>1266186.5578780239</v>
          </cell>
          <cell r="L159">
            <v>75971193.472681433</v>
          </cell>
        </row>
        <row r="160">
          <cell r="H160">
            <v>677894.37454974139</v>
          </cell>
          <cell r="L160">
            <v>40673662.472984485</v>
          </cell>
        </row>
        <row r="161">
          <cell r="H161">
            <v>330709.62420898164</v>
          </cell>
          <cell r="L161">
            <v>19842577.4525389</v>
          </cell>
        </row>
        <row r="162">
          <cell r="H162">
            <v>316977.7440355884</v>
          </cell>
          <cell r="L162">
            <v>19018664.642135303</v>
          </cell>
        </row>
        <row r="163">
          <cell r="H163">
            <v>961048.24690484069</v>
          </cell>
          <cell r="L163">
            <v>57662894.814290442</v>
          </cell>
        </row>
        <row r="164">
          <cell r="H164">
            <v>507782.99545730703</v>
          </cell>
          <cell r="L164">
            <v>30466979.72743842</v>
          </cell>
        </row>
        <row r="165">
          <cell r="H165">
            <v>1500650.0529491217</v>
          </cell>
          <cell r="L165">
            <v>90039003.176947296</v>
          </cell>
        </row>
        <row r="166">
          <cell r="H166">
            <v>893821.22719841334</v>
          </cell>
          <cell r="L166">
            <v>53629273.631904803</v>
          </cell>
        </row>
        <row r="167">
          <cell r="H167">
            <v>452260.24270843068</v>
          </cell>
          <cell r="L167">
            <v>27135614.562505841</v>
          </cell>
        </row>
        <row r="168">
          <cell r="H168">
            <v>1236375.3303320389</v>
          </cell>
          <cell r="L168">
            <v>74182519.819922328</v>
          </cell>
        </row>
        <row r="169">
          <cell r="H169">
            <v>517982.63797551912</v>
          </cell>
          <cell r="L169">
            <v>31078958.278531145</v>
          </cell>
        </row>
        <row r="170">
          <cell r="H170">
            <v>1048232.4801389608</v>
          </cell>
          <cell r="L170">
            <v>62893948.808337644</v>
          </cell>
        </row>
        <row r="171">
          <cell r="H171">
            <v>499071.76464343746</v>
          </cell>
          <cell r="L171">
            <v>29944305.878606249</v>
          </cell>
        </row>
        <row r="172">
          <cell r="H172">
            <v>353217.41869935219</v>
          </cell>
          <cell r="L172">
            <v>21193045.121961132</v>
          </cell>
        </row>
        <row r="173">
          <cell r="H173">
            <v>346970.1773562163</v>
          </cell>
          <cell r="L173">
            <v>20818210.641372979</v>
          </cell>
        </row>
        <row r="174">
          <cell r="H174">
            <v>346318.33232072019</v>
          </cell>
          <cell r="L174">
            <v>20779099.939243212</v>
          </cell>
        </row>
        <row r="175">
          <cell r="H175">
            <v>259049.25479910392</v>
          </cell>
          <cell r="L175">
            <v>15542955.287946235</v>
          </cell>
        </row>
        <row r="176">
          <cell r="H176">
            <v>168146.96586873734</v>
          </cell>
          <cell r="L176">
            <v>10088817.95212424</v>
          </cell>
        </row>
        <row r="177">
          <cell r="H177">
            <v>781556.16721237462</v>
          </cell>
          <cell r="L177">
            <v>46893370.032742478</v>
          </cell>
        </row>
        <row r="178">
          <cell r="H178">
            <v>332236.99030903348</v>
          </cell>
          <cell r="L178">
            <v>19934219.418542009</v>
          </cell>
        </row>
        <row r="179">
          <cell r="H179">
            <v>225103.44231743863</v>
          </cell>
          <cell r="L179">
            <v>13506206.539046317</v>
          </cell>
        </row>
        <row r="180">
          <cell r="H180">
            <v>815552.05128641485</v>
          </cell>
          <cell r="L180">
            <v>48933123.077184893</v>
          </cell>
        </row>
        <row r="181">
          <cell r="H181">
            <v>454180.20230248151</v>
          </cell>
          <cell r="L181">
            <v>27250812.138148889</v>
          </cell>
        </row>
        <row r="182">
          <cell r="H182">
            <v>423261.9576914463</v>
          </cell>
          <cell r="L182">
            <v>25395717.461486779</v>
          </cell>
        </row>
        <row r="183">
          <cell r="H183">
            <v>443097.85022512014</v>
          </cell>
          <cell r="L183">
            <v>26585871.01350721</v>
          </cell>
        </row>
        <row r="184">
          <cell r="H184">
            <v>227643.70811448782</v>
          </cell>
          <cell r="L184">
            <v>13658622.486869268</v>
          </cell>
        </row>
        <row r="185">
          <cell r="H185">
            <v>267010.93600494845</v>
          </cell>
          <cell r="L185">
            <v>16020656.160296908</v>
          </cell>
        </row>
        <row r="186">
          <cell r="H186">
            <v>373524.48766037129</v>
          </cell>
          <cell r="L186">
            <v>22411469.259622276</v>
          </cell>
        </row>
        <row r="187">
          <cell r="H187">
            <v>173343.13366675039</v>
          </cell>
          <cell r="L187">
            <v>10400588.020005023</v>
          </cell>
        </row>
        <row r="188">
          <cell r="H188">
            <v>243309.7766431683</v>
          </cell>
          <cell r="L188">
            <v>14598586.598590098</v>
          </cell>
        </row>
        <row r="189">
          <cell r="H189">
            <v>395345.07917302108</v>
          </cell>
          <cell r="L189">
            <v>23720704.750381265</v>
          </cell>
        </row>
        <row r="190">
          <cell r="H190">
            <v>370649.77473790938</v>
          </cell>
          <cell r="L190">
            <v>22238986.484274562</v>
          </cell>
        </row>
        <row r="191">
          <cell r="H191">
            <v>205115.85112320154</v>
          </cell>
          <cell r="L191">
            <v>12306951.067392092</v>
          </cell>
        </row>
        <row r="192">
          <cell r="H192">
            <v>2137560.0457156021</v>
          </cell>
          <cell r="L192">
            <v>128253602.74293613</v>
          </cell>
        </row>
        <row r="193">
          <cell r="H193">
            <v>929684.30053154833</v>
          </cell>
          <cell r="L193">
            <v>55781058.031892903</v>
          </cell>
        </row>
        <row r="194">
          <cell r="H194">
            <v>431501.25974171748</v>
          </cell>
          <cell r="L194">
            <v>25890075.584503047</v>
          </cell>
        </row>
        <row r="195">
          <cell r="H195">
            <v>711440.0484062999</v>
          </cell>
          <cell r="L195">
            <v>53358003.630472496</v>
          </cell>
        </row>
        <row r="196">
          <cell r="H196">
            <v>361378.25209069235</v>
          </cell>
          <cell r="L196">
            <v>27103368.906801924</v>
          </cell>
        </row>
        <row r="197">
          <cell r="H197">
            <v>636286.87358675408</v>
          </cell>
          <cell r="L197">
            <v>47721515.519006558</v>
          </cell>
        </row>
        <row r="198">
          <cell r="H198">
            <v>275913.1807669652</v>
          </cell>
          <cell r="L198">
            <v>20693488.55752239</v>
          </cell>
        </row>
        <row r="199">
          <cell r="H199">
            <v>1226222.0215864023</v>
          </cell>
          <cell r="L199">
            <v>91966651.618980169</v>
          </cell>
        </row>
        <row r="200">
          <cell r="H200">
            <v>1008134.5531501829</v>
          </cell>
          <cell r="L200">
            <v>75610091.486263722</v>
          </cell>
        </row>
        <row r="201">
          <cell r="H201">
            <v>328447.08777644142</v>
          </cell>
          <cell r="L201">
            <v>24633531.583233107</v>
          </cell>
        </row>
        <row r="202">
          <cell r="H202">
            <v>1184273.9149776651</v>
          </cell>
          <cell r="L202">
            <v>88820543.623324886</v>
          </cell>
        </row>
        <row r="203">
          <cell r="H203">
            <v>816905.40849907044</v>
          </cell>
          <cell r="L203">
            <v>61267905.63743028</v>
          </cell>
        </row>
        <row r="204">
          <cell r="H204">
            <v>803048.00635977346</v>
          </cell>
          <cell r="L204">
            <v>60228600.476983011</v>
          </cell>
        </row>
        <row r="205">
          <cell r="H205">
            <v>811470.16927887464</v>
          </cell>
          <cell r="L205">
            <v>60860262.695915595</v>
          </cell>
        </row>
        <row r="206">
          <cell r="H206">
            <v>1617717.2522953569</v>
          </cell>
          <cell r="L206">
            <v>121328793.92215177</v>
          </cell>
        </row>
        <row r="207">
          <cell r="H207">
            <v>1194673.7452530193</v>
          </cell>
          <cell r="L207">
            <v>89600530.89397645</v>
          </cell>
        </row>
        <row r="208">
          <cell r="H208">
            <v>909227.39278408943</v>
          </cell>
          <cell r="L208">
            <v>68192054.458806708</v>
          </cell>
        </row>
        <row r="209">
          <cell r="H209">
            <v>497779.32118846808</v>
          </cell>
          <cell r="L209">
            <v>37333449.089135103</v>
          </cell>
        </row>
        <row r="210">
          <cell r="H210">
            <v>630362.88915681536</v>
          </cell>
          <cell r="L210">
            <v>47277216.686761156</v>
          </cell>
        </row>
        <row r="211">
          <cell r="H211">
            <v>1491838.6483736825</v>
          </cell>
          <cell r="L211">
            <v>111887898.62802619</v>
          </cell>
        </row>
        <row r="212">
          <cell r="H212">
            <v>1070237.4188354695</v>
          </cell>
          <cell r="L212">
            <v>80267806.412660211</v>
          </cell>
        </row>
        <row r="213">
          <cell r="H213">
            <v>696963.68336684781</v>
          </cell>
          <cell r="L213">
            <v>52272276.252513587</v>
          </cell>
        </row>
        <row r="214">
          <cell r="H214">
            <v>518114.07373410044</v>
          </cell>
          <cell r="L214">
            <v>38858555.530057535</v>
          </cell>
        </row>
        <row r="215">
          <cell r="H215">
            <v>473882.90272081469</v>
          </cell>
          <cell r="L215">
            <v>35541217.704061098</v>
          </cell>
        </row>
        <row r="216">
          <cell r="H216">
            <v>467213.4344602162</v>
          </cell>
          <cell r="L216">
            <v>35041007.584516212</v>
          </cell>
        </row>
        <row r="217">
          <cell r="H217">
            <v>431453.20372148522</v>
          </cell>
          <cell r="L217">
            <v>32358990.279111393</v>
          </cell>
        </row>
        <row r="218">
          <cell r="H218">
            <v>629570.01501236996</v>
          </cell>
          <cell r="L218">
            <v>50365601.200989597</v>
          </cell>
        </row>
        <row r="219">
          <cell r="H219">
            <v>831304.32701223029</v>
          </cell>
          <cell r="L219">
            <v>66504346.160978422</v>
          </cell>
        </row>
        <row r="220">
          <cell r="H220">
            <v>843599.19633493735</v>
          </cell>
          <cell r="L220">
            <v>67487935.706794992</v>
          </cell>
        </row>
        <row r="221">
          <cell r="H221">
            <v>849264.02763568331</v>
          </cell>
          <cell r="L221">
            <v>67941122.210854664</v>
          </cell>
        </row>
        <row r="222">
          <cell r="H222">
            <v>854928.85893642926</v>
          </cell>
          <cell r="L222">
            <v>68394308.714914337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ology.com/fightcenter/events/24353-ufc-179" TargetMode="External"/><Relationship Id="rId21" Type="http://schemas.openxmlformats.org/officeDocument/2006/relationships/hyperlink" Target="https://www.tapology.com/fightcenter/events/16681-ufc-jones-vs-sonnen" TargetMode="External"/><Relationship Id="rId42" Type="http://schemas.openxmlformats.org/officeDocument/2006/relationships/hyperlink" Target="https://www.tapology.com/fightcenter/events/22392-ufc-181" TargetMode="External"/><Relationship Id="rId63" Type="http://schemas.openxmlformats.org/officeDocument/2006/relationships/hyperlink" Target="https://www.tapology.com/fightcenter/events/19525-ufc-166-velasquez-vs-dos-santos-3" TargetMode="External"/><Relationship Id="rId84" Type="http://schemas.openxmlformats.org/officeDocument/2006/relationships/hyperlink" Target="https://www.tapology.com/fightcenter/events/ufc-119-mir-vs-cro-cop" TargetMode="External"/><Relationship Id="rId138" Type="http://schemas.openxmlformats.org/officeDocument/2006/relationships/hyperlink" Target="https://www.tapology.com/fightcenter/events/ufc-53-heavy-hitters" TargetMode="External"/><Relationship Id="rId159" Type="http://schemas.openxmlformats.org/officeDocument/2006/relationships/hyperlink" Target="https://www.tapology.com/fightcenter/events/ufc-113-machida-vs-shogun-2" TargetMode="External"/><Relationship Id="rId107" Type="http://schemas.openxmlformats.org/officeDocument/2006/relationships/hyperlink" Target="https://www.tapology.com/fightcenter/events/ufc-85-bedlam" TargetMode="External"/><Relationship Id="rId11" Type="http://schemas.openxmlformats.org/officeDocument/2006/relationships/hyperlink" Target="https://www.tapology.com/fightcenter/events/77570-ufc-263" TargetMode="External"/><Relationship Id="rId32" Type="http://schemas.openxmlformats.org/officeDocument/2006/relationships/hyperlink" Target="https://www.tapology.com/fightcenter/events/40102-ufc-203-miocic-vs-overeem" TargetMode="External"/><Relationship Id="rId53" Type="http://schemas.openxmlformats.org/officeDocument/2006/relationships/hyperlink" Target="https://www.tapology.com/fightcenter/events/29455-ufc-187-aldo-vs-mcgregor" TargetMode="External"/><Relationship Id="rId74" Type="http://schemas.openxmlformats.org/officeDocument/2006/relationships/hyperlink" Target="https://www.tapology.com/fightcenter/events/ufc-64-unstoppable" TargetMode="External"/><Relationship Id="rId128" Type="http://schemas.openxmlformats.org/officeDocument/2006/relationships/hyperlink" Target="https://www.tapology.com/fightcenter/events/28241-ufc-186" TargetMode="External"/><Relationship Id="rId149" Type="http://schemas.openxmlformats.org/officeDocument/2006/relationships/hyperlink" Target="https://www.tapology.com/fightcenter/events/ufc-42-sudden-impact" TargetMode="External"/><Relationship Id="rId5" Type="http://schemas.openxmlformats.org/officeDocument/2006/relationships/hyperlink" Target="https://www.tapology.com/fightcenter/events/ufc-97-redemption" TargetMode="External"/><Relationship Id="rId95" Type="http://schemas.openxmlformats.org/officeDocument/2006/relationships/hyperlink" Target="https://www.tapology.com/fightcenter/events/53519-ufc-230" TargetMode="External"/><Relationship Id="rId160" Type="http://schemas.openxmlformats.org/officeDocument/2006/relationships/hyperlink" Target="https://www.tapology.com/fightcenter/events/ufc-115-liddell-vs-franklin" TargetMode="External"/><Relationship Id="rId22" Type="http://schemas.openxmlformats.org/officeDocument/2006/relationships/hyperlink" Target="https://www.tapology.com/fightcenter/events/23324-ufc-175" TargetMode="External"/><Relationship Id="rId43" Type="http://schemas.openxmlformats.org/officeDocument/2006/relationships/hyperlink" Target="https://www.tapology.com/fightcenter/events/ufc-63-hughes-vs-penn" TargetMode="External"/><Relationship Id="rId64" Type="http://schemas.openxmlformats.org/officeDocument/2006/relationships/hyperlink" Target="https://www.tapology.com/fightcenter/events/16542-ufc-157" TargetMode="External"/><Relationship Id="rId118" Type="http://schemas.openxmlformats.org/officeDocument/2006/relationships/hyperlink" Target="https://www.tapology.com/fightcenter/events/56334-ufc-234" TargetMode="External"/><Relationship Id="rId139" Type="http://schemas.openxmlformats.org/officeDocument/2006/relationships/hyperlink" Target="https://www.tapology.com/fightcenter/events/67364-ufc-251" TargetMode="External"/><Relationship Id="rId85" Type="http://schemas.openxmlformats.org/officeDocument/2006/relationships/hyperlink" Target="https://www.tapology.com/fightcenter/events/40792-ufc-204" TargetMode="External"/><Relationship Id="rId150" Type="http://schemas.openxmlformats.org/officeDocument/2006/relationships/hyperlink" Target="https://www.tapology.com/fightcenter/events/ufc-35-throwdown" TargetMode="External"/><Relationship Id="rId12" Type="http://schemas.openxmlformats.org/officeDocument/2006/relationships/hyperlink" Target="https://www.tapology.com/fightcenter/events/ufc-117-silva-vs-sonnen" TargetMode="External"/><Relationship Id="rId17" Type="http://schemas.openxmlformats.org/officeDocument/2006/relationships/hyperlink" Target="https://www.tapology.com/fightcenter/events/ufc-86-jackson-vs-griffin" TargetMode="External"/><Relationship Id="rId33" Type="http://schemas.openxmlformats.org/officeDocument/2006/relationships/hyperlink" Target="https://www.tapology.com/fightcenter/events/ufc-84-ill-will" TargetMode="External"/><Relationship Id="rId38" Type="http://schemas.openxmlformats.org/officeDocument/2006/relationships/hyperlink" Target="https://www.tapology.com/fightcenter/events/ufc-73-stacked" TargetMode="External"/><Relationship Id="rId59" Type="http://schemas.openxmlformats.org/officeDocument/2006/relationships/hyperlink" Target="https://www.tapology.com/fightcenter/events/ufc-96-jackson-vs-jardine" TargetMode="External"/><Relationship Id="rId103" Type="http://schemas.openxmlformats.org/officeDocument/2006/relationships/hyperlink" Target="https://www.tapology.com/fightcenter/events/ufc-80-rapid-fire" TargetMode="External"/><Relationship Id="rId108" Type="http://schemas.openxmlformats.org/officeDocument/2006/relationships/hyperlink" Target="https://www.tapology.com/fightcenter/events/22390-ufc-178" TargetMode="External"/><Relationship Id="rId124" Type="http://schemas.openxmlformats.org/officeDocument/2006/relationships/hyperlink" Target="https://www.tapology.com/fightcenter/events/44083-ufc-213" TargetMode="External"/><Relationship Id="rId129" Type="http://schemas.openxmlformats.org/officeDocument/2006/relationships/hyperlink" Target="https://www.tapology.com/fightcenter/events/ufc-55-fury" TargetMode="External"/><Relationship Id="rId54" Type="http://schemas.openxmlformats.org/officeDocument/2006/relationships/hyperlink" Target="https://www.tapology.com/fightcenter/events/14431-ufc-153" TargetMode="External"/><Relationship Id="rId70" Type="http://schemas.openxmlformats.org/officeDocument/2006/relationships/hyperlink" Target="https://www.tapology.com/fightcenter/events/28236-ufc-185" TargetMode="External"/><Relationship Id="rId75" Type="http://schemas.openxmlformats.org/officeDocument/2006/relationships/hyperlink" Target="https://www.tapology.com/fightcenter/events/43812-ufc-210" TargetMode="External"/><Relationship Id="rId91" Type="http://schemas.openxmlformats.org/officeDocument/2006/relationships/hyperlink" Target="https://www.tapology.com/fightcenter/events/18192-ufc-164" TargetMode="External"/><Relationship Id="rId96" Type="http://schemas.openxmlformats.org/officeDocument/2006/relationships/hyperlink" Target="https://www.tapology.com/fightcenter/events/31112-ufc-192" TargetMode="External"/><Relationship Id="rId140" Type="http://schemas.openxmlformats.org/officeDocument/2006/relationships/hyperlink" Target="https://www.tapology.com/fightcenter/events/50243-ufc-224" TargetMode="External"/><Relationship Id="rId145" Type="http://schemas.openxmlformats.org/officeDocument/2006/relationships/hyperlink" Target="https://www.tapology.com/fightcenter/events/ufc-36-worlds-collide" TargetMode="External"/><Relationship Id="rId161" Type="http://schemas.openxmlformats.org/officeDocument/2006/relationships/hyperlink" Target="https://www.tapology.com/fightcenter/events/ufc-107-penn-vs-sanchez" TargetMode="External"/><Relationship Id="rId1" Type="http://schemas.openxmlformats.org/officeDocument/2006/relationships/hyperlink" Target="https://www.tapology.com/fightcenter/events/ufc-71-liddell-vs-jackson" TargetMode="External"/><Relationship Id="rId6" Type="http://schemas.openxmlformats.org/officeDocument/2006/relationships/hyperlink" Target="https://www.tapology.com/fightcenter/events/ufc-81-breaking-point" TargetMode="External"/><Relationship Id="rId23" Type="http://schemas.openxmlformats.org/officeDocument/2006/relationships/hyperlink" Target="https://www.tapology.com/fightcenter/events/9686-ufc-135" TargetMode="External"/><Relationship Id="rId28" Type="http://schemas.openxmlformats.org/officeDocument/2006/relationships/hyperlink" Target="https://www.tapology.com/fightcenter/events/ufc-62-liddell-vs-sobral" TargetMode="External"/><Relationship Id="rId49" Type="http://schemas.openxmlformats.org/officeDocument/2006/relationships/hyperlink" Target="https://www.tapology.com/fightcenter/events/49921-ufc-226" TargetMode="External"/><Relationship Id="rId114" Type="http://schemas.openxmlformats.org/officeDocument/2006/relationships/hyperlink" Target="https://www.tapology.com/fightcenter/events/13684-ufc-150" TargetMode="External"/><Relationship Id="rId119" Type="http://schemas.openxmlformats.org/officeDocument/2006/relationships/hyperlink" Target="https://www.tapology.com/fightcenter/events/12573-ufc-147" TargetMode="External"/><Relationship Id="rId44" Type="http://schemas.openxmlformats.org/officeDocument/2006/relationships/hyperlink" Target="https://www.tapology.com/fightcenter/events/ufc-69-shootout" TargetMode="External"/><Relationship Id="rId60" Type="http://schemas.openxmlformats.org/officeDocument/2006/relationships/hyperlink" Target="https://www.tapology.com/fightcenter/events/21832-ufc-172-jones-vs-teixeira" TargetMode="External"/><Relationship Id="rId65" Type="http://schemas.openxmlformats.org/officeDocument/2006/relationships/hyperlink" Target="https://www.tapology.com/fightcenter/events/ufc-131-lesnar-vs-dos-santos" TargetMode="External"/><Relationship Id="rId81" Type="http://schemas.openxmlformats.org/officeDocument/2006/relationships/hyperlink" Target="https://www.tapology.com/fightcenter/events/21513-ufc-171" TargetMode="External"/><Relationship Id="rId86" Type="http://schemas.openxmlformats.org/officeDocument/2006/relationships/hyperlink" Target="https://www.tapology.com/fightcenter/events/9822-ufc-138" TargetMode="External"/><Relationship Id="rId130" Type="http://schemas.openxmlformats.org/officeDocument/2006/relationships/hyperlink" Target="https://www.tapology.com/fightcenter/events/33167-ufc-191" TargetMode="External"/><Relationship Id="rId135" Type="http://schemas.openxmlformats.org/officeDocument/2006/relationships/hyperlink" Target="https://www.tapology.com/fightcenter/events/44084-ufc-216" TargetMode="External"/><Relationship Id="rId151" Type="http://schemas.openxmlformats.org/officeDocument/2006/relationships/hyperlink" Target="https://www.tapology.com/fightcenter/events/ufc-110-nogueira-vs-velasquez" TargetMode="External"/><Relationship Id="rId156" Type="http://schemas.openxmlformats.org/officeDocument/2006/relationships/hyperlink" Target="https://www.tapology.com/fightcenter/events/ufc-102-couture-vs-nogueira" TargetMode="External"/><Relationship Id="rId13" Type="http://schemas.openxmlformats.org/officeDocument/2006/relationships/hyperlink" Target="https://www.tapology.com/fightcenter/events/27642-ufc-184-weidman-vs-belfort" TargetMode="External"/><Relationship Id="rId18" Type="http://schemas.openxmlformats.org/officeDocument/2006/relationships/hyperlink" Target="https://www.tapology.com/fightcenter/events/ufc-68-uprising" TargetMode="External"/><Relationship Id="rId39" Type="http://schemas.openxmlformats.org/officeDocument/2006/relationships/hyperlink" Target="https://www.tapology.com/fightcenter/events/ufc-59-reality-check" TargetMode="External"/><Relationship Id="rId109" Type="http://schemas.openxmlformats.org/officeDocument/2006/relationships/hyperlink" Target="https://www.tapology.com/fightcenter/events/44080-ufc-212" TargetMode="External"/><Relationship Id="rId34" Type="http://schemas.openxmlformats.org/officeDocument/2006/relationships/hyperlink" Target="https://www.tapology.com/fightcenter/events/ufc-76-knockout" TargetMode="External"/><Relationship Id="rId50" Type="http://schemas.openxmlformats.org/officeDocument/2006/relationships/hyperlink" Target="https://www.tapology.com/fightcenter/events/48687-ufc-220" TargetMode="External"/><Relationship Id="rId55" Type="http://schemas.openxmlformats.org/officeDocument/2006/relationships/hyperlink" Target="https://www.tapology.com/fightcenter/events/ufc-99-the-comeback" TargetMode="External"/><Relationship Id="rId76" Type="http://schemas.openxmlformats.org/officeDocument/2006/relationships/hyperlink" Target="https://www.tapology.com/fightcenter/events/52344-ufc-227" TargetMode="External"/><Relationship Id="rId97" Type="http://schemas.openxmlformats.org/officeDocument/2006/relationships/hyperlink" Target="https://www.tapology.com/fightcenter/events/39712-ufc-201" TargetMode="External"/><Relationship Id="rId104" Type="http://schemas.openxmlformats.org/officeDocument/2006/relationships/hyperlink" Target="https://www.tapology.com/fightcenter/events/9765-ufc-136" TargetMode="External"/><Relationship Id="rId120" Type="http://schemas.openxmlformats.org/officeDocument/2006/relationships/hyperlink" Target="https://www.tapology.com/fightcenter/events/ufc-54-boiling-point" TargetMode="External"/><Relationship Id="rId125" Type="http://schemas.openxmlformats.org/officeDocument/2006/relationships/hyperlink" Target="https://www.tapology.com/fightcenter/events/53597-ufc-228" TargetMode="External"/><Relationship Id="rId141" Type="http://schemas.openxmlformats.org/officeDocument/2006/relationships/hyperlink" Target="https://www.tapology.com/fightcenter/events/ufc-49-unfinished-business" TargetMode="External"/><Relationship Id="rId146" Type="http://schemas.openxmlformats.org/officeDocument/2006/relationships/hyperlink" Target="https://www.tapology.com/fightcenter/events/ufc-37-high-impact" TargetMode="External"/><Relationship Id="rId7" Type="http://schemas.openxmlformats.org/officeDocument/2006/relationships/hyperlink" Target="https://www.tapology.com/fightcenter/events/ufc-98-evans-vs-machida" TargetMode="External"/><Relationship Id="rId71" Type="http://schemas.openxmlformats.org/officeDocument/2006/relationships/hyperlink" Target="https://www.tapology.com/fightcenter/events/19128-ufc-165" TargetMode="External"/><Relationship Id="rId92" Type="http://schemas.openxmlformats.org/officeDocument/2006/relationships/hyperlink" Target="https://www.tapology.com/fightcenter/events/48689-ufc-222" TargetMode="External"/><Relationship Id="rId162" Type="http://schemas.openxmlformats.org/officeDocument/2006/relationships/drawing" Target="../drawings/drawing2.xml"/><Relationship Id="rId2" Type="http://schemas.openxmlformats.org/officeDocument/2006/relationships/hyperlink" Target="https://www.tapology.com/fightcenter/events/70869-ufc-255" TargetMode="External"/><Relationship Id="rId29" Type="http://schemas.openxmlformats.org/officeDocument/2006/relationships/hyperlink" Target="https://www.tapology.com/fightcenter/events/10374-ufc-140" TargetMode="External"/><Relationship Id="rId24" Type="http://schemas.openxmlformats.org/officeDocument/2006/relationships/hyperlink" Target="https://www.tapology.com/fightcenter/events/ufc-123-rampage-vs-machida" TargetMode="External"/><Relationship Id="rId40" Type="http://schemas.openxmlformats.org/officeDocument/2006/relationships/hyperlink" Target="https://www.tapology.com/fightcenter/events/ufc-67-all-or-nothing" TargetMode="External"/><Relationship Id="rId45" Type="http://schemas.openxmlformats.org/officeDocument/2006/relationships/hyperlink" Target="https://www.tapology.com/fightcenter/events/ufc-57-liddell-vs-couture-3" TargetMode="External"/><Relationship Id="rId66" Type="http://schemas.openxmlformats.org/officeDocument/2006/relationships/hyperlink" Target="https://www.tapology.com/fightcenter/events/ufc-82-pride-of-a-champion" TargetMode="External"/><Relationship Id="rId87" Type="http://schemas.openxmlformats.org/officeDocument/2006/relationships/hyperlink" Target="https://www.tapology.com/fightcenter/events/38668-ufc-199-rockhold-vs-weidman-2" TargetMode="External"/><Relationship Id="rId110" Type="http://schemas.openxmlformats.org/officeDocument/2006/relationships/hyperlink" Target="https://www.tapology.com/fightcenter/events/42698-ufc-209" TargetMode="External"/><Relationship Id="rId115" Type="http://schemas.openxmlformats.org/officeDocument/2006/relationships/hyperlink" Target="https://www.tapology.com/fightcenter/events/24140-ufc-180-velasquez-vs-werdum" TargetMode="External"/><Relationship Id="rId131" Type="http://schemas.openxmlformats.org/officeDocument/2006/relationships/hyperlink" Target="https://www.tapology.com/fightcenter/events/22389-ufc-174" TargetMode="External"/><Relationship Id="rId136" Type="http://schemas.openxmlformats.org/officeDocument/2006/relationships/hyperlink" Target="https://www.tapology.com/fightcenter/events/57504-ufc-236" TargetMode="External"/><Relationship Id="rId157" Type="http://schemas.openxmlformats.org/officeDocument/2006/relationships/hyperlink" Target="https://www.tapology.com/fightcenter/events/ufc-112-invincible" TargetMode="External"/><Relationship Id="rId61" Type="http://schemas.openxmlformats.org/officeDocument/2006/relationships/hyperlink" Target="https://www.tapology.com/fightcenter/events/21249-ufc-170" TargetMode="External"/><Relationship Id="rId82" Type="http://schemas.openxmlformats.org/officeDocument/2006/relationships/hyperlink" Target="https://www.tapology.com/fightcenter/events/43945-ufc-211" TargetMode="External"/><Relationship Id="rId152" Type="http://schemas.openxmlformats.org/officeDocument/2006/relationships/hyperlink" Target="https://www.tapology.com/fightcenter/events/ufc-108-evans-vs-silva" TargetMode="External"/><Relationship Id="rId19" Type="http://schemas.openxmlformats.org/officeDocument/2006/relationships/hyperlink" Target="https://www.tapology.com/fightcenter/events/ufc-118-edgar-vs-penn-2" TargetMode="External"/><Relationship Id="rId14" Type="http://schemas.openxmlformats.org/officeDocument/2006/relationships/hyperlink" Target="https://www.tapology.com/fightcenter/events/15171-ufc-155-dos-santos-vs-velasquez-2" TargetMode="External"/><Relationship Id="rId30" Type="http://schemas.openxmlformats.org/officeDocument/2006/relationships/hyperlink" Target="https://www.tapology.com/fightcenter/events/ufc-74-respect" TargetMode="External"/><Relationship Id="rId35" Type="http://schemas.openxmlformats.org/officeDocument/2006/relationships/hyperlink" Target="https://www.tapology.com/fightcenter/events/13140-ufc-152" TargetMode="External"/><Relationship Id="rId56" Type="http://schemas.openxmlformats.org/officeDocument/2006/relationships/hyperlink" Target="https://www.tapology.com/fightcenter/events/ufc-93-franklin-vs-henderson" TargetMode="External"/><Relationship Id="rId77" Type="http://schemas.openxmlformats.org/officeDocument/2006/relationships/hyperlink" Target="https://www.tapology.com/fightcenter/events/42699-ufc-210" TargetMode="External"/><Relationship Id="rId100" Type="http://schemas.openxmlformats.org/officeDocument/2006/relationships/hyperlink" Target="https://www.tapology.com/fightcenter/events/34862-ufc-195-rousey-vs-holm" TargetMode="External"/><Relationship Id="rId105" Type="http://schemas.openxmlformats.org/officeDocument/2006/relationships/hyperlink" Target="https://www.tapology.com/fightcenter/events/37906-ufc-fight-night-87-jacare-vs-belfort" TargetMode="External"/><Relationship Id="rId126" Type="http://schemas.openxmlformats.org/officeDocument/2006/relationships/hyperlink" Target="https://www.tapology.com/fightcenter/events/48688-ufc-221" TargetMode="External"/><Relationship Id="rId147" Type="http://schemas.openxmlformats.org/officeDocument/2006/relationships/hyperlink" Target="https://www.tapology.com/fightcenter/events/ufc-43-meltdown" TargetMode="External"/><Relationship Id="rId8" Type="http://schemas.openxmlformats.org/officeDocument/2006/relationships/hyperlink" Target="https://www.tapology.com/fightcenter/events/19524-ufc-167-st-pierre-vs-hendricks" TargetMode="External"/><Relationship Id="rId51" Type="http://schemas.openxmlformats.org/officeDocument/2006/relationships/hyperlink" Target="https://www.tapology.com/fightcenter/events/17601-ufc" TargetMode="External"/><Relationship Id="rId72" Type="http://schemas.openxmlformats.org/officeDocument/2006/relationships/hyperlink" Target="https://www.tapology.com/fightcenter/events/ufc-133" TargetMode="External"/><Relationship Id="rId93" Type="http://schemas.openxmlformats.org/officeDocument/2006/relationships/hyperlink" Target="https://www.tapology.com/fightcenter/events/ufc-127-penn-vs-fitch" TargetMode="External"/><Relationship Id="rId98" Type="http://schemas.openxmlformats.org/officeDocument/2006/relationships/hyperlink" Target="https://www.tapology.com/fightcenter/events/12776-ufc-149" TargetMode="External"/><Relationship Id="rId121" Type="http://schemas.openxmlformats.org/officeDocument/2006/relationships/hyperlink" Target="https://www.tapology.com/fightcenter/events/41371-ufc-206" TargetMode="External"/><Relationship Id="rId142" Type="http://schemas.openxmlformats.org/officeDocument/2006/relationships/hyperlink" Target="https://www.tapology.com/fightcenter/events/ufc-46-supernatural" TargetMode="External"/><Relationship Id="rId3" Type="http://schemas.openxmlformats.org/officeDocument/2006/relationships/hyperlink" Target="https://www.tapology.com/fightcenter/events/25716-ufc-183-silva-vs-diaz" TargetMode="External"/><Relationship Id="rId25" Type="http://schemas.openxmlformats.org/officeDocument/2006/relationships/hyperlink" Target="https://www.tapology.com/fightcenter/events/ufc-65-bad-intentions" TargetMode="External"/><Relationship Id="rId46" Type="http://schemas.openxmlformats.org/officeDocument/2006/relationships/hyperlink" Target="https://www.tapology.com/fightcenter/events/85253-ufc-274" TargetMode="External"/><Relationship Id="rId67" Type="http://schemas.openxmlformats.org/officeDocument/2006/relationships/hyperlink" Target="https://www.tapology.com/fightcenter/events/ufc-77-hostile-territory" TargetMode="External"/><Relationship Id="rId116" Type="http://schemas.openxmlformats.org/officeDocument/2006/relationships/hyperlink" Target="https://www.tapology.com/fightcenter/events/17693-ufc-aldo-vs-pettis" TargetMode="External"/><Relationship Id="rId137" Type="http://schemas.openxmlformats.org/officeDocument/2006/relationships/hyperlink" Target="https://www.tapology.com/fightcenter/events/ufc-44-undisputed" TargetMode="External"/><Relationship Id="rId158" Type="http://schemas.openxmlformats.org/officeDocument/2006/relationships/hyperlink" Target="https://www.tapology.com/fightcenter/events/ufc-104-machida-vs-shogun" TargetMode="External"/><Relationship Id="rId20" Type="http://schemas.openxmlformats.org/officeDocument/2006/relationships/hyperlink" Target="https://www.tapology.com/fightcenter/events/ufc-83-serra-vs-st-pierre-2" TargetMode="External"/><Relationship Id="rId41" Type="http://schemas.openxmlformats.org/officeDocument/2006/relationships/hyperlink" Target="https://www.tapology.com/fightcenter/events/ufc-78-validation" TargetMode="External"/><Relationship Id="rId62" Type="http://schemas.openxmlformats.org/officeDocument/2006/relationships/hyperlink" Target="https://www.tapology.com/fightcenter/events/ufc-134-silva-vs-okami" TargetMode="External"/><Relationship Id="rId83" Type="http://schemas.openxmlformats.org/officeDocument/2006/relationships/hyperlink" Target="https://www.tapology.com/fightcenter/events/ufc-58-usa-vs-canada" TargetMode="External"/><Relationship Id="rId88" Type="http://schemas.openxmlformats.org/officeDocument/2006/relationships/hyperlink" Target="https://www.tapology.com/fightcenter/events/9660-ufc-137-st-pierre-vs-diaz" TargetMode="External"/><Relationship Id="rId111" Type="http://schemas.openxmlformats.org/officeDocument/2006/relationships/hyperlink" Target="https://www.tapology.com/fightcenter/events/ufc-56-full-force" TargetMode="External"/><Relationship Id="rId132" Type="http://schemas.openxmlformats.org/officeDocument/2006/relationships/hyperlink" Target="https://www.tapology.com/fightcenter/events/ufc-48-payback" TargetMode="External"/><Relationship Id="rId153" Type="http://schemas.openxmlformats.org/officeDocument/2006/relationships/hyperlink" Target="https://www.tapology.com/fightcenter/events/ufc-109-relentless" TargetMode="External"/><Relationship Id="rId15" Type="http://schemas.openxmlformats.org/officeDocument/2006/relationships/hyperlink" Target="https://www.tapology.com/fightcenter/events/12168-ufc-146" TargetMode="External"/><Relationship Id="rId36" Type="http://schemas.openxmlformats.org/officeDocument/2006/relationships/hyperlink" Target="https://www.tapology.com/fightcenter/events/16791-ufc-157" TargetMode="External"/><Relationship Id="rId57" Type="http://schemas.openxmlformats.org/officeDocument/2006/relationships/hyperlink" Target="https://www.tapology.com/fightcenter/events/50149-ufc-223" TargetMode="External"/><Relationship Id="rId106" Type="http://schemas.openxmlformats.org/officeDocument/2006/relationships/hyperlink" Target="https://www.tapology.com/fightcenter/events/22469-ufc-173-weidman-vs-belfort" TargetMode="External"/><Relationship Id="rId127" Type="http://schemas.openxmlformats.org/officeDocument/2006/relationships/hyperlink" Target="https://www.tapology.com/fightcenter/events/24694-ufc-177-jones-vs-gustafsson-2" TargetMode="External"/><Relationship Id="rId10" Type="http://schemas.openxmlformats.org/officeDocument/2006/relationships/hyperlink" Target="https://www.tapology.com/fightcenter/events/ufc-60-hughes-vs-gracie" TargetMode="External"/><Relationship Id="rId31" Type="http://schemas.openxmlformats.org/officeDocument/2006/relationships/hyperlink" Target="https://www.tapology.com/fightcenter/events/ufc-88-breakthrough" TargetMode="External"/><Relationship Id="rId52" Type="http://schemas.openxmlformats.org/officeDocument/2006/relationships/hyperlink" Target="https://www.tapology.com/fightcenter/events/11293-ufc-144" TargetMode="External"/><Relationship Id="rId73" Type="http://schemas.openxmlformats.org/officeDocument/2006/relationships/hyperlink" Target="https://www.tapology.com/fightcenter/events/29313-ufc-188-velasquez-vs-werdum" TargetMode="External"/><Relationship Id="rId78" Type="http://schemas.openxmlformats.org/officeDocument/2006/relationships/hyperlink" Target="https://www.tapology.com/fightcenter/events/54119-ufc-231" TargetMode="External"/><Relationship Id="rId94" Type="http://schemas.openxmlformats.org/officeDocument/2006/relationships/hyperlink" Target="https://www.tapology.com/fightcenter/events/50751-ufc-225" TargetMode="External"/><Relationship Id="rId99" Type="http://schemas.openxmlformats.org/officeDocument/2006/relationships/hyperlink" Target="https://www.tapology.com/fightcenter/events/11196-ufc-142" TargetMode="External"/><Relationship Id="rId101" Type="http://schemas.openxmlformats.org/officeDocument/2006/relationships/hyperlink" Target="https://www.tapology.com/fightcenter/events/20975-ufc-169-jones-vs-teixeira" TargetMode="External"/><Relationship Id="rId122" Type="http://schemas.openxmlformats.org/officeDocument/2006/relationships/hyperlink" Target="https://www.tapology.com/fightcenter/events/ufc-40-vendetta" TargetMode="External"/><Relationship Id="rId143" Type="http://schemas.openxmlformats.org/officeDocument/2006/relationships/hyperlink" Target="https://www.tapology.com/fightcenter/events/ufc-33-victory-in-vegas" TargetMode="External"/><Relationship Id="rId148" Type="http://schemas.openxmlformats.org/officeDocument/2006/relationships/hyperlink" Target="https://www.tapology.com/fightcenter/events/ufc-39-the-warriors-return" TargetMode="External"/><Relationship Id="rId4" Type="http://schemas.openxmlformats.org/officeDocument/2006/relationships/hyperlink" Target="https://www.tapology.com/fightcenter/events/56351-ufc-235" TargetMode="External"/><Relationship Id="rId9" Type="http://schemas.openxmlformats.org/officeDocument/2006/relationships/hyperlink" Target="https://www.tapology.com/fightcenter/events/ufc-87-seek-and-destroy" TargetMode="External"/><Relationship Id="rId26" Type="http://schemas.openxmlformats.org/officeDocument/2006/relationships/hyperlink" Target="https://www.tapology.com/fightcenter/events/67159-ufc-on-espn" TargetMode="External"/><Relationship Id="rId47" Type="http://schemas.openxmlformats.org/officeDocument/2006/relationships/hyperlink" Target="https://www.tapology.com/fightcenter/events/11221-ufc-143" TargetMode="External"/><Relationship Id="rId68" Type="http://schemas.openxmlformats.org/officeDocument/2006/relationships/hyperlink" Target="https://www.tapology.com/fightcenter/events/ufc-130-edgar-vs-maynard-3" TargetMode="External"/><Relationship Id="rId89" Type="http://schemas.openxmlformats.org/officeDocument/2006/relationships/hyperlink" Target="https://www.tapology.com/fightcenter/events/ufc-52-couture-vs-liddell-2" TargetMode="External"/><Relationship Id="rId112" Type="http://schemas.openxmlformats.org/officeDocument/2006/relationships/hyperlink" Target="https://www.tapology.com/fightcenter/events/46805-ufc-216" TargetMode="External"/><Relationship Id="rId133" Type="http://schemas.openxmlformats.org/officeDocument/2006/relationships/hyperlink" Target="https://www.tapology.com/fightcenter/events/ufc-47-its-on" TargetMode="External"/><Relationship Id="rId154" Type="http://schemas.openxmlformats.org/officeDocument/2006/relationships/hyperlink" Target="https://www.tapology.com/fightcenter/events/ufc-103-franklin-vs-belfort" TargetMode="External"/><Relationship Id="rId16" Type="http://schemas.openxmlformats.org/officeDocument/2006/relationships/hyperlink" Target="https://www.tapology.com/fightcenter/events/17854-ufc-162-silva-vs-weidman" TargetMode="External"/><Relationship Id="rId37" Type="http://schemas.openxmlformats.org/officeDocument/2006/relationships/hyperlink" Target="https://www.tapology.com/fightcenter/events/ufc-128-shogun-vs-jones" TargetMode="External"/><Relationship Id="rId58" Type="http://schemas.openxmlformats.org/officeDocument/2006/relationships/hyperlink" Target="https://www.tapology.com/fightcenter/events/ufc-132-cruz-vs-faber-ii" TargetMode="External"/><Relationship Id="rId79" Type="http://schemas.openxmlformats.org/officeDocument/2006/relationships/hyperlink" Target="https://www.tapology.com/fightcenter/events/77263-ufc-fight-night" TargetMode="External"/><Relationship Id="rId102" Type="http://schemas.openxmlformats.org/officeDocument/2006/relationships/hyperlink" Target="https://www.tapology.com/fightcenter/events/47255-ufc-218" TargetMode="External"/><Relationship Id="rId123" Type="http://schemas.openxmlformats.org/officeDocument/2006/relationships/hyperlink" Target="https://www.tapology.com/fightcenter/events/17939-ufc-161" TargetMode="External"/><Relationship Id="rId144" Type="http://schemas.openxmlformats.org/officeDocument/2006/relationships/hyperlink" Target="https://www.tapology.com/fightcenter/events/ufc-34-high-voltage" TargetMode="External"/><Relationship Id="rId90" Type="http://schemas.openxmlformats.org/officeDocument/2006/relationships/hyperlink" Target="https://www.tapology.com/fightcenter/events/ufc-125-resolution" TargetMode="External"/><Relationship Id="rId27" Type="http://schemas.openxmlformats.org/officeDocument/2006/relationships/hyperlink" Target="https://www.tapology.com/fightcenter/events/81603-ufc-fight-night" TargetMode="External"/><Relationship Id="rId48" Type="http://schemas.openxmlformats.org/officeDocument/2006/relationships/hyperlink" Target="https://www.tapology.com/fightcenter/events/47258-ufc-219" TargetMode="External"/><Relationship Id="rId69" Type="http://schemas.openxmlformats.org/officeDocument/2006/relationships/hyperlink" Target="https://www.tapology.com/fightcenter/events/36847-ufc-198" TargetMode="External"/><Relationship Id="rId113" Type="http://schemas.openxmlformats.org/officeDocument/2006/relationships/hyperlink" Target="https://www.tapology.com/fightcenter/events/ufc-72-victory" TargetMode="External"/><Relationship Id="rId134" Type="http://schemas.openxmlformats.org/officeDocument/2006/relationships/hyperlink" Target="https://www.tapology.com/fightcenter/events/ufc-51-super-saturday" TargetMode="External"/><Relationship Id="rId80" Type="http://schemas.openxmlformats.org/officeDocument/2006/relationships/hyperlink" Target="https://www.tapology.com/fightcenter/events/ufc-90-silva-vs-cote" TargetMode="External"/><Relationship Id="rId155" Type="http://schemas.openxmlformats.org/officeDocument/2006/relationships/hyperlink" Target="https://www.tapology.com/fightcenter/events/ufc-106-ortiz-vs-griffin-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ology.com/fightcenter/events/24353-ufc-179" TargetMode="External"/><Relationship Id="rId21" Type="http://schemas.openxmlformats.org/officeDocument/2006/relationships/hyperlink" Target="https://www.tapology.com/fightcenter/events/16681-ufc-jones-vs-sonnen" TargetMode="External"/><Relationship Id="rId42" Type="http://schemas.openxmlformats.org/officeDocument/2006/relationships/hyperlink" Target="https://www.tapology.com/fightcenter/events/22392-ufc-181" TargetMode="External"/><Relationship Id="rId63" Type="http://schemas.openxmlformats.org/officeDocument/2006/relationships/hyperlink" Target="https://www.tapology.com/fightcenter/events/19525-ufc-166-velasquez-vs-dos-santos-3" TargetMode="External"/><Relationship Id="rId84" Type="http://schemas.openxmlformats.org/officeDocument/2006/relationships/hyperlink" Target="https://www.tapology.com/fightcenter/events/ufc-119-mir-vs-cro-cop" TargetMode="External"/><Relationship Id="rId138" Type="http://schemas.openxmlformats.org/officeDocument/2006/relationships/hyperlink" Target="https://www.tapology.com/fightcenter/events/ufc-53-heavy-hitters" TargetMode="External"/><Relationship Id="rId159" Type="http://schemas.openxmlformats.org/officeDocument/2006/relationships/hyperlink" Target="https://www.tapology.com/fightcenter/events/ufc-113-machida-vs-shogun-2" TargetMode="External"/><Relationship Id="rId107" Type="http://schemas.openxmlformats.org/officeDocument/2006/relationships/hyperlink" Target="https://www.tapology.com/fightcenter/events/ufc-85-bedlam" TargetMode="External"/><Relationship Id="rId11" Type="http://schemas.openxmlformats.org/officeDocument/2006/relationships/hyperlink" Target="https://www.tapology.com/fightcenter/events/77570-ufc-263" TargetMode="External"/><Relationship Id="rId32" Type="http://schemas.openxmlformats.org/officeDocument/2006/relationships/hyperlink" Target="https://www.tapology.com/fightcenter/events/40102-ufc-203-miocic-vs-overeem" TargetMode="External"/><Relationship Id="rId53" Type="http://schemas.openxmlformats.org/officeDocument/2006/relationships/hyperlink" Target="https://www.tapology.com/fightcenter/events/29455-ufc-187-aldo-vs-mcgregor" TargetMode="External"/><Relationship Id="rId74" Type="http://schemas.openxmlformats.org/officeDocument/2006/relationships/hyperlink" Target="https://www.tapology.com/fightcenter/events/ufc-64-unstoppable" TargetMode="External"/><Relationship Id="rId128" Type="http://schemas.openxmlformats.org/officeDocument/2006/relationships/hyperlink" Target="https://www.tapology.com/fightcenter/events/28241-ufc-186" TargetMode="External"/><Relationship Id="rId149" Type="http://schemas.openxmlformats.org/officeDocument/2006/relationships/hyperlink" Target="https://www.tapology.com/fightcenter/events/ufc-42-sudden-impact" TargetMode="External"/><Relationship Id="rId5" Type="http://schemas.openxmlformats.org/officeDocument/2006/relationships/hyperlink" Target="https://www.tapology.com/fightcenter/events/ufc-97-redemption" TargetMode="External"/><Relationship Id="rId95" Type="http://schemas.openxmlformats.org/officeDocument/2006/relationships/hyperlink" Target="https://www.tapology.com/fightcenter/events/53519-ufc-230" TargetMode="External"/><Relationship Id="rId160" Type="http://schemas.openxmlformats.org/officeDocument/2006/relationships/hyperlink" Target="https://www.tapology.com/fightcenter/events/ufc-115-liddell-vs-franklin" TargetMode="External"/><Relationship Id="rId22" Type="http://schemas.openxmlformats.org/officeDocument/2006/relationships/hyperlink" Target="https://www.tapology.com/fightcenter/events/23324-ufc-175" TargetMode="External"/><Relationship Id="rId43" Type="http://schemas.openxmlformats.org/officeDocument/2006/relationships/hyperlink" Target="https://www.tapology.com/fightcenter/events/ufc-63-hughes-vs-penn" TargetMode="External"/><Relationship Id="rId64" Type="http://schemas.openxmlformats.org/officeDocument/2006/relationships/hyperlink" Target="https://www.tapology.com/fightcenter/events/16542-ufc-157" TargetMode="External"/><Relationship Id="rId118" Type="http://schemas.openxmlformats.org/officeDocument/2006/relationships/hyperlink" Target="https://www.tapology.com/fightcenter/events/56334-ufc-234" TargetMode="External"/><Relationship Id="rId139" Type="http://schemas.openxmlformats.org/officeDocument/2006/relationships/hyperlink" Target="https://www.tapology.com/fightcenter/events/67364-ufc-251" TargetMode="External"/><Relationship Id="rId85" Type="http://schemas.openxmlformats.org/officeDocument/2006/relationships/hyperlink" Target="https://www.tapology.com/fightcenter/events/40792-ufc-204" TargetMode="External"/><Relationship Id="rId150" Type="http://schemas.openxmlformats.org/officeDocument/2006/relationships/hyperlink" Target="https://www.tapology.com/fightcenter/events/ufc-35-throwdown" TargetMode="External"/><Relationship Id="rId12" Type="http://schemas.openxmlformats.org/officeDocument/2006/relationships/hyperlink" Target="https://www.tapology.com/fightcenter/events/ufc-117-silva-vs-sonnen" TargetMode="External"/><Relationship Id="rId17" Type="http://schemas.openxmlformats.org/officeDocument/2006/relationships/hyperlink" Target="https://www.tapology.com/fightcenter/events/ufc-86-jackson-vs-griffin" TargetMode="External"/><Relationship Id="rId33" Type="http://schemas.openxmlformats.org/officeDocument/2006/relationships/hyperlink" Target="https://www.tapology.com/fightcenter/events/ufc-84-ill-will" TargetMode="External"/><Relationship Id="rId38" Type="http://schemas.openxmlformats.org/officeDocument/2006/relationships/hyperlink" Target="https://www.tapology.com/fightcenter/events/ufc-73-stacked" TargetMode="External"/><Relationship Id="rId59" Type="http://schemas.openxmlformats.org/officeDocument/2006/relationships/hyperlink" Target="https://www.tapology.com/fightcenter/events/ufc-96-jackson-vs-jardine" TargetMode="External"/><Relationship Id="rId103" Type="http://schemas.openxmlformats.org/officeDocument/2006/relationships/hyperlink" Target="https://www.tapology.com/fightcenter/events/ufc-80-rapid-fire" TargetMode="External"/><Relationship Id="rId108" Type="http://schemas.openxmlformats.org/officeDocument/2006/relationships/hyperlink" Target="https://www.tapology.com/fightcenter/events/22390-ufc-178" TargetMode="External"/><Relationship Id="rId124" Type="http://schemas.openxmlformats.org/officeDocument/2006/relationships/hyperlink" Target="https://www.tapology.com/fightcenter/events/44083-ufc-213" TargetMode="External"/><Relationship Id="rId129" Type="http://schemas.openxmlformats.org/officeDocument/2006/relationships/hyperlink" Target="https://www.tapology.com/fightcenter/events/ufc-55-fury" TargetMode="External"/><Relationship Id="rId54" Type="http://schemas.openxmlformats.org/officeDocument/2006/relationships/hyperlink" Target="https://www.tapology.com/fightcenter/events/14431-ufc-153" TargetMode="External"/><Relationship Id="rId70" Type="http://schemas.openxmlformats.org/officeDocument/2006/relationships/hyperlink" Target="https://www.tapology.com/fightcenter/events/28236-ufc-185" TargetMode="External"/><Relationship Id="rId75" Type="http://schemas.openxmlformats.org/officeDocument/2006/relationships/hyperlink" Target="https://www.tapology.com/fightcenter/events/43812-ufc-210" TargetMode="External"/><Relationship Id="rId91" Type="http://schemas.openxmlformats.org/officeDocument/2006/relationships/hyperlink" Target="https://www.tapology.com/fightcenter/events/18192-ufc-164" TargetMode="External"/><Relationship Id="rId96" Type="http://schemas.openxmlformats.org/officeDocument/2006/relationships/hyperlink" Target="https://www.tapology.com/fightcenter/events/31112-ufc-192" TargetMode="External"/><Relationship Id="rId140" Type="http://schemas.openxmlformats.org/officeDocument/2006/relationships/hyperlink" Target="https://www.tapology.com/fightcenter/events/50243-ufc-224" TargetMode="External"/><Relationship Id="rId145" Type="http://schemas.openxmlformats.org/officeDocument/2006/relationships/hyperlink" Target="https://www.tapology.com/fightcenter/events/ufc-36-worlds-collide" TargetMode="External"/><Relationship Id="rId161" Type="http://schemas.openxmlformats.org/officeDocument/2006/relationships/hyperlink" Target="https://www.tapology.com/fightcenter/events/ufc-107-penn-vs-sanchez" TargetMode="External"/><Relationship Id="rId1" Type="http://schemas.openxmlformats.org/officeDocument/2006/relationships/hyperlink" Target="https://www.tapology.com/fightcenter/events/ufc-71-liddell-vs-jackson" TargetMode="External"/><Relationship Id="rId6" Type="http://schemas.openxmlformats.org/officeDocument/2006/relationships/hyperlink" Target="https://www.tapology.com/fightcenter/events/ufc-81-breaking-point" TargetMode="External"/><Relationship Id="rId23" Type="http://schemas.openxmlformats.org/officeDocument/2006/relationships/hyperlink" Target="https://www.tapology.com/fightcenter/events/9686-ufc-135" TargetMode="External"/><Relationship Id="rId28" Type="http://schemas.openxmlformats.org/officeDocument/2006/relationships/hyperlink" Target="https://www.tapology.com/fightcenter/events/ufc-62-liddell-vs-sobral" TargetMode="External"/><Relationship Id="rId49" Type="http://schemas.openxmlformats.org/officeDocument/2006/relationships/hyperlink" Target="https://www.tapology.com/fightcenter/events/49921-ufc-226" TargetMode="External"/><Relationship Id="rId114" Type="http://schemas.openxmlformats.org/officeDocument/2006/relationships/hyperlink" Target="https://www.tapology.com/fightcenter/events/13684-ufc-150" TargetMode="External"/><Relationship Id="rId119" Type="http://schemas.openxmlformats.org/officeDocument/2006/relationships/hyperlink" Target="https://www.tapology.com/fightcenter/events/12573-ufc-147" TargetMode="External"/><Relationship Id="rId44" Type="http://schemas.openxmlformats.org/officeDocument/2006/relationships/hyperlink" Target="https://www.tapology.com/fightcenter/events/ufc-69-shootout" TargetMode="External"/><Relationship Id="rId60" Type="http://schemas.openxmlformats.org/officeDocument/2006/relationships/hyperlink" Target="https://www.tapology.com/fightcenter/events/21832-ufc-172-jones-vs-teixeira" TargetMode="External"/><Relationship Id="rId65" Type="http://schemas.openxmlformats.org/officeDocument/2006/relationships/hyperlink" Target="https://www.tapology.com/fightcenter/events/ufc-131-lesnar-vs-dos-santos" TargetMode="External"/><Relationship Id="rId81" Type="http://schemas.openxmlformats.org/officeDocument/2006/relationships/hyperlink" Target="https://www.tapology.com/fightcenter/events/21513-ufc-171" TargetMode="External"/><Relationship Id="rId86" Type="http://schemas.openxmlformats.org/officeDocument/2006/relationships/hyperlink" Target="https://www.tapology.com/fightcenter/events/9822-ufc-138" TargetMode="External"/><Relationship Id="rId130" Type="http://schemas.openxmlformats.org/officeDocument/2006/relationships/hyperlink" Target="https://www.tapology.com/fightcenter/events/33167-ufc-191" TargetMode="External"/><Relationship Id="rId135" Type="http://schemas.openxmlformats.org/officeDocument/2006/relationships/hyperlink" Target="https://www.tapology.com/fightcenter/events/44084-ufc-216" TargetMode="External"/><Relationship Id="rId151" Type="http://schemas.openxmlformats.org/officeDocument/2006/relationships/hyperlink" Target="https://www.tapology.com/fightcenter/events/ufc-110-nogueira-vs-velasquez" TargetMode="External"/><Relationship Id="rId156" Type="http://schemas.openxmlformats.org/officeDocument/2006/relationships/hyperlink" Target="https://www.tapology.com/fightcenter/events/ufc-102-couture-vs-nogueira" TargetMode="External"/><Relationship Id="rId13" Type="http://schemas.openxmlformats.org/officeDocument/2006/relationships/hyperlink" Target="https://www.tapology.com/fightcenter/events/27642-ufc-184-weidman-vs-belfort" TargetMode="External"/><Relationship Id="rId18" Type="http://schemas.openxmlformats.org/officeDocument/2006/relationships/hyperlink" Target="https://www.tapology.com/fightcenter/events/ufc-68-uprising" TargetMode="External"/><Relationship Id="rId39" Type="http://schemas.openxmlformats.org/officeDocument/2006/relationships/hyperlink" Target="https://www.tapology.com/fightcenter/events/ufc-59-reality-check" TargetMode="External"/><Relationship Id="rId109" Type="http://schemas.openxmlformats.org/officeDocument/2006/relationships/hyperlink" Target="https://www.tapology.com/fightcenter/events/44080-ufc-212" TargetMode="External"/><Relationship Id="rId34" Type="http://schemas.openxmlformats.org/officeDocument/2006/relationships/hyperlink" Target="https://www.tapology.com/fightcenter/events/ufc-76-knockout" TargetMode="External"/><Relationship Id="rId50" Type="http://schemas.openxmlformats.org/officeDocument/2006/relationships/hyperlink" Target="https://www.tapology.com/fightcenter/events/48687-ufc-220" TargetMode="External"/><Relationship Id="rId55" Type="http://schemas.openxmlformats.org/officeDocument/2006/relationships/hyperlink" Target="https://www.tapology.com/fightcenter/events/ufc-99-the-comeback" TargetMode="External"/><Relationship Id="rId76" Type="http://schemas.openxmlformats.org/officeDocument/2006/relationships/hyperlink" Target="https://www.tapology.com/fightcenter/events/52344-ufc-227" TargetMode="External"/><Relationship Id="rId97" Type="http://schemas.openxmlformats.org/officeDocument/2006/relationships/hyperlink" Target="https://www.tapology.com/fightcenter/events/39712-ufc-201" TargetMode="External"/><Relationship Id="rId104" Type="http://schemas.openxmlformats.org/officeDocument/2006/relationships/hyperlink" Target="https://www.tapology.com/fightcenter/events/9765-ufc-136" TargetMode="External"/><Relationship Id="rId120" Type="http://schemas.openxmlformats.org/officeDocument/2006/relationships/hyperlink" Target="https://www.tapology.com/fightcenter/events/ufc-54-boiling-point" TargetMode="External"/><Relationship Id="rId125" Type="http://schemas.openxmlformats.org/officeDocument/2006/relationships/hyperlink" Target="https://www.tapology.com/fightcenter/events/53597-ufc-228" TargetMode="External"/><Relationship Id="rId141" Type="http://schemas.openxmlformats.org/officeDocument/2006/relationships/hyperlink" Target="https://www.tapology.com/fightcenter/events/ufc-49-unfinished-business" TargetMode="External"/><Relationship Id="rId146" Type="http://schemas.openxmlformats.org/officeDocument/2006/relationships/hyperlink" Target="https://www.tapology.com/fightcenter/events/ufc-37-high-impact" TargetMode="External"/><Relationship Id="rId7" Type="http://schemas.openxmlformats.org/officeDocument/2006/relationships/hyperlink" Target="https://www.tapology.com/fightcenter/events/ufc-98-evans-vs-machida" TargetMode="External"/><Relationship Id="rId71" Type="http://schemas.openxmlformats.org/officeDocument/2006/relationships/hyperlink" Target="https://www.tapology.com/fightcenter/events/19128-ufc-165" TargetMode="External"/><Relationship Id="rId92" Type="http://schemas.openxmlformats.org/officeDocument/2006/relationships/hyperlink" Target="https://www.tapology.com/fightcenter/events/48689-ufc-222" TargetMode="External"/><Relationship Id="rId2" Type="http://schemas.openxmlformats.org/officeDocument/2006/relationships/hyperlink" Target="https://www.tapology.com/fightcenter/events/70869-ufc-255" TargetMode="External"/><Relationship Id="rId29" Type="http://schemas.openxmlformats.org/officeDocument/2006/relationships/hyperlink" Target="https://www.tapology.com/fightcenter/events/10374-ufc-140" TargetMode="External"/><Relationship Id="rId24" Type="http://schemas.openxmlformats.org/officeDocument/2006/relationships/hyperlink" Target="https://www.tapology.com/fightcenter/events/ufc-123-rampage-vs-machida" TargetMode="External"/><Relationship Id="rId40" Type="http://schemas.openxmlformats.org/officeDocument/2006/relationships/hyperlink" Target="https://www.tapology.com/fightcenter/events/ufc-67-all-or-nothing" TargetMode="External"/><Relationship Id="rId45" Type="http://schemas.openxmlformats.org/officeDocument/2006/relationships/hyperlink" Target="https://www.tapology.com/fightcenter/events/ufc-57-liddell-vs-couture-3" TargetMode="External"/><Relationship Id="rId66" Type="http://schemas.openxmlformats.org/officeDocument/2006/relationships/hyperlink" Target="https://www.tapology.com/fightcenter/events/ufc-82-pride-of-a-champion" TargetMode="External"/><Relationship Id="rId87" Type="http://schemas.openxmlformats.org/officeDocument/2006/relationships/hyperlink" Target="https://www.tapology.com/fightcenter/events/38668-ufc-199-rockhold-vs-weidman-2" TargetMode="External"/><Relationship Id="rId110" Type="http://schemas.openxmlformats.org/officeDocument/2006/relationships/hyperlink" Target="https://www.tapology.com/fightcenter/events/42698-ufc-209" TargetMode="External"/><Relationship Id="rId115" Type="http://schemas.openxmlformats.org/officeDocument/2006/relationships/hyperlink" Target="https://www.tapology.com/fightcenter/events/24140-ufc-180-velasquez-vs-werdum" TargetMode="External"/><Relationship Id="rId131" Type="http://schemas.openxmlformats.org/officeDocument/2006/relationships/hyperlink" Target="https://www.tapology.com/fightcenter/events/22389-ufc-174" TargetMode="External"/><Relationship Id="rId136" Type="http://schemas.openxmlformats.org/officeDocument/2006/relationships/hyperlink" Target="https://www.tapology.com/fightcenter/events/57504-ufc-236" TargetMode="External"/><Relationship Id="rId157" Type="http://schemas.openxmlformats.org/officeDocument/2006/relationships/hyperlink" Target="https://www.tapology.com/fightcenter/events/ufc-112-invincible" TargetMode="External"/><Relationship Id="rId61" Type="http://schemas.openxmlformats.org/officeDocument/2006/relationships/hyperlink" Target="https://www.tapology.com/fightcenter/events/21249-ufc-170" TargetMode="External"/><Relationship Id="rId82" Type="http://schemas.openxmlformats.org/officeDocument/2006/relationships/hyperlink" Target="https://www.tapology.com/fightcenter/events/43945-ufc-211" TargetMode="External"/><Relationship Id="rId152" Type="http://schemas.openxmlformats.org/officeDocument/2006/relationships/hyperlink" Target="https://www.tapology.com/fightcenter/events/ufc-108-evans-vs-silva" TargetMode="External"/><Relationship Id="rId19" Type="http://schemas.openxmlformats.org/officeDocument/2006/relationships/hyperlink" Target="https://www.tapology.com/fightcenter/events/ufc-118-edgar-vs-penn-2" TargetMode="External"/><Relationship Id="rId14" Type="http://schemas.openxmlformats.org/officeDocument/2006/relationships/hyperlink" Target="https://www.tapology.com/fightcenter/events/15171-ufc-155-dos-santos-vs-velasquez-2" TargetMode="External"/><Relationship Id="rId30" Type="http://schemas.openxmlformats.org/officeDocument/2006/relationships/hyperlink" Target="https://www.tapology.com/fightcenter/events/ufc-74-respect" TargetMode="External"/><Relationship Id="rId35" Type="http://schemas.openxmlformats.org/officeDocument/2006/relationships/hyperlink" Target="https://www.tapology.com/fightcenter/events/13140-ufc-152" TargetMode="External"/><Relationship Id="rId56" Type="http://schemas.openxmlformats.org/officeDocument/2006/relationships/hyperlink" Target="https://www.tapology.com/fightcenter/events/ufc-93-franklin-vs-henderson" TargetMode="External"/><Relationship Id="rId77" Type="http://schemas.openxmlformats.org/officeDocument/2006/relationships/hyperlink" Target="https://www.tapology.com/fightcenter/events/42699-ufc-210" TargetMode="External"/><Relationship Id="rId100" Type="http://schemas.openxmlformats.org/officeDocument/2006/relationships/hyperlink" Target="https://www.tapology.com/fightcenter/events/34862-ufc-195-rousey-vs-holm" TargetMode="External"/><Relationship Id="rId105" Type="http://schemas.openxmlformats.org/officeDocument/2006/relationships/hyperlink" Target="https://www.tapology.com/fightcenter/events/37906-ufc-fight-night-87-jacare-vs-belfort" TargetMode="External"/><Relationship Id="rId126" Type="http://schemas.openxmlformats.org/officeDocument/2006/relationships/hyperlink" Target="https://www.tapology.com/fightcenter/events/48688-ufc-221" TargetMode="External"/><Relationship Id="rId147" Type="http://schemas.openxmlformats.org/officeDocument/2006/relationships/hyperlink" Target="https://www.tapology.com/fightcenter/events/ufc-43-meltdown" TargetMode="External"/><Relationship Id="rId8" Type="http://schemas.openxmlformats.org/officeDocument/2006/relationships/hyperlink" Target="https://www.tapology.com/fightcenter/events/19524-ufc-167-st-pierre-vs-hendricks" TargetMode="External"/><Relationship Id="rId51" Type="http://schemas.openxmlformats.org/officeDocument/2006/relationships/hyperlink" Target="https://www.tapology.com/fightcenter/events/17601-ufc" TargetMode="External"/><Relationship Id="rId72" Type="http://schemas.openxmlformats.org/officeDocument/2006/relationships/hyperlink" Target="https://www.tapology.com/fightcenter/events/ufc-133" TargetMode="External"/><Relationship Id="rId93" Type="http://schemas.openxmlformats.org/officeDocument/2006/relationships/hyperlink" Target="https://www.tapology.com/fightcenter/events/ufc-127-penn-vs-fitch" TargetMode="External"/><Relationship Id="rId98" Type="http://schemas.openxmlformats.org/officeDocument/2006/relationships/hyperlink" Target="https://www.tapology.com/fightcenter/events/12776-ufc-149" TargetMode="External"/><Relationship Id="rId121" Type="http://schemas.openxmlformats.org/officeDocument/2006/relationships/hyperlink" Target="https://www.tapology.com/fightcenter/events/41371-ufc-206" TargetMode="External"/><Relationship Id="rId142" Type="http://schemas.openxmlformats.org/officeDocument/2006/relationships/hyperlink" Target="https://www.tapology.com/fightcenter/events/ufc-46-supernatural" TargetMode="External"/><Relationship Id="rId3" Type="http://schemas.openxmlformats.org/officeDocument/2006/relationships/hyperlink" Target="https://www.tapology.com/fightcenter/events/25716-ufc-183-silva-vs-diaz" TargetMode="External"/><Relationship Id="rId25" Type="http://schemas.openxmlformats.org/officeDocument/2006/relationships/hyperlink" Target="https://www.tapology.com/fightcenter/events/ufc-65-bad-intentions" TargetMode="External"/><Relationship Id="rId46" Type="http://schemas.openxmlformats.org/officeDocument/2006/relationships/hyperlink" Target="https://www.tapology.com/fightcenter/events/85253-ufc-274" TargetMode="External"/><Relationship Id="rId67" Type="http://schemas.openxmlformats.org/officeDocument/2006/relationships/hyperlink" Target="https://www.tapology.com/fightcenter/events/ufc-77-hostile-territory" TargetMode="External"/><Relationship Id="rId116" Type="http://schemas.openxmlformats.org/officeDocument/2006/relationships/hyperlink" Target="https://www.tapology.com/fightcenter/events/17693-ufc-aldo-vs-pettis" TargetMode="External"/><Relationship Id="rId137" Type="http://schemas.openxmlformats.org/officeDocument/2006/relationships/hyperlink" Target="https://www.tapology.com/fightcenter/events/ufc-44-undisputed" TargetMode="External"/><Relationship Id="rId158" Type="http://schemas.openxmlformats.org/officeDocument/2006/relationships/hyperlink" Target="https://www.tapology.com/fightcenter/events/ufc-104-machida-vs-shogun" TargetMode="External"/><Relationship Id="rId20" Type="http://schemas.openxmlformats.org/officeDocument/2006/relationships/hyperlink" Target="https://www.tapology.com/fightcenter/events/ufc-83-serra-vs-st-pierre-2" TargetMode="External"/><Relationship Id="rId41" Type="http://schemas.openxmlformats.org/officeDocument/2006/relationships/hyperlink" Target="https://www.tapology.com/fightcenter/events/ufc-78-validation" TargetMode="External"/><Relationship Id="rId62" Type="http://schemas.openxmlformats.org/officeDocument/2006/relationships/hyperlink" Target="https://www.tapology.com/fightcenter/events/ufc-134-silva-vs-okami" TargetMode="External"/><Relationship Id="rId83" Type="http://schemas.openxmlformats.org/officeDocument/2006/relationships/hyperlink" Target="https://www.tapology.com/fightcenter/events/ufc-58-usa-vs-canada" TargetMode="External"/><Relationship Id="rId88" Type="http://schemas.openxmlformats.org/officeDocument/2006/relationships/hyperlink" Target="https://www.tapology.com/fightcenter/events/9660-ufc-137-st-pierre-vs-diaz" TargetMode="External"/><Relationship Id="rId111" Type="http://schemas.openxmlformats.org/officeDocument/2006/relationships/hyperlink" Target="https://www.tapology.com/fightcenter/events/ufc-56-full-force" TargetMode="External"/><Relationship Id="rId132" Type="http://schemas.openxmlformats.org/officeDocument/2006/relationships/hyperlink" Target="https://www.tapology.com/fightcenter/events/ufc-48-payback" TargetMode="External"/><Relationship Id="rId153" Type="http://schemas.openxmlformats.org/officeDocument/2006/relationships/hyperlink" Target="https://www.tapology.com/fightcenter/events/ufc-109-relentless" TargetMode="External"/><Relationship Id="rId15" Type="http://schemas.openxmlformats.org/officeDocument/2006/relationships/hyperlink" Target="https://www.tapology.com/fightcenter/events/12168-ufc-146" TargetMode="External"/><Relationship Id="rId36" Type="http://schemas.openxmlformats.org/officeDocument/2006/relationships/hyperlink" Target="https://www.tapology.com/fightcenter/events/16791-ufc-157" TargetMode="External"/><Relationship Id="rId57" Type="http://schemas.openxmlformats.org/officeDocument/2006/relationships/hyperlink" Target="https://www.tapology.com/fightcenter/events/50149-ufc-223" TargetMode="External"/><Relationship Id="rId106" Type="http://schemas.openxmlformats.org/officeDocument/2006/relationships/hyperlink" Target="https://www.tapology.com/fightcenter/events/22469-ufc-173-weidman-vs-belfort" TargetMode="External"/><Relationship Id="rId127" Type="http://schemas.openxmlformats.org/officeDocument/2006/relationships/hyperlink" Target="https://www.tapology.com/fightcenter/events/24694-ufc-177-jones-vs-gustafsson-2" TargetMode="External"/><Relationship Id="rId10" Type="http://schemas.openxmlformats.org/officeDocument/2006/relationships/hyperlink" Target="https://www.tapology.com/fightcenter/events/ufc-60-hughes-vs-gracie" TargetMode="External"/><Relationship Id="rId31" Type="http://schemas.openxmlformats.org/officeDocument/2006/relationships/hyperlink" Target="https://www.tapology.com/fightcenter/events/ufc-88-breakthrough" TargetMode="External"/><Relationship Id="rId52" Type="http://schemas.openxmlformats.org/officeDocument/2006/relationships/hyperlink" Target="https://www.tapology.com/fightcenter/events/11293-ufc-144" TargetMode="External"/><Relationship Id="rId73" Type="http://schemas.openxmlformats.org/officeDocument/2006/relationships/hyperlink" Target="https://www.tapology.com/fightcenter/events/29313-ufc-188-velasquez-vs-werdum" TargetMode="External"/><Relationship Id="rId78" Type="http://schemas.openxmlformats.org/officeDocument/2006/relationships/hyperlink" Target="https://www.tapology.com/fightcenter/events/54119-ufc-231" TargetMode="External"/><Relationship Id="rId94" Type="http://schemas.openxmlformats.org/officeDocument/2006/relationships/hyperlink" Target="https://www.tapology.com/fightcenter/events/50751-ufc-225" TargetMode="External"/><Relationship Id="rId99" Type="http://schemas.openxmlformats.org/officeDocument/2006/relationships/hyperlink" Target="https://www.tapology.com/fightcenter/events/11196-ufc-142" TargetMode="External"/><Relationship Id="rId101" Type="http://schemas.openxmlformats.org/officeDocument/2006/relationships/hyperlink" Target="https://www.tapology.com/fightcenter/events/20975-ufc-169-jones-vs-teixeira" TargetMode="External"/><Relationship Id="rId122" Type="http://schemas.openxmlformats.org/officeDocument/2006/relationships/hyperlink" Target="https://www.tapology.com/fightcenter/events/ufc-40-vendetta" TargetMode="External"/><Relationship Id="rId143" Type="http://schemas.openxmlformats.org/officeDocument/2006/relationships/hyperlink" Target="https://www.tapology.com/fightcenter/events/ufc-33-victory-in-vegas" TargetMode="External"/><Relationship Id="rId148" Type="http://schemas.openxmlformats.org/officeDocument/2006/relationships/hyperlink" Target="https://www.tapology.com/fightcenter/events/ufc-39-the-warriors-return" TargetMode="External"/><Relationship Id="rId4" Type="http://schemas.openxmlformats.org/officeDocument/2006/relationships/hyperlink" Target="https://www.tapology.com/fightcenter/events/56351-ufc-235" TargetMode="External"/><Relationship Id="rId9" Type="http://schemas.openxmlformats.org/officeDocument/2006/relationships/hyperlink" Target="https://www.tapology.com/fightcenter/events/ufc-87-seek-and-destroy" TargetMode="External"/><Relationship Id="rId26" Type="http://schemas.openxmlformats.org/officeDocument/2006/relationships/hyperlink" Target="https://www.tapology.com/fightcenter/events/67159-ufc-on-espn" TargetMode="External"/><Relationship Id="rId47" Type="http://schemas.openxmlformats.org/officeDocument/2006/relationships/hyperlink" Target="https://www.tapology.com/fightcenter/events/11221-ufc-143" TargetMode="External"/><Relationship Id="rId68" Type="http://schemas.openxmlformats.org/officeDocument/2006/relationships/hyperlink" Target="https://www.tapology.com/fightcenter/events/ufc-130-edgar-vs-maynard-3" TargetMode="External"/><Relationship Id="rId89" Type="http://schemas.openxmlformats.org/officeDocument/2006/relationships/hyperlink" Target="https://www.tapology.com/fightcenter/events/ufc-52-couture-vs-liddell-2" TargetMode="External"/><Relationship Id="rId112" Type="http://schemas.openxmlformats.org/officeDocument/2006/relationships/hyperlink" Target="https://www.tapology.com/fightcenter/events/46805-ufc-216" TargetMode="External"/><Relationship Id="rId133" Type="http://schemas.openxmlformats.org/officeDocument/2006/relationships/hyperlink" Target="https://www.tapology.com/fightcenter/events/ufc-47-its-on" TargetMode="External"/><Relationship Id="rId154" Type="http://schemas.openxmlformats.org/officeDocument/2006/relationships/hyperlink" Target="https://www.tapology.com/fightcenter/events/ufc-103-franklin-vs-belfort" TargetMode="External"/><Relationship Id="rId16" Type="http://schemas.openxmlformats.org/officeDocument/2006/relationships/hyperlink" Target="https://www.tapology.com/fightcenter/events/17854-ufc-162-silva-vs-weidman" TargetMode="External"/><Relationship Id="rId37" Type="http://schemas.openxmlformats.org/officeDocument/2006/relationships/hyperlink" Target="https://www.tapology.com/fightcenter/events/ufc-128-shogun-vs-jones" TargetMode="External"/><Relationship Id="rId58" Type="http://schemas.openxmlformats.org/officeDocument/2006/relationships/hyperlink" Target="https://www.tapology.com/fightcenter/events/ufc-132-cruz-vs-faber-ii" TargetMode="External"/><Relationship Id="rId79" Type="http://schemas.openxmlformats.org/officeDocument/2006/relationships/hyperlink" Target="https://www.tapology.com/fightcenter/events/77263-ufc-fight-night" TargetMode="External"/><Relationship Id="rId102" Type="http://schemas.openxmlformats.org/officeDocument/2006/relationships/hyperlink" Target="https://www.tapology.com/fightcenter/events/47255-ufc-218" TargetMode="External"/><Relationship Id="rId123" Type="http://schemas.openxmlformats.org/officeDocument/2006/relationships/hyperlink" Target="https://www.tapology.com/fightcenter/events/17939-ufc-161" TargetMode="External"/><Relationship Id="rId144" Type="http://schemas.openxmlformats.org/officeDocument/2006/relationships/hyperlink" Target="https://www.tapology.com/fightcenter/events/ufc-34-high-voltage" TargetMode="External"/><Relationship Id="rId90" Type="http://schemas.openxmlformats.org/officeDocument/2006/relationships/hyperlink" Target="https://www.tapology.com/fightcenter/events/ufc-125-resolution" TargetMode="External"/><Relationship Id="rId27" Type="http://schemas.openxmlformats.org/officeDocument/2006/relationships/hyperlink" Target="https://www.tapology.com/fightcenter/events/81603-ufc-fight-night" TargetMode="External"/><Relationship Id="rId48" Type="http://schemas.openxmlformats.org/officeDocument/2006/relationships/hyperlink" Target="https://www.tapology.com/fightcenter/events/47258-ufc-219" TargetMode="External"/><Relationship Id="rId69" Type="http://schemas.openxmlformats.org/officeDocument/2006/relationships/hyperlink" Target="https://www.tapology.com/fightcenter/events/36847-ufc-198" TargetMode="External"/><Relationship Id="rId113" Type="http://schemas.openxmlformats.org/officeDocument/2006/relationships/hyperlink" Target="https://www.tapology.com/fightcenter/events/ufc-72-victory" TargetMode="External"/><Relationship Id="rId134" Type="http://schemas.openxmlformats.org/officeDocument/2006/relationships/hyperlink" Target="https://www.tapology.com/fightcenter/events/ufc-51-super-saturday" TargetMode="External"/><Relationship Id="rId80" Type="http://schemas.openxmlformats.org/officeDocument/2006/relationships/hyperlink" Target="https://www.tapology.com/fightcenter/events/ufc-90-silva-vs-cote" TargetMode="External"/><Relationship Id="rId155" Type="http://schemas.openxmlformats.org/officeDocument/2006/relationships/hyperlink" Target="https://www.tapology.com/fightcenter/events/ufc-106-ortiz-vs-griffin-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ology.com/fightcenter/events/24353-ufc-179" TargetMode="External"/><Relationship Id="rId21" Type="http://schemas.openxmlformats.org/officeDocument/2006/relationships/hyperlink" Target="https://www.tapology.com/fightcenter/events/16681-ufc-jones-vs-sonnen" TargetMode="External"/><Relationship Id="rId42" Type="http://schemas.openxmlformats.org/officeDocument/2006/relationships/hyperlink" Target="https://www.tapology.com/fightcenter/events/22392-ufc-181" TargetMode="External"/><Relationship Id="rId63" Type="http://schemas.openxmlformats.org/officeDocument/2006/relationships/hyperlink" Target="https://www.tapology.com/fightcenter/events/19525-ufc-166-velasquez-vs-dos-santos-3" TargetMode="External"/><Relationship Id="rId84" Type="http://schemas.openxmlformats.org/officeDocument/2006/relationships/hyperlink" Target="https://www.tapology.com/fightcenter/events/ufc-119-mir-vs-cro-cop" TargetMode="External"/><Relationship Id="rId138" Type="http://schemas.openxmlformats.org/officeDocument/2006/relationships/hyperlink" Target="https://www.tapology.com/fightcenter/events/ufc-53-heavy-hitters" TargetMode="External"/><Relationship Id="rId159" Type="http://schemas.openxmlformats.org/officeDocument/2006/relationships/hyperlink" Target="https://www.tapology.com/fightcenter/events/ufc-113-machida-vs-shogun-2" TargetMode="External"/><Relationship Id="rId107" Type="http://schemas.openxmlformats.org/officeDocument/2006/relationships/hyperlink" Target="https://www.tapology.com/fightcenter/events/ufc-85-bedlam" TargetMode="External"/><Relationship Id="rId11" Type="http://schemas.openxmlformats.org/officeDocument/2006/relationships/hyperlink" Target="https://www.tapology.com/fightcenter/events/77570-ufc-263" TargetMode="External"/><Relationship Id="rId32" Type="http://schemas.openxmlformats.org/officeDocument/2006/relationships/hyperlink" Target="https://www.tapology.com/fightcenter/events/40102-ufc-203-miocic-vs-overeem" TargetMode="External"/><Relationship Id="rId53" Type="http://schemas.openxmlformats.org/officeDocument/2006/relationships/hyperlink" Target="https://www.tapology.com/fightcenter/events/29455-ufc-187-aldo-vs-mcgregor" TargetMode="External"/><Relationship Id="rId74" Type="http://schemas.openxmlformats.org/officeDocument/2006/relationships/hyperlink" Target="https://www.tapology.com/fightcenter/events/ufc-64-unstoppable" TargetMode="External"/><Relationship Id="rId128" Type="http://schemas.openxmlformats.org/officeDocument/2006/relationships/hyperlink" Target="https://www.tapology.com/fightcenter/events/28241-ufc-186" TargetMode="External"/><Relationship Id="rId149" Type="http://schemas.openxmlformats.org/officeDocument/2006/relationships/hyperlink" Target="https://www.tapology.com/fightcenter/events/ufc-42-sudden-impact" TargetMode="External"/><Relationship Id="rId5" Type="http://schemas.openxmlformats.org/officeDocument/2006/relationships/hyperlink" Target="https://www.tapology.com/fightcenter/events/ufc-97-redemption" TargetMode="External"/><Relationship Id="rId95" Type="http://schemas.openxmlformats.org/officeDocument/2006/relationships/hyperlink" Target="https://www.tapology.com/fightcenter/events/53519-ufc-230" TargetMode="External"/><Relationship Id="rId160" Type="http://schemas.openxmlformats.org/officeDocument/2006/relationships/hyperlink" Target="https://www.tapology.com/fightcenter/events/ufc-115-liddell-vs-franklin" TargetMode="External"/><Relationship Id="rId22" Type="http://schemas.openxmlformats.org/officeDocument/2006/relationships/hyperlink" Target="https://www.tapology.com/fightcenter/events/23324-ufc-175" TargetMode="External"/><Relationship Id="rId43" Type="http://schemas.openxmlformats.org/officeDocument/2006/relationships/hyperlink" Target="https://www.tapology.com/fightcenter/events/ufc-63-hughes-vs-penn" TargetMode="External"/><Relationship Id="rId64" Type="http://schemas.openxmlformats.org/officeDocument/2006/relationships/hyperlink" Target="https://www.tapology.com/fightcenter/events/16542-ufc-157" TargetMode="External"/><Relationship Id="rId118" Type="http://schemas.openxmlformats.org/officeDocument/2006/relationships/hyperlink" Target="https://www.tapology.com/fightcenter/events/56334-ufc-234" TargetMode="External"/><Relationship Id="rId139" Type="http://schemas.openxmlformats.org/officeDocument/2006/relationships/hyperlink" Target="https://www.tapology.com/fightcenter/events/67364-ufc-251" TargetMode="External"/><Relationship Id="rId85" Type="http://schemas.openxmlformats.org/officeDocument/2006/relationships/hyperlink" Target="https://www.tapology.com/fightcenter/events/40792-ufc-204" TargetMode="External"/><Relationship Id="rId150" Type="http://schemas.openxmlformats.org/officeDocument/2006/relationships/hyperlink" Target="https://www.tapology.com/fightcenter/events/ufc-35-throwdown" TargetMode="External"/><Relationship Id="rId12" Type="http://schemas.openxmlformats.org/officeDocument/2006/relationships/hyperlink" Target="https://www.tapology.com/fightcenter/events/ufc-117-silva-vs-sonnen" TargetMode="External"/><Relationship Id="rId17" Type="http://schemas.openxmlformats.org/officeDocument/2006/relationships/hyperlink" Target="https://www.tapology.com/fightcenter/events/ufc-86-jackson-vs-griffin" TargetMode="External"/><Relationship Id="rId33" Type="http://schemas.openxmlformats.org/officeDocument/2006/relationships/hyperlink" Target="https://www.tapology.com/fightcenter/events/ufc-84-ill-will" TargetMode="External"/><Relationship Id="rId38" Type="http://schemas.openxmlformats.org/officeDocument/2006/relationships/hyperlink" Target="https://www.tapology.com/fightcenter/events/ufc-73-stacked" TargetMode="External"/><Relationship Id="rId59" Type="http://schemas.openxmlformats.org/officeDocument/2006/relationships/hyperlink" Target="https://www.tapology.com/fightcenter/events/ufc-96-jackson-vs-jardine" TargetMode="External"/><Relationship Id="rId103" Type="http://schemas.openxmlformats.org/officeDocument/2006/relationships/hyperlink" Target="https://www.tapology.com/fightcenter/events/ufc-80-rapid-fire" TargetMode="External"/><Relationship Id="rId108" Type="http://schemas.openxmlformats.org/officeDocument/2006/relationships/hyperlink" Target="https://www.tapology.com/fightcenter/events/22390-ufc-178" TargetMode="External"/><Relationship Id="rId124" Type="http://schemas.openxmlformats.org/officeDocument/2006/relationships/hyperlink" Target="https://www.tapology.com/fightcenter/events/44083-ufc-213" TargetMode="External"/><Relationship Id="rId129" Type="http://schemas.openxmlformats.org/officeDocument/2006/relationships/hyperlink" Target="https://www.tapology.com/fightcenter/events/ufc-55-fury" TargetMode="External"/><Relationship Id="rId54" Type="http://schemas.openxmlformats.org/officeDocument/2006/relationships/hyperlink" Target="https://www.tapology.com/fightcenter/events/14431-ufc-153" TargetMode="External"/><Relationship Id="rId70" Type="http://schemas.openxmlformats.org/officeDocument/2006/relationships/hyperlink" Target="https://www.tapology.com/fightcenter/events/28236-ufc-185" TargetMode="External"/><Relationship Id="rId75" Type="http://schemas.openxmlformats.org/officeDocument/2006/relationships/hyperlink" Target="https://www.tapology.com/fightcenter/events/43812-ufc-210" TargetMode="External"/><Relationship Id="rId91" Type="http://schemas.openxmlformats.org/officeDocument/2006/relationships/hyperlink" Target="https://www.tapology.com/fightcenter/events/18192-ufc-164" TargetMode="External"/><Relationship Id="rId96" Type="http://schemas.openxmlformats.org/officeDocument/2006/relationships/hyperlink" Target="https://www.tapology.com/fightcenter/events/31112-ufc-192" TargetMode="External"/><Relationship Id="rId140" Type="http://schemas.openxmlformats.org/officeDocument/2006/relationships/hyperlink" Target="https://www.tapology.com/fightcenter/events/50243-ufc-224" TargetMode="External"/><Relationship Id="rId145" Type="http://schemas.openxmlformats.org/officeDocument/2006/relationships/hyperlink" Target="https://www.tapology.com/fightcenter/events/ufc-36-worlds-collide" TargetMode="External"/><Relationship Id="rId161" Type="http://schemas.openxmlformats.org/officeDocument/2006/relationships/hyperlink" Target="https://www.tapology.com/fightcenter/events/ufc-107-penn-vs-sanchez" TargetMode="External"/><Relationship Id="rId1" Type="http://schemas.openxmlformats.org/officeDocument/2006/relationships/hyperlink" Target="https://www.tapology.com/fightcenter/events/ufc-71-liddell-vs-jackson" TargetMode="External"/><Relationship Id="rId6" Type="http://schemas.openxmlformats.org/officeDocument/2006/relationships/hyperlink" Target="https://www.tapology.com/fightcenter/events/ufc-81-breaking-point" TargetMode="External"/><Relationship Id="rId23" Type="http://schemas.openxmlformats.org/officeDocument/2006/relationships/hyperlink" Target="https://www.tapology.com/fightcenter/events/9686-ufc-135" TargetMode="External"/><Relationship Id="rId28" Type="http://schemas.openxmlformats.org/officeDocument/2006/relationships/hyperlink" Target="https://www.tapology.com/fightcenter/events/ufc-62-liddell-vs-sobral" TargetMode="External"/><Relationship Id="rId49" Type="http://schemas.openxmlformats.org/officeDocument/2006/relationships/hyperlink" Target="https://www.tapology.com/fightcenter/events/49921-ufc-226" TargetMode="External"/><Relationship Id="rId114" Type="http://schemas.openxmlformats.org/officeDocument/2006/relationships/hyperlink" Target="https://www.tapology.com/fightcenter/events/13684-ufc-150" TargetMode="External"/><Relationship Id="rId119" Type="http://schemas.openxmlformats.org/officeDocument/2006/relationships/hyperlink" Target="https://www.tapology.com/fightcenter/events/12573-ufc-147" TargetMode="External"/><Relationship Id="rId44" Type="http://schemas.openxmlformats.org/officeDocument/2006/relationships/hyperlink" Target="https://www.tapology.com/fightcenter/events/ufc-69-shootout" TargetMode="External"/><Relationship Id="rId60" Type="http://schemas.openxmlformats.org/officeDocument/2006/relationships/hyperlink" Target="https://www.tapology.com/fightcenter/events/21832-ufc-172-jones-vs-teixeira" TargetMode="External"/><Relationship Id="rId65" Type="http://schemas.openxmlformats.org/officeDocument/2006/relationships/hyperlink" Target="https://www.tapology.com/fightcenter/events/ufc-131-lesnar-vs-dos-santos" TargetMode="External"/><Relationship Id="rId81" Type="http://schemas.openxmlformats.org/officeDocument/2006/relationships/hyperlink" Target="https://www.tapology.com/fightcenter/events/21513-ufc-171" TargetMode="External"/><Relationship Id="rId86" Type="http://schemas.openxmlformats.org/officeDocument/2006/relationships/hyperlink" Target="https://www.tapology.com/fightcenter/events/9822-ufc-138" TargetMode="External"/><Relationship Id="rId130" Type="http://schemas.openxmlformats.org/officeDocument/2006/relationships/hyperlink" Target="https://www.tapology.com/fightcenter/events/33167-ufc-191" TargetMode="External"/><Relationship Id="rId135" Type="http://schemas.openxmlformats.org/officeDocument/2006/relationships/hyperlink" Target="https://www.tapology.com/fightcenter/events/44084-ufc-216" TargetMode="External"/><Relationship Id="rId151" Type="http://schemas.openxmlformats.org/officeDocument/2006/relationships/hyperlink" Target="https://www.tapology.com/fightcenter/events/ufc-110-nogueira-vs-velasquez" TargetMode="External"/><Relationship Id="rId156" Type="http://schemas.openxmlformats.org/officeDocument/2006/relationships/hyperlink" Target="https://www.tapology.com/fightcenter/events/ufc-102-couture-vs-nogueira" TargetMode="External"/><Relationship Id="rId13" Type="http://schemas.openxmlformats.org/officeDocument/2006/relationships/hyperlink" Target="https://www.tapology.com/fightcenter/events/27642-ufc-184-weidman-vs-belfort" TargetMode="External"/><Relationship Id="rId18" Type="http://schemas.openxmlformats.org/officeDocument/2006/relationships/hyperlink" Target="https://www.tapology.com/fightcenter/events/ufc-68-uprising" TargetMode="External"/><Relationship Id="rId39" Type="http://schemas.openxmlformats.org/officeDocument/2006/relationships/hyperlink" Target="https://www.tapology.com/fightcenter/events/ufc-59-reality-check" TargetMode="External"/><Relationship Id="rId109" Type="http://schemas.openxmlformats.org/officeDocument/2006/relationships/hyperlink" Target="https://www.tapology.com/fightcenter/events/44080-ufc-212" TargetMode="External"/><Relationship Id="rId34" Type="http://schemas.openxmlformats.org/officeDocument/2006/relationships/hyperlink" Target="https://www.tapology.com/fightcenter/events/ufc-76-knockout" TargetMode="External"/><Relationship Id="rId50" Type="http://schemas.openxmlformats.org/officeDocument/2006/relationships/hyperlink" Target="https://www.tapology.com/fightcenter/events/48687-ufc-220" TargetMode="External"/><Relationship Id="rId55" Type="http://schemas.openxmlformats.org/officeDocument/2006/relationships/hyperlink" Target="https://www.tapology.com/fightcenter/events/ufc-99-the-comeback" TargetMode="External"/><Relationship Id="rId76" Type="http://schemas.openxmlformats.org/officeDocument/2006/relationships/hyperlink" Target="https://www.tapology.com/fightcenter/events/52344-ufc-227" TargetMode="External"/><Relationship Id="rId97" Type="http://schemas.openxmlformats.org/officeDocument/2006/relationships/hyperlink" Target="https://www.tapology.com/fightcenter/events/39712-ufc-201" TargetMode="External"/><Relationship Id="rId104" Type="http://schemas.openxmlformats.org/officeDocument/2006/relationships/hyperlink" Target="https://www.tapology.com/fightcenter/events/9765-ufc-136" TargetMode="External"/><Relationship Id="rId120" Type="http://schemas.openxmlformats.org/officeDocument/2006/relationships/hyperlink" Target="https://www.tapology.com/fightcenter/events/ufc-54-boiling-point" TargetMode="External"/><Relationship Id="rId125" Type="http://schemas.openxmlformats.org/officeDocument/2006/relationships/hyperlink" Target="https://www.tapology.com/fightcenter/events/53597-ufc-228" TargetMode="External"/><Relationship Id="rId141" Type="http://schemas.openxmlformats.org/officeDocument/2006/relationships/hyperlink" Target="https://www.tapology.com/fightcenter/events/ufc-49-unfinished-business" TargetMode="External"/><Relationship Id="rId146" Type="http://schemas.openxmlformats.org/officeDocument/2006/relationships/hyperlink" Target="https://www.tapology.com/fightcenter/events/ufc-37-high-impact" TargetMode="External"/><Relationship Id="rId7" Type="http://schemas.openxmlformats.org/officeDocument/2006/relationships/hyperlink" Target="https://www.tapology.com/fightcenter/events/ufc-98-evans-vs-machida" TargetMode="External"/><Relationship Id="rId71" Type="http://schemas.openxmlformats.org/officeDocument/2006/relationships/hyperlink" Target="https://www.tapology.com/fightcenter/events/19128-ufc-165" TargetMode="External"/><Relationship Id="rId92" Type="http://schemas.openxmlformats.org/officeDocument/2006/relationships/hyperlink" Target="https://www.tapology.com/fightcenter/events/48689-ufc-222" TargetMode="External"/><Relationship Id="rId2" Type="http://schemas.openxmlformats.org/officeDocument/2006/relationships/hyperlink" Target="https://www.tapology.com/fightcenter/events/70869-ufc-255" TargetMode="External"/><Relationship Id="rId29" Type="http://schemas.openxmlformats.org/officeDocument/2006/relationships/hyperlink" Target="https://www.tapology.com/fightcenter/events/10374-ufc-140" TargetMode="External"/><Relationship Id="rId24" Type="http://schemas.openxmlformats.org/officeDocument/2006/relationships/hyperlink" Target="https://www.tapology.com/fightcenter/events/ufc-123-rampage-vs-machida" TargetMode="External"/><Relationship Id="rId40" Type="http://schemas.openxmlformats.org/officeDocument/2006/relationships/hyperlink" Target="https://www.tapology.com/fightcenter/events/ufc-67-all-or-nothing" TargetMode="External"/><Relationship Id="rId45" Type="http://schemas.openxmlformats.org/officeDocument/2006/relationships/hyperlink" Target="https://www.tapology.com/fightcenter/events/ufc-57-liddell-vs-couture-3" TargetMode="External"/><Relationship Id="rId66" Type="http://schemas.openxmlformats.org/officeDocument/2006/relationships/hyperlink" Target="https://www.tapology.com/fightcenter/events/ufc-82-pride-of-a-champion" TargetMode="External"/><Relationship Id="rId87" Type="http://schemas.openxmlformats.org/officeDocument/2006/relationships/hyperlink" Target="https://www.tapology.com/fightcenter/events/38668-ufc-199-rockhold-vs-weidman-2" TargetMode="External"/><Relationship Id="rId110" Type="http://schemas.openxmlformats.org/officeDocument/2006/relationships/hyperlink" Target="https://www.tapology.com/fightcenter/events/42698-ufc-209" TargetMode="External"/><Relationship Id="rId115" Type="http://schemas.openxmlformats.org/officeDocument/2006/relationships/hyperlink" Target="https://www.tapology.com/fightcenter/events/24140-ufc-180-velasquez-vs-werdum" TargetMode="External"/><Relationship Id="rId131" Type="http://schemas.openxmlformats.org/officeDocument/2006/relationships/hyperlink" Target="https://www.tapology.com/fightcenter/events/22389-ufc-174" TargetMode="External"/><Relationship Id="rId136" Type="http://schemas.openxmlformats.org/officeDocument/2006/relationships/hyperlink" Target="https://www.tapology.com/fightcenter/events/57504-ufc-236" TargetMode="External"/><Relationship Id="rId157" Type="http://schemas.openxmlformats.org/officeDocument/2006/relationships/hyperlink" Target="https://www.tapology.com/fightcenter/events/ufc-112-invincible" TargetMode="External"/><Relationship Id="rId61" Type="http://schemas.openxmlformats.org/officeDocument/2006/relationships/hyperlink" Target="https://www.tapology.com/fightcenter/events/21249-ufc-170" TargetMode="External"/><Relationship Id="rId82" Type="http://schemas.openxmlformats.org/officeDocument/2006/relationships/hyperlink" Target="https://www.tapology.com/fightcenter/events/43945-ufc-211" TargetMode="External"/><Relationship Id="rId152" Type="http://schemas.openxmlformats.org/officeDocument/2006/relationships/hyperlink" Target="https://www.tapology.com/fightcenter/events/ufc-108-evans-vs-silva" TargetMode="External"/><Relationship Id="rId19" Type="http://schemas.openxmlformats.org/officeDocument/2006/relationships/hyperlink" Target="https://www.tapology.com/fightcenter/events/ufc-118-edgar-vs-penn-2" TargetMode="External"/><Relationship Id="rId14" Type="http://schemas.openxmlformats.org/officeDocument/2006/relationships/hyperlink" Target="https://www.tapology.com/fightcenter/events/15171-ufc-155-dos-santos-vs-velasquez-2" TargetMode="External"/><Relationship Id="rId30" Type="http://schemas.openxmlformats.org/officeDocument/2006/relationships/hyperlink" Target="https://www.tapology.com/fightcenter/events/ufc-74-respect" TargetMode="External"/><Relationship Id="rId35" Type="http://schemas.openxmlformats.org/officeDocument/2006/relationships/hyperlink" Target="https://www.tapology.com/fightcenter/events/13140-ufc-152" TargetMode="External"/><Relationship Id="rId56" Type="http://schemas.openxmlformats.org/officeDocument/2006/relationships/hyperlink" Target="https://www.tapology.com/fightcenter/events/ufc-93-franklin-vs-henderson" TargetMode="External"/><Relationship Id="rId77" Type="http://schemas.openxmlformats.org/officeDocument/2006/relationships/hyperlink" Target="https://www.tapology.com/fightcenter/events/42699-ufc-210" TargetMode="External"/><Relationship Id="rId100" Type="http://schemas.openxmlformats.org/officeDocument/2006/relationships/hyperlink" Target="https://www.tapology.com/fightcenter/events/34862-ufc-195-rousey-vs-holm" TargetMode="External"/><Relationship Id="rId105" Type="http://schemas.openxmlformats.org/officeDocument/2006/relationships/hyperlink" Target="https://www.tapology.com/fightcenter/events/37906-ufc-fight-night-87-jacare-vs-belfort" TargetMode="External"/><Relationship Id="rId126" Type="http://schemas.openxmlformats.org/officeDocument/2006/relationships/hyperlink" Target="https://www.tapology.com/fightcenter/events/48688-ufc-221" TargetMode="External"/><Relationship Id="rId147" Type="http://schemas.openxmlformats.org/officeDocument/2006/relationships/hyperlink" Target="https://www.tapology.com/fightcenter/events/ufc-43-meltdown" TargetMode="External"/><Relationship Id="rId8" Type="http://schemas.openxmlformats.org/officeDocument/2006/relationships/hyperlink" Target="https://www.tapology.com/fightcenter/events/19524-ufc-167-st-pierre-vs-hendricks" TargetMode="External"/><Relationship Id="rId51" Type="http://schemas.openxmlformats.org/officeDocument/2006/relationships/hyperlink" Target="https://www.tapology.com/fightcenter/events/17601-ufc" TargetMode="External"/><Relationship Id="rId72" Type="http://schemas.openxmlformats.org/officeDocument/2006/relationships/hyperlink" Target="https://www.tapology.com/fightcenter/events/ufc-133" TargetMode="External"/><Relationship Id="rId93" Type="http://schemas.openxmlformats.org/officeDocument/2006/relationships/hyperlink" Target="https://www.tapology.com/fightcenter/events/ufc-127-penn-vs-fitch" TargetMode="External"/><Relationship Id="rId98" Type="http://schemas.openxmlformats.org/officeDocument/2006/relationships/hyperlink" Target="https://www.tapology.com/fightcenter/events/12776-ufc-149" TargetMode="External"/><Relationship Id="rId121" Type="http://schemas.openxmlformats.org/officeDocument/2006/relationships/hyperlink" Target="https://www.tapology.com/fightcenter/events/41371-ufc-206" TargetMode="External"/><Relationship Id="rId142" Type="http://schemas.openxmlformats.org/officeDocument/2006/relationships/hyperlink" Target="https://www.tapology.com/fightcenter/events/ufc-46-supernatural" TargetMode="External"/><Relationship Id="rId3" Type="http://schemas.openxmlformats.org/officeDocument/2006/relationships/hyperlink" Target="https://www.tapology.com/fightcenter/events/25716-ufc-183-silva-vs-diaz" TargetMode="External"/><Relationship Id="rId25" Type="http://schemas.openxmlformats.org/officeDocument/2006/relationships/hyperlink" Target="https://www.tapology.com/fightcenter/events/ufc-65-bad-intentions" TargetMode="External"/><Relationship Id="rId46" Type="http://schemas.openxmlformats.org/officeDocument/2006/relationships/hyperlink" Target="https://www.tapology.com/fightcenter/events/85253-ufc-274" TargetMode="External"/><Relationship Id="rId67" Type="http://schemas.openxmlformats.org/officeDocument/2006/relationships/hyperlink" Target="https://www.tapology.com/fightcenter/events/ufc-77-hostile-territory" TargetMode="External"/><Relationship Id="rId116" Type="http://schemas.openxmlformats.org/officeDocument/2006/relationships/hyperlink" Target="https://www.tapology.com/fightcenter/events/17693-ufc-aldo-vs-pettis" TargetMode="External"/><Relationship Id="rId137" Type="http://schemas.openxmlformats.org/officeDocument/2006/relationships/hyperlink" Target="https://www.tapology.com/fightcenter/events/ufc-44-undisputed" TargetMode="External"/><Relationship Id="rId158" Type="http://schemas.openxmlformats.org/officeDocument/2006/relationships/hyperlink" Target="https://www.tapology.com/fightcenter/events/ufc-104-machida-vs-shogun" TargetMode="External"/><Relationship Id="rId20" Type="http://schemas.openxmlformats.org/officeDocument/2006/relationships/hyperlink" Target="https://www.tapology.com/fightcenter/events/ufc-83-serra-vs-st-pierre-2" TargetMode="External"/><Relationship Id="rId41" Type="http://schemas.openxmlformats.org/officeDocument/2006/relationships/hyperlink" Target="https://www.tapology.com/fightcenter/events/ufc-78-validation" TargetMode="External"/><Relationship Id="rId62" Type="http://schemas.openxmlformats.org/officeDocument/2006/relationships/hyperlink" Target="https://www.tapology.com/fightcenter/events/ufc-134-silva-vs-okami" TargetMode="External"/><Relationship Id="rId83" Type="http://schemas.openxmlformats.org/officeDocument/2006/relationships/hyperlink" Target="https://www.tapology.com/fightcenter/events/ufc-58-usa-vs-canada" TargetMode="External"/><Relationship Id="rId88" Type="http://schemas.openxmlformats.org/officeDocument/2006/relationships/hyperlink" Target="https://www.tapology.com/fightcenter/events/9660-ufc-137-st-pierre-vs-diaz" TargetMode="External"/><Relationship Id="rId111" Type="http://schemas.openxmlformats.org/officeDocument/2006/relationships/hyperlink" Target="https://www.tapology.com/fightcenter/events/ufc-56-full-force" TargetMode="External"/><Relationship Id="rId132" Type="http://schemas.openxmlformats.org/officeDocument/2006/relationships/hyperlink" Target="https://www.tapology.com/fightcenter/events/ufc-48-payback" TargetMode="External"/><Relationship Id="rId153" Type="http://schemas.openxmlformats.org/officeDocument/2006/relationships/hyperlink" Target="https://www.tapology.com/fightcenter/events/ufc-109-relentless" TargetMode="External"/><Relationship Id="rId15" Type="http://schemas.openxmlformats.org/officeDocument/2006/relationships/hyperlink" Target="https://www.tapology.com/fightcenter/events/12168-ufc-146" TargetMode="External"/><Relationship Id="rId36" Type="http://schemas.openxmlformats.org/officeDocument/2006/relationships/hyperlink" Target="https://www.tapology.com/fightcenter/events/16791-ufc-157" TargetMode="External"/><Relationship Id="rId57" Type="http://schemas.openxmlformats.org/officeDocument/2006/relationships/hyperlink" Target="https://www.tapology.com/fightcenter/events/50149-ufc-223" TargetMode="External"/><Relationship Id="rId106" Type="http://schemas.openxmlformats.org/officeDocument/2006/relationships/hyperlink" Target="https://www.tapology.com/fightcenter/events/22469-ufc-173-weidman-vs-belfort" TargetMode="External"/><Relationship Id="rId127" Type="http://schemas.openxmlformats.org/officeDocument/2006/relationships/hyperlink" Target="https://www.tapology.com/fightcenter/events/24694-ufc-177-jones-vs-gustafsson-2" TargetMode="External"/><Relationship Id="rId10" Type="http://schemas.openxmlformats.org/officeDocument/2006/relationships/hyperlink" Target="https://www.tapology.com/fightcenter/events/ufc-60-hughes-vs-gracie" TargetMode="External"/><Relationship Id="rId31" Type="http://schemas.openxmlformats.org/officeDocument/2006/relationships/hyperlink" Target="https://www.tapology.com/fightcenter/events/ufc-88-breakthrough" TargetMode="External"/><Relationship Id="rId52" Type="http://schemas.openxmlformats.org/officeDocument/2006/relationships/hyperlink" Target="https://www.tapology.com/fightcenter/events/11293-ufc-144" TargetMode="External"/><Relationship Id="rId73" Type="http://schemas.openxmlformats.org/officeDocument/2006/relationships/hyperlink" Target="https://www.tapology.com/fightcenter/events/29313-ufc-188-velasquez-vs-werdum" TargetMode="External"/><Relationship Id="rId78" Type="http://schemas.openxmlformats.org/officeDocument/2006/relationships/hyperlink" Target="https://www.tapology.com/fightcenter/events/54119-ufc-231" TargetMode="External"/><Relationship Id="rId94" Type="http://schemas.openxmlformats.org/officeDocument/2006/relationships/hyperlink" Target="https://www.tapology.com/fightcenter/events/50751-ufc-225" TargetMode="External"/><Relationship Id="rId99" Type="http://schemas.openxmlformats.org/officeDocument/2006/relationships/hyperlink" Target="https://www.tapology.com/fightcenter/events/11196-ufc-142" TargetMode="External"/><Relationship Id="rId101" Type="http://schemas.openxmlformats.org/officeDocument/2006/relationships/hyperlink" Target="https://www.tapology.com/fightcenter/events/20975-ufc-169-jones-vs-teixeira" TargetMode="External"/><Relationship Id="rId122" Type="http://schemas.openxmlformats.org/officeDocument/2006/relationships/hyperlink" Target="https://www.tapology.com/fightcenter/events/ufc-40-vendetta" TargetMode="External"/><Relationship Id="rId143" Type="http://schemas.openxmlformats.org/officeDocument/2006/relationships/hyperlink" Target="https://www.tapology.com/fightcenter/events/ufc-33-victory-in-vegas" TargetMode="External"/><Relationship Id="rId148" Type="http://schemas.openxmlformats.org/officeDocument/2006/relationships/hyperlink" Target="https://www.tapology.com/fightcenter/events/ufc-39-the-warriors-return" TargetMode="External"/><Relationship Id="rId4" Type="http://schemas.openxmlformats.org/officeDocument/2006/relationships/hyperlink" Target="https://www.tapology.com/fightcenter/events/56351-ufc-235" TargetMode="External"/><Relationship Id="rId9" Type="http://schemas.openxmlformats.org/officeDocument/2006/relationships/hyperlink" Target="https://www.tapology.com/fightcenter/events/ufc-87-seek-and-destroy" TargetMode="External"/><Relationship Id="rId26" Type="http://schemas.openxmlformats.org/officeDocument/2006/relationships/hyperlink" Target="https://www.tapology.com/fightcenter/events/67159-ufc-on-espn" TargetMode="External"/><Relationship Id="rId47" Type="http://schemas.openxmlformats.org/officeDocument/2006/relationships/hyperlink" Target="https://www.tapology.com/fightcenter/events/11221-ufc-143" TargetMode="External"/><Relationship Id="rId68" Type="http://schemas.openxmlformats.org/officeDocument/2006/relationships/hyperlink" Target="https://www.tapology.com/fightcenter/events/ufc-130-edgar-vs-maynard-3" TargetMode="External"/><Relationship Id="rId89" Type="http://schemas.openxmlformats.org/officeDocument/2006/relationships/hyperlink" Target="https://www.tapology.com/fightcenter/events/ufc-52-couture-vs-liddell-2" TargetMode="External"/><Relationship Id="rId112" Type="http://schemas.openxmlformats.org/officeDocument/2006/relationships/hyperlink" Target="https://www.tapology.com/fightcenter/events/46805-ufc-216" TargetMode="External"/><Relationship Id="rId133" Type="http://schemas.openxmlformats.org/officeDocument/2006/relationships/hyperlink" Target="https://www.tapology.com/fightcenter/events/ufc-47-its-on" TargetMode="External"/><Relationship Id="rId154" Type="http://schemas.openxmlformats.org/officeDocument/2006/relationships/hyperlink" Target="https://www.tapology.com/fightcenter/events/ufc-103-franklin-vs-belfort" TargetMode="External"/><Relationship Id="rId16" Type="http://schemas.openxmlformats.org/officeDocument/2006/relationships/hyperlink" Target="https://www.tapology.com/fightcenter/events/17854-ufc-162-silva-vs-weidman" TargetMode="External"/><Relationship Id="rId37" Type="http://schemas.openxmlformats.org/officeDocument/2006/relationships/hyperlink" Target="https://www.tapology.com/fightcenter/events/ufc-128-shogun-vs-jones" TargetMode="External"/><Relationship Id="rId58" Type="http://schemas.openxmlformats.org/officeDocument/2006/relationships/hyperlink" Target="https://www.tapology.com/fightcenter/events/ufc-132-cruz-vs-faber-ii" TargetMode="External"/><Relationship Id="rId79" Type="http://schemas.openxmlformats.org/officeDocument/2006/relationships/hyperlink" Target="https://www.tapology.com/fightcenter/events/77263-ufc-fight-night" TargetMode="External"/><Relationship Id="rId102" Type="http://schemas.openxmlformats.org/officeDocument/2006/relationships/hyperlink" Target="https://www.tapology.com/fightcenter/events/47255-ufc-218" TargetMode="External"/><Relationship Id="rId123" Type="http://schemas.openxmlformats.org/officeDocument/2006/relationships/hyperlink" Target="https://www.tapology.com/fightcenter/events/17939-ufc-161" TargetMode="External"/><Relationship Id="rId144" Type="http://schemas.openxmlformats.org/officeDocument/2006/relationships/hyperlink" Target="https://www.tapology.com/fightcenter/events/ufc-34-high-voltage" TargetMode="External"/><Relationship Id="rId90" Type="http://schemas.openxmlformats.org/officeDocument/2006/relationships/hyperlink" Target="https://www.tapology.com/fightcenter/events/ufc-125-resolution" TargetMode="External"/><Relationship Id="rId27" Type="http://schemas.openxmlformats.org/officeDocument/2006/relationships/hyperlink" Target="https://www.tapology.com/fightcenter/events/81603-ufc-fight-night" TargetMode="External"/><Relationship Id="rId48" Type="http://schemas.openxmlformats.org/officeDocument/2006/relationships/hyperlink" Target="https://www.tapology.com/fightcenter/events/47258-ufc-219" TargetMode="External"/><Relationship Id="rId69" Type="http://schemas.openxmlformats.org/officeDocument/2006/relationships/hyperlink" Target="https://www.tapology.com/fightcenter/events/36847-ufc-198" TargetMode="External"/><Relationship Id="rId113" Type="http://schemas.openxmlformats.org/officeDocument/2006/relationships/hyperlink" Target="https://www.tapology.com/fightcenter/events/ufc-72-victory" TargetMode="External"/><Relationship Id="rId134" Type="http://schemas.openxmlformats.org/officeDocument/2006/relationships/hyperlink" Target="https://www.tapology.com/fightcenter/events/ufc-51-super-saturday" TargetMode="External"/><Relationship Id="rId80" Type="http://schemas.openxmlformats.org/officeDocument/2006/relationships/hyperlink" Target="https://www.tapology.com/fightcenter/events/ufc-90-silva-vs-cote" TargetMode="External"/><Relationship Id="rId155" Type="http://schemas.openxmlformats.org/officeDocument/2006/relationships/hyperlink" Target="https://www.tapology.com/fightcenter/events/ufc-106-ortiz-vs-griffin-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75F8-1312-6943-A4A2-BD5603497770}">
  <dimension ref="A1:S3"/>
  <sheetViews>
    <sheetView showGridLines="0" tabSelected="1" workbookViewId="0">
      <selection activeCell="AG26" sqref="AG26"/>
    </sheetView>
  </sheetViews>
  <sheetFormatPr baseColWidth="10" defaultRowHeight="16" x14ac:dyDescent="0.2"/>
  <cols>
    <col min="1" max="16384" width="10.83203125" style="118"/>
  </cols>
  <sheetData>
    <row r="1" spans="1:19" x14ac:dyDescent="0.2">
      <c r="A1" s="119" t="s">
        <v>293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</row>
    <row r="2" spans="1:19" x14ac:dyDescent="0.2">
      <c r="A2" s="120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</row>
    <row r="3" spans="1:19" x14ac:dyDescent="0.2">
      <c r="O3" s="122" t="s">
        <v>294</v>
      </c>
      <c r="P3" s="121"/>
      <c r="Q3" s="121"/>
      <c r="R3" s="121"/>
      <c r="S3" s="121"/>
    </row>
  </sheetData>
  <mergeCells count="2">
    <mergeCell ref="A1:N2"/>
    <mergeCell ref="O3:S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1824-E969-F845-865C-6745CB0746F4}">
  <dimension ref="A1:W232"/>
  <sheetViews>
    <sheetView showGridLines="0" topLeftCell="H185" zoomScaleNormal="100" workbookViewId="0">
      <selection activeCell="K222" sqref="K222"/>
    </sheetView>
  </sheetViews>
  <sheetFormatPr baseColWidth="10" defaultRowHeight="16" x14ac:dyDescent="0.2"/>
  <cols>
    <col min="1" max="1" width="28.5" customWidth="1"/>
    <col min="2" max="2" width="14.33203125" customWidth="1"/>
    <col min="3" max="3" width="18" style="27" customWidth="1"/>
    <col min="4" max="5" width="22.1640625" style="64" customWidth="1"/>
    <col min="6" max="6" width="24.33203125" customWidth="1"/>
    <col min="7" max="8" width="24.33203125" style="62" customWidth="1"/>
    <col min="9" max="9" width="24.5" style="62" customWidth="1"/>
    <col min="10" max="10" width="24.33203125" style="62" customWidth="1"/>
    <col min="11" max="11" width="19.5" style="63" customWidth="1"/>
    <col min="12" max="12" width="20.6640625" customWidth="1"/>
    <col min="13" max="13" width="20.1640625" customWidth="1"/>
    <col min="14" max="15" width="31" customWidth="1"/>
  </cols>
  <sheetData>
    <row r="1" spans="1:23" ht="26" x14ac:dyDescent="0.2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</row>
    <row r="2" spans="1:23" x14ac:dyDescent="0.2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5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9" t="s">
        <v>14</v>
      </c>
      <c r="O2" s="10"/>
      <c r="S2" s="11" t="s">
        <v>15</v>
      </c>
      <c r="T2" s="12"/>
      <c r="U2" s="13">
        <f>SQRT(SUM(J3:J219)/215)</f>
        <v>335631.70542849065</v>
      </c>
    </row>
    <row r="3" spans="1:23" x14ac:dyDescent="0.2">
      <c r="A3" s="14" t="s">
        <v>16</v>
      </c>
      <c r="B3" s="14">
        <v>1</v>
      </c>
      <c r="C3" s="15">
        <v>34276</v>
      </c>
      <c r="D3" s="16">
        <v>86000</v>
      </c>
      <c r="E3" s="14">
        <f>YEAR(C3)</f>
        <v>1993</v>
      </c>
      <c r="F3" s="17">
        <f>D3*_xlfn.XLOOKUP(E3,$P$5:$P$35,$Q$5:$Q$35)</f>
        <v>2580000</v>
      </c>
      <c r="G3" s="18">
        <f>108378*LN(B3) - 10726</f>
        <v>-10726</v>
      </c>
      <c r="H3" s="14">
        <v>317211.62795417057</v>
      </c>
      <c r="I3" s="19">
        <v>-231211.62795417057</v>
      </c>
      <c r="J3" s="19">
        <f>I3^2</f>
        <v>53458816901.217789</v>
      </c>
      <c r="K3" s="1">
        <f>(148544*B3) + 9000000</f>
        <v>9148544</v>
      </c>
      <c r="L3" s="20">
        <v>9626270.1433221959</v>
      </c>
      <c r="M3" s="21">
        <v>-7046270.1433221959</v>
      </c>
      <c r="N3" s="22">
        <f t="shared" ref="N3:N66" si="0">M3^2</f>
        <v>49649922932673.797</v>
      </c>
      <c r="O3" s="23"/>
      <c r="S3" s="24"/>
      <c r="T3" s="25"/>
      <c r="U3" s="26"/>
    </row>
    <row r="4" spans="1:23" x14ac:dyDescent="0.2">
      <c r="A4" t="s">
        <v>17</v>
      </c>
      <c r="B4">
        <v>2</v>
      </c>
      <c r="C4" s="27">
        <v>34404</v>
      </c>
      <c r="D4" s="28">
        <v>300000</v>
      </c>
      <c r="E4" s="29">
        <f t="shared" ref="E4:E67" si="1">YEAR(C4)</f>
        <v>1994</v>
      </c>
      <c r="F4" s="30">
        <f t="shared" ref="F4:F67" si="2">D4*_xlfn.XLOOKUP(E4,$P$5:$P$35,$Q$5:$Q$35)</f>
        <v>9000000</v>
      </c>
      <c r="G4" s="31">
        <f>108378*LN(B4) - 10726</f>
        <v>64395.905134725748</v>
      </c>
      <c r="H4">
        <v>318587.08847362548</v>
      </c>
      <c r="I4" s="32">
        <v>-18587.088473625481</v>
      </c>
      <c r="J4" s="32">
        <f>I4^2</f>
        <v>345479857.92638123</v>
      </c>
      <c r="K4" s="33">
        <f t="shared" ref="K4:K67" si="3">(148544*B4) + 9000000</f>
        <v>9297088</v>
      </c>
      <c r="L4" s="34">
        <v>9774814.2881804947</v>
      </c>
      <c r="M4" s="35">
        <v>-774814.28818049468</v>
      </c>
      <c r="N4" s="36">
        <f t="shared" si="0"/>
        <v>600337181168.64661</v>
      </c>
      <c r="O4" s="23"/>
      <c r="P4" s="37" t="s">
        <v>18</v>
      </c>
      <c r="Q4" s="38"/>
      <c r="S4" s="39" t="s">
        <v>19</v>
      </c>
      <c r="T4" s="40"/>
      <c r="U4" s="41">
        <f>SQRT(SUM(N3:N219)/215)</f>
        <v>20221212.127961867</v>
      </c>
    </row>
    <row r="5" spans="1:23" x14ac:dyDescent="0.2">
      <c r="A5" s="14" t="s">
        <v>20</v>
      </c>
      <c r="B5" s="14">
        <v>3</v>
      </c>
      <c r="C5" s="15">
        <v>34796</v>
      </c>
      <c r="D5" s="16">
        <v>260000</v>
      </c>
      <c r="E5" s="14">
        <f t="shared" si="1"/>
        <v>1995</v>
      </c>
      <c r="F5" s="17">
        <f t="shared" si="2"/>
        <v>7800000</v>
      </c>
      <c r="G5" s="18">
        <f t="shared" ref="G5:G67" si="4">108378*LN(B5) - 10726</f>
        <v>108339.4026212724</v>
      </c>
      <c r="H5" s="14">
        <v>319962.54899308039</v>
      </c>
      <c r="I5" s="19">
        <v>-59962.548993080389</v>
      </c>
      <c r="J5" s="19">
        <f t="shared" ref="J5:J68" si="5">I5^2</f>
        <v>3595507281.7475657</v>
      </c>
      <c r="K5" s="1">
        <f t="shared" si="3"/>
        <v>9445632</v>
      </c>
      <c r="L5" s="20">
        <v>9923358.4330387916</v>
      </c>
      <c r="M5" s="21">
        <v>-2123358.4330387916</v>
      </c>
      <c r="N5" s="22">
        <f t="shared" si="0"/>
        <v>4508651035156.9521</v>
      </c>
      <c r="O5" s="23"/>
      <c r="P5" s="42">
        <v>1993</v>
      </c>
      <c r="Q5" s="43">
        <v>30</v>
      </c>
    </row>
    <row r="6" spans="1:23" x14ac:dyDescent="0.2">
      <c r="A6" t="s">
        <v>21</v>
      </c>
      <c r="B6">
        <v>4</v>
      </c>
      <c r="C6" s="27">
        <v>34894</v>
      </c>
      <c r="D6" s="28">
        <v>240000</v>
      </c>
      <c r="E6" s="29">
        <f t="shared" si="1"/>
        <v>1995</v>
      </c>
      <c r="F6" s="30">
        <f t="shared" si="2"/>
        <v>7200000</v>
      </c>
      <c r="G6" s="31">
        <f t="shared" si="4"/>
        <v>139517.8102694515</v>
      </c>
      <c r="H6">
        <v>321338.00951253524</v>
      </c>
      <c r="I6" s="32">
        <v>-81338.009512535238</v>
      </c>
      <c r="J6" s="32">
        <f t="shared" si="5"/>
        <v>6615871791.4612732</v>
      </c>
      <c r="K6" s="33">
        <f t="shared" si="3"/>
        <v>9594176</v>
      </c>
      <c r="L6" s="34">
        <v>10071902.57789709</v>
      </c>
      <c r="M6" s="35">
        <v>-2871902.5778970905</v>
      </c>
      <c r="N6" s="36">
        <f t="shared" si="0"/>
        <v>8247824416931.9541</v>
      </c>
      <c r="O6" s="23"/>
      <c r="P6" s="42">
        <v>1994</v>
      </c>
      <c r="Q6" s="43">
        <v>30</v>
      </c>
    </row>
    <row r="7" spans="1:23" x14ac:dyDescent="0.2">
      <c r="A7" s="14" t="s">
        <v>22</v>
      </c>
      <c r="B7" s="14">
        <v>5</v>
      </c>
      <c r="C7" s="15">
        <v>34950</v>
      </c>
      <c r="D7" s="16">
        <v>190000</v>
      </c>
      <c r="E7" s="14">
        <f t="shared" si="1"/>
        <v>1995</v>
      </c>
      <c r="F7" s="17">
        <f t="shared" si="2"/>
        <v>5700000</v>
      </c>
      <c r="G7" s="18">
        <f t="shared" si="4"/>
        <v>163701.66207378291</v>
      </c>
      <c r="H7" s="14">
        <v>322713.47003199015</v>
      </c>
      <c r="I7" s="19">
        <v>-132713.47003199015</v>
      </c>
      <c r="J7" s="19">
        <f t="shared" si="5"/>
        <v>17612865127.931946</v>
      </c>
      <c r="K7" s="1">
        <f t="shared" si="3"/>
        <v>9742720</v>
      </c>
      <c r="L7" s="20">
        <v>10220446.722755389</v>
      </c>
      <c r="M7" s="21">
        <v>-4520446.7227553893</v>
      </c>
      <c r="N7" s="22">
        <f t="shared" si="0"/>
        <v>20434438573269.938</v>
      </c>
      <c r="O7" s="23"/>
      <c r="P7" s="42">
        <v>1995</v>
      </c>
      <c r="Q7" s="43">
        <v>30</v>
      </c>
      <c r="S7" s="112" t="s">
        <v>23</v>
      </c>
      <c r="T7" s="113"/>
      <c r="U7" s="114"/>
    </row>
    <row r="8" spans="1:23" x14ac:dyDescent="0.2">
      <c r="A8" t="s">
        <v>24</v>
      </c>
      <c r="B8">
        <v>6</v>
      </c>
      <c r="C8" s="27">
        <v>35111</v>
      </c>
      <c r="D8" s="28">
        <v>160000</v>
      </c>
      <c r="E8" s="29">
        <f t="shared" si="1"/>
        <v>1996</v>
      </c>
      <c r="F8" s="30">
        <f t="shared" si="2"/>
        <v>4800000</v>
      </c>
      <c r="G8" s="31">
        <f t="shared" si="4"/>
        <v>183461.30775599813</v>
      </c>
      <c r="H8">
        <v>324088.93055144505</v>
      </c>
      <c r="I8" s="32">
        <v>-164088.93055144505</v>
      </c>
      <c r="J8" s="32">
        <f t="shared" si="5"/>
        <v>26925177129.516956</v>
      </c>
      <c r="K8" s="33">
        <f t="shared" si="3"/>
        <v>9891264</v>
      </c>
      <c r="L8" s="34">
        <v>10368990.867613688</v>
      </c>
      <c r="M8" s="35">
        <v>-5568990.8676136881</v>
      </c>
      <c r="N8" s="36">
        <f t="shared" si="0"/>
        <v>31013659283564.66</v>
      </c>
      <c r="O8" s="23"/>
      <c r="P8" s="42">
        <v>1996</v>
      </c>
      <c r="Q8" s="43">
        <v>30</v>
      </c>
    </row>
    <row r="9" spans="1:23" x14ac:dyDescent="0.2">
      <c r="A9" s="14" t="s">
        <v>25</v>
      </c>
      <c r="B9" s="14">
        <v>7</v>
      </c>
      <c r="C9" s="15">
        <v>37162</v>
      </c>
      <c r="D9" s="16">
        <v>75000</v>
      </c>
      <c r="E9" s="14">
        <f t="shared" si="1"/>
        <v>2001</v>
      </c>
      <c r="F9" s="17">
        <f t="shared" si="2"/>
        <v>2250000</v>
      </c>
      <c r="G9" s="18">
        <f t="shared" si="4"/>
        <v>200167.85013431674</v>
      </c>
      <c r="H9" s="14">
        <v>325464.39107089996</v>
      </c>
      <c r="I9" s="19">
        <v>-250464.39107089996</v>
      </c>
      <c r="J9" s="19">
        <f t="shared" si="5"/>
        <v>62732411194.516708</v>
      </c>
      <c r="K9" s="1">
        <f t="shared" si="3"/>
        <v>10039808</v>
      </c>
      <c r="L9" s="20">
        <v>10517535.012471987</v>
      </c>
      <c r="M9" s="21">
        <v>-8267535.0124719869</v>
      </c>
      <c r="N9" s="22">
        <f t="shared" si="0"/>
        <v>68352135182450.18</v>
      </c>
      <c r="O9" s="23"/>
      <c r="P9" s="42">
        <v>1997</v>
      </c>
      <c r="Q9" s="43">
        <v>30</v>
      </c>
    </row>
    <row r="10" spans="1:23" x14ac:dyDescent="0.2">
      <c r="A10" t="s">
        <v>26</v>
      </c>
      <c r="B10">
        <v>8</v>
      </c>
      <c r="C10" s="27">
        <v>37197</v>
      </c>
      <c r="D10" s="28">
        <v>65000</v>
      </c>
      <c r="E10" s="29">
        <f t="shared" si="1"/>
        <v>2001</v>
      </c>
      <c r="F10" s="30">
        <f t="shared" si="2"/>
        <v>1950000</v>
      </c>
      <c r="G10" s="31">
        <f t="shared" si="4"/>
        <v>214639.71540417723</v>
      </c>
      <c r="H10">
        <v>326839.85159035487</v>
      </c>
      <c r="I10" s="32">
        <v>-261839.85159035487</v>
      </c>
      <c r="J10" s="32">
        <f t="shared" si="5"/>
        <v>68560107880.859062</v>
      </c>
      <c r="K10" s="33">
        <f t="shared" si="3"/>
        <v>10188352</v>
      </c>
      <c r="L10" s="34">
        <v>10666079.157330286</v>
      </c>
      <c r="M10" s="35">
        <v>-8716079.1573302858</v>
      </c>
      <c r="N10" s="36">
        <f t="shared" si="0"/>
        <v>75970035876847.422</v>
      </c>
      <c r="O10" s="23"/>
      <c r="P10" s="42">
        <v>1998</v>
      </c>
      <c r="Q10" s="43">
        <v>30</v>
      </c>
      <c r="S10" s="44" t="s">
        <v>27</v>
      </c>
      <c r="T10" s="45"/>
      <c r="U10" s="45"/>
      <c r="V10" s="45"/>
      <c r="W10" s="46"/>
    </row>
    <row r="11" spans="1:23" x14ac:dyDescent="0.2">
      <c r="A11" s="14" t="s">
        <v>28</v>
      </c>
      <c r="B11" s="14">
        <v>9</v>
      </c>
      <c r="C11" s="15">
        <v>37267</v>
      </c>
      <c r="D11" s="16">
        <v>35000</v>
      </c>
      <c r="E11" s="14">
        <f t="shared" si="1"/>
        <v>2002</v>
      </c>
      <c r="F11" s="17">
        <f t="shared" si="2"/>
        <v>1050000</v>
      </c>
      <c r="G11" s="18">
        <f t="shared" si="4"/>
        <v>227404.8052425448</v>
      </c>
      <c r="H11" s="14">
        <v>328215.31210980972</v>
      </c>
      <c r="I11" s="19">
        <v>-293215.31210980972</v>
      </c>
      <c r="J11" s="19">
        <f t="shared" si="5"/>
        <v>85975219255.653122</v>
      </c>
      <c r="K11" s="1">
        <f t="shared" si="3"/>
        <v>10336896</v>
      </c>
      <c r="L11" s="20">
        <v>10814623.302188583</v>
      </c>
      <c r="M11" s="21">
        <v>-9764623.3021885827</v>
      </c>
      <c r="N11" s="22">
        <f t="shared" si="0"/>
        <v>95347868233644.266</v>
      </c>
      <c r="O11" s="23"/>
      <c r="P11" s="42">
        <v>1999</v>
      </c>
      <c r="Q11" s="43">
        <v>30</v>
      </c>
      <c r="S11" s="47"/>
      <c r="T11" s="48"/>
      <c r="U11" s="48"/>
      <c r="V11" s="48"/>
      <c r="W11" s="49"/>
    </row>
    <row r="12" spans="1:23" x14ac:dyDescent="0.2">
      <c r="A12" t="s">
        <v>29</v>
      </c>
      <c r="B12">
        <v>10</v>
      </c>
      <c r="C12" s="27">
        <v>37337</v>
      </c>
      <c r="D12" s="28">
        <v>55000</v>
      </c>
      <c r="E12" s="29">
        <f t="shared" si="1"/>
        <v>2002</v>
      </c>
      <c r="F12" s="30">
        <f t="shared" si="2"/>
        <v>1650000</v>
      </c>
      <c r="G12" s="31">
        <f t="shared" si="4"/>
        <v>238823.5672085087</v>
      </c>
      <c r="H12">
        <v>329590.77262926463</v>
      </c>
      <c r="I12" s="32">
        <v>-274590.77262926463</v>
      </c>
      <c r="J12" s="32">
        <f t="shared" si="5"/>
        <v>75400092413.136505</v>
      </c>
      <c r="K12" s="33">
        <f t="shared" si="3"/>
        <v>10485440</v>
      </c>
      <c r="L12" s="34">
        <v>10963167.447046882</v>
      </c>
      <c r="M12" s="35">
        <v>-9313167.4470468815</v>
      </c>
      <c r="N12" s="36">
        <f t="shared" si="0"/>
        <v>86735087896733.734</v>
      </c>
      <c r="O12" s="23"/>
      <c r="P12" s="42">
        <v>2000</v>
      </c>
      <c r="Q12" s="43">
        <v>30</v>
      </c>
      <c r="S12" s="47"/>
      <c r="T12" s="48"/>
      <c r="U12" s="48"/>
      <c r="V12" s="48"/>
      <c r="W12" s="49"/>
    </row>
    <row r="13" spans="1:23" x14ac:dyDescent="0.2">
      <c r="A13" s="14" t="s">
        <v>30</v>
      </c>
      <c r="B13" s="14">
        <v>11</v>
      </c>
      <c r="C13" s="15">
        <v>37386</v>
      </c>
      <c r="D13" s="16">
        <v>50000</v>
      </c>
      <c r="E13" s="14">
        <f t="shared" si="1"/>
        <v>2002</v>
      </c>
      <c r="F13" s="17">
        <f t="shared" si="2"/>
        <v>1500000</v>
      </c>
      <c r="G13" s="18">
        <f t="shared" si="4"/>
        <v>249153.09387534182</v>
      </c>
      <c r="H13" s="14">
        <v>330966.23314871953</v>
      </c>
      <c r="I13" s="19">
        <v>-280966.23314871953</v>
      </c>
      <c r="J13" s="19">
        <f t="shared" si="5"/>
        <v>78942024169.780624</v>
      </c>
      <c r="K13" s="1">
        <f t="shared" si="3"/>
        <v>10633984</v>
      </c>
      <c r="L13" s="20">
        <v>11111711.59190518</v>
      </c>
      <c r="M13" s="21">
        <v>-9611711.5919051804</v>
      </c>
      <c r="N13" s="22">
        <f t="shared" si="0"/>
        <v>92384999725964.422</v>
      </c>
      <c r="O13" s="23"/>
      <c r="P13" s="42">
        <v>2001</v>
      </c>
      <c r="Q13" s="43">
        <v>30</v>
      </c>
      <c r="S13" s="47"/>
      <c r="T13" s="48"/>
      <c r="U13" s="48"/>
      <c r="V13" s="48"/>
      <c r="W13" s="49"/>
    </row>
    <row r="14" spans="1:23" x14ac:dyDescent="0.2">
      <c r="A14" t="s">
        <v>31</v>
      </c>
      <c r="B14">
        <v>12</v>
      </c>
      <c r="C14" s="27">
        <v>37526</v>
      </c>
      <c r="D14" s="28">
        <v>45000</v>
      </c>
      <c r="E14" s="29">
        <f t="shared" si="1"/>
        <v>2002</v>
      </c>
      <c r="F14" s="30">
        <f t="shared" si="2"/>
        <v>1350000</v>
      </c>
      <c r="G14" s="31">
        <f t="shared" si="4"/>
        <v>258583.21289072389</v>
      </c>
      <c r="H14">
        <v>332341.69366817444</v>
      </c>
      <c r="I14" s="32">
        <v>-287341.69366817444</v>
      </c>
      <c r="J14" s="32">
        <f t="shared" si="5"/>
        <v>82565248920.095001</v>
      </c>
      <c r="K14" s="33">
        <f t="shared" si="3"/>
        <v>10782528</v>
      </c>
      <c r="L14" s="34">
        <v>11260255.736763479</v>
      </c>
      <c r="M14" s="35">
        <v>-9910255.7367634792</v>
      </c>
      <c r="N14" s="36">
        <f t="shared" si="0"/>
        <v>98213168768053.453</v>
      </c>
      <c r="O14" s="23"/>
      <c r="P14" s="42">
        <v>2002</v>
      </c>
      <c r="Q14" s="43">
        <v>30</v>
      </c>
      <c r="S14" s="47"/>
      <c r="T14" s="48"/>
      <c r="U14" s="48"/>
      <c r="V14" s="48"/>
      <c r="W14" s="49"/>
    </row>
    <row r="15" spans="1:23" x14ac:dyDescent="0.2">
      <c r="A15" s="14" t="s">
        <v>32</v>
      </c>
      <c r="B15" s="14">
        <v>13</v>
      </c>
      <c r="C15" s="15">
        <v>37582</v>
      </c>
      <c r="D15" s="16">
        <v>150000</v>
      </c>
      <c r="E15" s="14">
        <f t="shared" si="1"/>
        <v>2002</v>
      </c>
      <c r="F15" s="17">
        <f t="shared" si="2"/>
        <v>4500000</v>
      </c>
      <c r="G15" s="18">
        <f t="shared" si="4"/>
        <v>267258.08146296645</v>
      </c>
      <c r="H15" s="14">
        <v>333717.15418762935</v>
      </c>
      <c r="I15" s="19">
        <v>-183717.15418762935</v>
      </c>
      <c r="J15" s="19">
        <f t="shared" si="5"/>
        <v>33751992742.801174</v>
      </c>
      <c r="K15" s="1">
        <f t="shared" si="3"/>
        <v>10931072</v>
      </c>
      <c r="L15" s="20">
        <v>11408799.881621778</v>
      </c>
      <c r="M15" s="21">
        <v>-6908799.881621778</v>
      </c>
      <c r="N15" s="22">
        <f t="shared" si="0"/>
        <v>47731515804297.094</v>
      </c>
      <c r="O15" s="23"/>
      <c r="P15" s="42">
        <v>2003</v>
      </c>
      <c r="Q15" s="43">
        <v>30</v>
      </c>
      <c r="S15" s="47"/>
      <c r="T15" s="48"/>
      <c r="U15" s="48"/>
      <c r="V15" s="48"/>
      <c r="W15" s="49"/>
    </row>
    <row r="16" spans="1:23" x14ac:dyDescent="0.2">
      <c r="A16" t="s">
        <v>33</v>
      </c>
      <c r="B16">
        <v>14</v>
      </c>
      <c r="C16" s="27">
        <v>37736</v>
      </c>
      <c r="D16" s="28">
        <v>35000</v>
      </c>
      <c r="E16" s="29">
        <f t="shared" si="1"/>
        <v>2003</v>
      </c>
      <c r="F16" s="30">
        <f t="shared" si="2"/>
        <v>1050000</v>
      </c>
      <c r="G16" s="31">
        <f t="shared" si="4"/>
        <v>275289.75526904245</v>
      </c>
      <c r="H16">
        <v>335092.61470708426</v>
      </c>
      <c r="I16" s="32">
        <v>-300092.61470708426</v>
      </c>
      <c r="J16" s="32">
        <f t="shared" si="5"/>
        <v>90055577401.734528</v>
      </c>
      <c r="K16" s="33">
        <f t="shared" si="3"/>
        <v>11079616</v>
      </c>
      <c r="L16" s="34">
        <v>11557344.026480075</v>
      </c>
      <c r="M16" s="35">
        <v>-10507344.026480075</v>
      </c>
      <c r="N16" s="36">
        <f t="shared" si="0"/>
        <v>110404278490806.52</v>
      </c>
      <c r="O16" s="23"/>
      <c r="P16" s="42">
        <v>2004</v>
      </c>
      <c r="Q16" s="43">
        <v>30</v>
      </c>
      <c r="S16" s="47"/>
      <c r="T16" s="48"/>
      <c r="U16" s="48"/>
      <c r="V16" s="48"/>
      <c r="W16" s="49"/>
    </row>
    <row r="17" spans="1:23" x14ac:dyDescent="0.2">
      <c r="A17" s="14" t="s">
        <v>34</v>
      </c>
      <c r="B17" s="14">
        <v>15</v>
      </c>
      <c r="C17" s="15">
        <v>37778</v>
      </c>
      <c r="D17" s="16">
        <v>49000</v>
      </c>
      <c r="E17" s="14">
        <f t="shared" si="1"/>
        <v>2003</v>
      </c>
      <c r="F17" s="17">
        <f t="shared" si="2"/>
        <v>1470000</v>
      </c>
      <c r="G17" s="18">
        <f t="shared" si="4"/>
        <v>282767.06469505531</v>
      </c>
      <c r="H17" s="14">
        <v>336468.07522653916</v>
      </c>
      <c r="I17" s="19">
        <v>-287468.07522653916</v>
      </c>
      <c r="J17" s="19">
        <f t="shared" si="5"/>
        <v>82637894274.451187</v>
      </c>
      <c r="K17" s="1">
        <f t="shared" si="3"/>
        <v>11228160</v>
      </c>
      <c r="L17" s="20">
        <v>11705888.171338374</v>
      </c>
      <c r="M17" s="21">
        <v>-10235888.171338374</v>
      </c>
      <c r="N17" s="22">
        <f t="shared" si="0"/>
        <v>104773406656144.84</v>
      </c>
      <c r="O17" s="23"/>
      <c r="P17" s="42">
        <v>2005</v>
      </c>
      <c r="Q17" s="43">
        <v>35</v>
      </c>
      <c r="S17" s="47"/>
      <c r="T17" s="48"/>
      <c r="U17" s="48"/>
      <c r="V17" s="48"/>
      <c r="W17" s="49"/>
    </row>
    <row r="18" spans="1:23" x14ac:dyDescent="0.2">
      <c r="A18" t="s">
        <v>35</v>
      </c>
      <c r="B18">
        <v>16</v>
      </c>
      <c r="C18" s="27">
        <v>37890</v>
      </c>
      <c r="D18" s="28">
        <v>94000</v>
      </c>
      <c r="E18" s="29">
        <f t="shared" si="1"/>
        <v>2003</v>
      </c>
      <c r="F18" s="30">
        <f t="shared" si="2"/>
        <v>2820000</v>
      </c>
      <c r="G18" s="31">
        <f t="shared" si="4"/>
        <v>289761.62053890299</v>
      </c>
      <c r="H18">
        <v>337843.53574599401</v>
      </c>
      <c r="I18" s="32">
        <v>-243843.53574599401</v>
      </c>
      <c r="J18" s="32">
        <f t="shared" si="5"/>
        <v>59459669925.107857</v>
      </c>
      <c r="K18" s="33">
        <f t="shared" si="3"/>
        <v>11376704</v>
      </c>
      <c r="L18" s="34">
        <v>11854432.316196673</v>
      </c>
      <c r="M18" s="35">
        <v>-9034432.3161966726</v>
      </c>
      <c r="N18" s="36">
        <f t="shared" si="0"/>
        <v>81620967275938.781</v>
      </c>
      <c r="O18" s="23"/>
      <c r="P18" s="42">
        <v>2006</v>
      </c>
      <c r="Q18" s="43">
        <v>40</v>
      </c>
      <c r="S18" s="50"/>
      <c r="T18" s="51"/>
      <c r="U18" s="51"/>
      <c r="V18" s="51"/>
      <c r="W18" s="52"/>
    </row>
    <row r="19" spans="1:23" x14ac:dyDescent="0.2">
      <c r="A19" s="14" t="s">
        <v>36</v>
      </c>
      <c r="B19" s="14">
        <v>17</v>
      </c>
      <c r="C19" s="15">
        <v>38017</v>
      </c>
      <c r="D19" s="16">
        <v>80000</v>
      </c>
      <c r="E19" s="14">
        <f t="shared" si="1"/>
        <v>2004</v>
      </c>
      <c r="F19" s="17">
        <f t="shared" si="2"/>
        <v>2400000</v>
      </c>
      <c r="G19" s="18">
        <f t="shared" si="4"/>
        <v>296331.99580212461</v>
      </c>
      <c r="H19" s="14">
        <v>339218.99626544892</v>
      </c>
      <c r="I19" s="19">
        <v>-259218.99626544892</v>
      </c>
      <c r="J19" s="19">
        <f t="shared" si="5"/>
        <v>67194488024.866821</v>
      </c>
      <c r="K19" s="1">
        <f t="shared" si="3"/>
        <v>11525248</v>
      </c>
      <c r="L19" s="20">
        <v>12002976.461054971</v>
      </c>
      <c r="M19" s="21">
        <v>-9602976.4610549714</v>
      </c>
      <c r="N19" s="22">
        <f t="shared" si="0"/>
        <v>92217156911575.859</v>
      </c>
      <c r="O19" s="23"/>
      <c r="P19" s="42">
        <v>2007</v>
      </c>
      <c r="Q19" s="43">
        <v>40</v>
      </c>
    </row>
    <row r="20" spans="1:23" x14ac:dyDescent="0.2">
      <c r="A20" t="s">
        <v>37</v>
      </c>
      <c r="B20">
        <v>18</v>
      </c>
      <c r="C20" s="27">
        <v>38079</v>
      </c>
      <c r="D20" s="28">
        <v>106000</v>
      </c>
      <c r="E20" s="29">
        <f t="shared" si="1"/>
        <v>2004</v>
      </c>
      <c r="F20" s="30">
        <f t="shared" si="2"/>
        <v>3180000</v>
      </c>
      <c r="G20" s="31">
        <f t="shared" si="4"/>
        <v>302526.71037727053</v>
      </c>
      <c r="H20">
        <v>340594.45678490383</v>
      </c>
      <c r="I20" s="32">
        <v>-234594.45678490383</v>
      </c>
      <c r="J20" s="32">
        <f t="shared" si="5"/>
        <v>55034559154.204109</v>
      </c>
      <c r="K20" s="33">
        <f t="shared" si="3"/>
        <v>11673792</v>
      </c>
      <c r="L20" s="34">
        <v>12151520.60591327</v>
      </c>
      <c r="M20" s="35">
        <v>-8971520.6059132703</v>
      </c>
      <c r="N20" s="36">
        <f t="shared" si="0"/>
        <v>80488181982326.406</v>
      </c>
      <c r="O20" s="23"/>
      <c r="P20" s="42">
        <v>2008</v>
      </c>
      <c r="Q20" s="43">
        <v>50</v>
      </c>
    </row>
    <row r="21" spans="1:23" x14ac:dyDescent="0.2">
      <c r="A21" s="14" t="s">
        <v>38</v>
      </c>
      <c r="B21" s="14">
        <v>19</v>
      </c>
      <c r="C21" s="15">
        <v>38157</v>
      </c>
      <c r="D21" s="16">
        <v>110000</v>
      </c>
      <c r="E21" s="14">
        <f t="shared" si="1"/>
        <v>2004</v>
      </c>
      <c r="F21" s="17">
        <f t="shared" si="2"/>
        <v>3300000</v>
      </c>
      <c r="G21" s="18">
        <f t="shared" si="4"/>
        <v>308386.40768410044</v>
      </c>
      <c r="H21" s="14">
        <v>341969.91730435874</v>
      </c>
      <c r="I21" s="19">
        <v>-231969.91730435874</v>
      </c>
      <c r="J21" s="19">
        <f t="shared" si="5"/>
        <v>53810042534.191032</v>
      </c>
      <c r="K21" s="1">
        <f t="shared" si="3"/>
        <v>11822336</v>
      </c>
      <c r="L21" s="20">
        <v>12300064.750771567</v>
      </c>
      <c r="M21" s="21">
        <v>-9000064.7507715672</v>
      </c>
      <c r="N21" s="22">
        <f t="shared" si="0"/>
        <v>81001165518080.875</v>
      </c>
      <c r="O21" s="23"/>
      <c r="P21" s="42">
        <v>2009</v>
      </c>
      <c r="Q21" s="43">
        <v>50</v>
      </c>
    </row>
    <row r="22" spans="1:23" x14ac:dyDescent="0.2">
      <c r="A22" t="s">
        <v>39</v>
      </c>
      <c r="B22">
        <v>20</v>
      </c>
      <c r="C22" s="27">
        <v>38220</v>
      </c>
      <c r="D22" s="28">
        <v>80000</v>
      </c>
      <c r="E22" s="29">
        <f t="shared" si="1"/>
        <v>2004</v>
      </c>
      <c r="F22" s="30">
        <f t="shared" si="2"/>
        <v>2400000</v>
      </c>
      <c r="G22" s="31">
        <f t="shared" si="4"/>
        <v>313945.4723432344</v>
      </c>
      <c r="H22">
        <v>343345.37782381364</v>
      </c>
      <c r="I22" s="32">
        <v>-263345.37782381364</v>
      </c>
      <c r="J22" s="32">
        <f t="shared" si="5"/>
        <v>69350788021.16716</v>
      </c>
      <c r="K22" s="33">
        <f t="shared" si="3"/>
        <v>11970880</v>
      </c>
      <c r="L22" s="34">
        <v>12448608.895629866</v>
      </c>
      <c r="M22" s="35">
        <v>-10048608.895629866</v>
      </c>
      <c r="N22" s="36">
        <f t="shared" si="0"/>
        <v>100974540737331.67</v>
      </c>
      <c r="O22" s="23"/>
      <c r="P22" s="42">
        <v>2010</v>
      </c>
      <c r="Q22" s="43">
        <v>50</v>
      </c>
    </row>
    <row r="23" spans="1:23" x14ac:dyDescent="0.2">
      <c r="A23" s="14" t="s">
        <v>40</v>
      </c>
      <c r="B23" s="14">
        <v>21</v>
      </c>
      <c r="C23" s="15">
        <v>38388</v>
      </c>
      <c r="D23" s="16">
        <v>105000</v>
      </c>
      <c r="E23" s="14">
        <f t="shared" si="1"/>
        <v>2005</v>
      </c>
      <c r="F23" s="17">
        <f t="shared" si="2"/>
        <v>3675000</v>
      </c>
      <c r="G23" s="18">
        <f t="shared" si="4"/>
        <v>319233.25275558914</v>
      </c>
      <c r="H23" s="14">
        <v>344720.83834326849</v>
      </c>
      <c r="I23" s="19">
        <v>-239720.83834326849</v>
      </c>
      <c r="J23" s="19">
        <f t="shared" si="5"/>
        <v>57466080335.999466</v>
      </c>
      <c r="K23" s="1">
        <f t="shared" si="3"/>
        <v>12119424</v>
      </c>
      <c r="L23" s="20">
        <v>12597153.040488165</v>
      </c>
      <c r="M23" s="21">
        <v>-8922153.0404881649</v>
      </c>
      <c r="N23" s="22">
        <f t="shared" si="0"/>
        <v>79604814877892.203</v>
      </c>
      <c r="O23" s="23"/>
      <c r="P23" s="42">
        <v>2011</v>
      </c>
      <c r="Q23" s="43">
        <v>50</v>
      </c>
    </row>
    <row r="24" spans="1:23" x14ac:dyDescent="0.2">
      <c r="A24" t="s">
        <v>41</v>
      </c>
      <c r="B24">
        <v>22</v>
      </c>
      <c r="C24" s="27">
        <v>38458</v>
      </c>
      <c r="D24" s="28">
        <v>280000</v>
      </c>
      <c r="E24" s="29">
        <f t="shared" si="1"/>
        <v>2005</v>
      </c>
      <c r="F24" s="30">
        <f t="shared" si="2"/>
        <v>9800000</v>
      </c>
      <c r="G24" s="31">
        <f t="shared" si="4"/>
        <v>324274.99901006761</v>
      </c>
      <c r="H24">
        <v>346096.2988627234</v>
      </c>
      <c r="I24" s="32">
        <v>-66096.298862723401</v>
      </c>
      <c r="J24" s="32">
        <f t="shared" si="5"/>
        <v>4368720723.3504505</v>
      </c>
      <c r="K24" s="33">
        <f t="shared" si="3"/>
        <v>12267968</v>
      </c>
      <c r="L24" s="34">
        <v>12745697.185346464</v>
      </c>
      <c r="M24" s="35">
        <v>-2945697.1853464637</v>
      </c>
      <c r="N24" s="36">
        <f t="shared" si="0"/>
        <v>8677131907758.0781</v>
      </c>
      <c r="O24" s="23"/>
      <c r="P24" s="42">
        <v>2012</v>
      </c>
      <c r="Q24" s="43">
        <v>50</v>
      </c>
    </row>
    <row r="25" spans="1:23" x14ac:dyDescent="0.2">
      <c r="A25" s="14" t="s">
        <v>42</v>
      </c>
      <c r="B25" s="14">
        <v>23</v>
      </c>
      <c r="C25" s="15">
        <v>38507</v>
      </c>
      <c r="D25" s="16">
        <v>90000</v>
      </c>
      <c r="E25" s="14">
        <f t="shared" si="1"/>
        <v>2005</v>
      </c>
      <c r="F25" s="17">
        <f t="shared" si="2"/>
        <v>3150000</v>
      </c>
      <c r="G25" s="18">
        <f t="shared" si="4"/>
        <v>329092.59213396936</v>
      </c>
      <c r="H25" s="14">
        <v>347471.75938217831</v>
      </c>
      <c r="I25" s="19">
        <v>-257471.75938217831</v>
      </c>
      <c r="J25" s="19">
        <f t="shared" si="5"/>
        <v>66291706879.354324</v>
      </c>
      <c r="K25" s="1">
        <f t="shared" si="3"/>
        <v>12416512</v>
      </c>
      <c r="L25" s="20">
        <v>12894241.330204763</v>
      </c>
      <c r="M25" s="21">
        <v>-9744241.3302047625</v>
      </c>
      <c r="N25" s="22">
        <f t="shared" si="0"/>
        <v>94950239101270.688</v>
      </c>
      <c r="O25" s="23"/>
      <c r="P25" s="42">
        <v>2013</v>
      </c>
      <c r="Q25" s="43">
        <v>50</v>
      </c>
    </row>
    <row r="26" spans="1:23" x14ac:dyDescent="0.2">
      <c r="A26" t="s">
        <v>43</v>
      </c>
      <c r="B26">
        <v>24</v>
      </c>
      <c r="C26" s="27">
        <v>38584</v>
      </c>
      <c r="D26" s="28">
        <v>150000</v>
      </c>
      <c r="E26" s="29">
        <f t="shared" si="1"/>
        <v>2005</v>
      </c>
      <c r="F26" s="30">
        <f t="shared" si="2"/>
        <v>5250000</v>
      </c>
      <c r="G26" s="31">
        <f t="shared" si="4"/>
        <v>333705.11802544969</v>
      </c>
      <c r="H26">
        <v>348847.21990163322</v>
      </c>
      <c r="I26" s="32">
        <v>-198847.21990163322</v>
      </c>
      <c r="J26" s="32">
        <f t="shared" si="5"/>
        <v>39540216862.608475</v>
      </c>
      <c r="K26" s="33">
        <f t="shared" si="3"/>
        <v>12565056</v>
      </c>
      <c r="L26" s="34">
        <v>13042785.475063059</v>
      </c>
      <c r="M26" s="35">
        <v>-7792785.4750630595</v>
      </c>
      <c r="N26" s="36">
        <f t="shared" si="0"/>
        <v>60727505460353.797</v>
      </c>
      <c r="O26" s="23"/>
      <c r="P26" s="42">
        <v>2014</v>
      </c>
      <c r="Q26" s="43">
        <v>50</v>
      </c>
    </row>
    <row r="27" spans="1:23" x14ac:dyDescent="0.2">
      <c r="A27" s="14" t="s">
        <v>44</v>
      </c>
      <c r="B27" s="14">
        <v>25</v>
      </c>
      <c r="C27" s="15">
        <v>38632</v>
      </c>
      <c r="D27" s="16">
        <v>125000</v>
      </c>
      <c r="E27" s="14">
        <f t="shared" si="1"/>
        <v>2005</v>
      </c>
      <c r="F27" s="17">
        <f t="shared" si="2"/>
        <v>4375000</v>
      </c>
      <c r="G27" s="18">
        <f t="shared" si="4"/>
        <v>338129.32414756581</v>
      </c>
      <c r="H27" s="14">
        <v>350222.68042108812</v>
      </c>
      <c r="I27" s="19">
        <v>-225222.68042108812</v>
      </c>
      <c r="J27" s="19">
        <f t="shared" si="5"/>
        <v>50725255776.059593</v>
      </c>
      <c r="K27" s="1">
        <f t="shared" si="3"/>
        <v>12713600</v>
      </c>
      <c r="L27" s="20">
        <v>13191329.619921358</v>
      </c>
      <c r="M27" s="21">
        <v>-8816329.6199213583</v>
      </c>
      <c r="N27" s="22">
        <f t="shared" si="0"/>
        <v>77727667967102.688</v>
      </c>
      <c r="O27" s="23"/>
      <c r="P27" s="42">
        <v>2015</v>
      </c>
      <c r="Q27" s="43">
        <v>60</v>
      </c>
    </row>
    <row r="28" spans="1:23" x14ac:dyDescent="0.2">
      <c r="A28" t="s">
        <v>45</v>
      </c>
      <c r="B28">
        <v>26</v>
      </c>
      <c r="C28" s="27">
        <v>38675</v>
      </c>
      <c r="D28" s="28">
        <v>200000</v>
      </c>
      <c r="E28" s="29">
        <f t="shared" si="1"/>
        <v>2005</v>
      </c>
      <c r="F28" s="30">
        <f t="shared" si="2"/>
        <v>7000000</v>
      </c>
      <c r="G28" s="31">
        <f t="shared" si="4"/>
        <v>342379.98659769219</v>
      </c>
      <c r="H28">
        <v>351598.14094054303</v>
      </c>
      <c r="I28" s="32">
        <v>-151598.14094054303</v>
      </c>
      <c r="J28" s="32">
        <f t="shared" si="5"/>
        <v>22981996336.62875</v>
      </c>
      <c r="K28" s="33">
        <f t="shared" si="3"/>
        <v>12862144</v>
      </c>
      <c r="L28" s="34">
        <v>13339873.764779657</v>
      </c>
      <c r="M28" s="35">
        <v>-6339873.7647796571</v>
      </c>
      <c r="N28" s="36">
        <f t="shared" si="0"/>
        <v>40193999353341.383</v>
      </c>
      <c r="O28" s="23"/>
      <c r="P28" s="42">
        <v>2016</v>
      </c>
      <c r="Q28" s="43">
        <v>60</v>
      </c>
    </row>
    <row r="29" spans="1:23" x14ac:dyDescent="0.2">
      <c r="A29" s="14" t="s">
        <v>46</v>
      </c>
      <c r="B29" s="14">
        <v>27</v>
      </c>
      <c r="C29" s="15">
        <v>38752</v>
      </c>
      <c r="D29" s="16">
        <v>400000</v>
      </c>
      <c r="E29" s="14">
        <f t="shared" si="1"/>
        <v>2006</v>
      </c>
      <c r="F29" s="17">
        <f t="shared" si="2"/>
        <v>16000000</v>
      </c>
      <c r="G29" s="18">
        <f t="shared" si="4"/>
        <v>346470.20786381717</v>
      </c>
      <c r="H29" s="14">
        <v>352973.60145999794</v>
      </c>
      <c r="I29" s="19">
        <v>47026.398540002061</v>
      </c>
      <c r="J29" s="19">
        <f t="shared" si="5"/>
        <v>2211482159.6431079</v>
      </c>
      <c r="K29" s="1">
        <f t="shared" si="3"/>
        <v>13010688</v>
      </c>
      <c r="L29" s="20">
        <v>13488417.909637956</v>
      </c>
      <c r="M29" s="21">
        <v>2511582.0903620441</v>
      </c>
      <c r="N29" s="22">
        <f t="shared" si="0"/>
        <v>6308044596627.375</v>
      </c>
      <c r="O29" s="23"/>
      <c r="P29" s="42">
        <v>2017</v>
      </c>
      <c r="Q29" s="43">
        <v>60</v>
      </c>
    </row>
    <row r="30" spans="1:23" x14ac:dyDescent="0.2">
      <c r="A30" t="s">
        <v>47</v>
      </c>
      <c r="B30">
        <v>28</v>
      </c>
      <c r="C30" s="27">
        <v>38780</v>
      </c>
      <c r="D30" s="28">
        <v>300000</v>
      </c>
      <c r="E30" s="29">
        <f t="shared" si="1"/>
        <v>2006</v>
      </c>
      <c r="F30" s="30">
        <f t="shared" si="2"/>
        <v>12000000</v>
      </c>
      <c r="G30" s="31">
        <f t="shared" si="4"/>
        <v>350411.66040376824</v>
      </c>
      <c r="H30">
        <v>354349.06197945279</v>
      </c>
      <c r="I30" s="32">
        <v>-54349.061979452788</v>
      </c>
      <c r="J30" s="32">
        <f t="shared" si="5"/>
        <v>2953820538.0464005</v>
      </c>
      <c r="K30" s="33">
        <f t="shared" si="3"/>
        <v>13159232</v>
      </c>
      <c r="L30" s="34">
        <v>13636962.054496255</v>
      </c>
      <c r="M30" s="35">
        <v>-1636962.0544962548</v>
      </c>
      <c r="N30" s="36">
        <f t="shared" si="0"/>
        <v>2679644767860.5996</v>
      </c>
      <c r="O30" s="23"/>
      <c r="P30" s="42">
        <v>2018</v>
      </c>
      <c r="Q30" s="43">
        <v>60</v>
      </c>
    </row>
    <row r="31" spans="1:23" x14ac:dyDescent="0.2">
      <c r="A31" s="14" t="s">
        <v>48</v>
      </c>
      <c r="B31" s="14">
        <v>29</v>
      </c>
      <c r="C31" s="15">
        <v>38822</v>
      </c>
      <c r="D31" s="16">
        <v>425000</v>
      </c>
      <c r="E31" s="14">
        <f t="shared" si="1"/>
        <v>2006</v>
      </c>
      <c r="F31" s="17">
        <f t="shared" si="2"/>
        <v>17000000</v>
      </c>
      <c r="G31" s="18">
        <f t="shared" si="4"/>
        <v>354214.78746227408</v>
      </c>
      <c r="H31" s="14">
        <v>355724.5224989077</v>
      </c>
      <c r="I31" s="19">
        <v>69275.477501092304</v>
      </c>
      <c r="J31" s="19">
        <f t="shared" si="5"/>
        <v>4799091783.0043459</v>
      </c>
      <c r="K31" s="1">
        <f t="shared" si="3"/>
        <v>13307776</v>
      </c>
      <c r="L31" s="20">
        <v>13785506.199354552</v>
      </c>
      <c r="M31" s="21">
        <v>3214493.8006454483</v>
      </c>
      <c r="N31" s="22">
        <f t="shared" si="0"/>
        <v>10332970394388.02</v>
      </c>
      <c r="O31" s="23"/>
      <c r="P31" s="42">
        <v>2019</v>
      </c>
      <c r="Q31" s="43">
        <v>75</v>
      </c>
    </row>
    <row r="32" spans="1:23" x14ac:dyDescent="0.2">
      <c r="A32" t="s">
        <v>49</v>
      </c>
      <c r="B32">
        <v>30</v>
      </c>
      <c r="C32" s="27">
        <v>38864</v>
      </c>
      <c r="D32" s="28">
        <v>620000</v>
      </c>
      <c r="E32" s="29">
        <f t="shared" si="1"/>
        <v>2006</v>
      </c>
      <c r="F32" s="30">
        <f t="shared" si="2"/>
        <v>24800000</v>
      </c>
      <c r="G32" s="31">
        <f t="shared" si="4"/>
        <v>357888.9698297811</v>
      </c>
      <c r="H32">
        <v>357099.9830183626</v>
      </c>
      <c r="I32" s="32">
        <v>262900.0169816374</v>
      </c>
      <c r="J32" s="32">
        <f t="shared" si="5"/>
        <v>69116418928.945236</v>
      </c>
      <c r="K32" s="33">
        <f t="shared" si="3"/>
        <v>13456320</v>
      </c>
      <c r="L32" s="34">
        <v>13934050.344212852</v>
      </c>
      <c r="M32" s="35">
        <v>10865949.655787148</v>
      </c>
      <c r="N32" s="36">
        <f t="shared" si="0"/>
        <v>118068861922100.83</v>
      </c>
      <c r="O32" s="23"/>
      <c r="P32" s="42">
        <v>2020</v>
      </c>
      <c r="Q32" s="43">
        <v>75</v>
      </c>
    </row>
    <row r="33" spans="1:17" x14ac:dyDescent="0.2">
      <c r="A33" s="14" t="s">
        <v>50</v>
      </c>
      <c r="B33" s="14">
        <v>31</v>
      </c>
      <c r="C33" s="15">
        <v>38906</v>
      </c>
      <c r="D33" s="16">
        <v>775000</v>
      </c>
      <c r="E33" s="14">
        <f t="shared" si="1"/>
        <v>2006</v>
      </c>
      <c r="F33" s="17">
        <f t="shared" si="2"/>
        <v>31000000</v>
      </c>
      <c r="G33" s="18">
        <f t="shared" si="4"/>
        <v>361442.66524769115</v>
      </c>
      <c r="H33" s="14">
        <v>358475.44353781751</v>
      </c>
      <c r="I33" s="19">
        <v>416524.55646218249</v>
      </c>
      <c r="J33" s="19">
        <f t="shared" si="5"/>
        <v>173492706136.01785</v>
      </c>
      <c r="K33" s="1">
        <f t="shared" si="3"/>
        <v>13604864</v>
      </c>
      <c r="L33" s="20">
        <v>14082594.489071149</v>
      </c>
      <c r="M33" s="21">
        <v>16917405.510928851</v>
      </c>
      <c r="N33" s="22">
        <f t="shared" si="0"/>
        <v>286198609221205.88</v>
      </c>
      <c r="O33" s="23"/>
      <c r="P33" s="42">
        <v>2021</v>
      </c>
      <c r="Q33" s="43">
        <v>75</v>
      </c>
    </row>
    <row r="34" spans="1:17" x14ac:dyDescent="0.2">
      <c r="A34" t="s">
        <v>51</v>
      </c>
      <c r="B34">
        <v>32</v>
      </c>
      <c r="C34" s="27">
        <v>38955</v>
      </c>
      <c r="D34" s="28">
        <v>500000</v>
      </c>
      <c r="E34" s="29">
        <f t="shared" si="1"/>
        <v>2006</v>
      </c>
      <c r="F34" s="30">
        <f t="shared" si="2"/>
        <v>20000000</v>
      </c>
      <c r="G34" s="31">
        <f t="shared" si="4"/>
        <v>364883.52567362878</v>
      </c>
      <c r="H34">
        <v>359850.90405727242</v>
      </c>
      <c r="I34" s="32">
        <v>140149.09594272758</v>
      </c>
      <c r="J34" s="32">
        <f t="shared" si="5"/>
        <v>19641769093.563862</v>
      </c>
      <c r="K34" s="33">
        <f t="shared" si="3"/>
        <v>13753408</v>
      </c>
      <c r="L34" s="34">
        <v>14231138.633929448</v>
      </c>
      <c r="M34" s="35">
        <v>5768861.3660705518</v>
      </c>
      <c r="N34" s="36">
        <f t="shared" si="0"/>
        <v>33279761460941.395</v>
      </c>
      <c r="O34" s="23"/>
      <c r="P34" s="42">
        <v>2022</v>
      </c>
      <c r="Q34" s="43">
        <v>75</v>
      </c>
    </row>
    <row r="35" spans="1:17" x14ac:dyDescent="0.2">
      <c r="A35" s="14" t="s">
        <v>52</v>
      </c>
      <c r="B35" s="14">
        <v>33</v>
      </c>
      <c r="C35" s="15">
        <v>38983</v>
      </c>
      <c r="D35" s="16">
        <v>400000</v>
      </c>
      <c r="E35" s="14">
        <f t="shared" si="1"/>
        <v>2006</v>
      </c>
      <c r="F35" s="17">
        <f t="shared" si="2"/>
        <v>16000000</v>
      </c>
      <c r="G35" s="18">
        <f t="shared" si="4"/>
        <v>368218.49649661419</v>
      </c>
      <c r="H35" s="14">
        <v>361226.36457672727</v>
      </c>
      <c r="I35" s="19">
        <v>38773.635423272732</v>
      </c>
      <c r="J35" s="19">
        <f t="shared" si="5"/>
        <v>1503394803.9368701</v>
      </c>
      <c r="K35" s="1">
        <f t="shared" si="3"/>
        <v>13901952</v>
      </c>
      <c r="L35" s="20">
        <v>14379682.778787747</v>
      </c>
      <c r="M35" s="21">
        <v>1620317.221212253</v>
      </c>
      <c r="N35" s="22">
        <f t="shared" si="0"/>
        <v>2625427897356.9971</v>
      </c>
      <c r="O35" s="23"/>
      <c r="P35" s="53">
        <v>2023</v>
      </c>
      <c r="Q35" s="54">
        <v>80</v>
      </c>
    </row>
    <row r="36" spans="1:17" x14ac:dyDescent="0.2">
      <c r="A36" t="s">
        <v>53</v>
      </c>
      <c r="B36">
        <v>34</v>
      </c>
      <c r="C36" s="27">
        <v>39004</v>
      </c>
      <c r="D36" s="28">
        <v>300000</v>
      </c>
      <c r="E36" s="29">
        <f t="shared" si="1"/>
        <v>2006</v>
      </c>
      <c r="F36" s="30">
        <f t="shared" si="2"/>
        <v>12000000</v>
      </c>
      <c r="G36" s="31">
        <f t="shared" si="4"/>
        <v>371453.90093685035</v>
      </c>
      <c r="H36">
        <v>362601.82509618218</v>
      </c>
      <c r="I36" s="32">
        <v>-62601.825096182176</v>
      </c>
      <c r="J36" s="32">
        <f t="shared" si="5"/>
        <v>3918988505.3729844</v>
      </c>
      <c r="K36" s="33">
        <f t="shared" si="3"/>
        <v>14050496</v>
      </c>
      <c r="L36" s="34">
        <v>14528226.923646044</v>
      </c>
      <c r="M36" s="35">
        <v>-2528226.923646044</v>
      </c>
      <c r="N36" s="36">
        <f t="shared" si="0"/>
        <v>6391931377448.7393</v>
      </c>
      <c r="O36" s="23"/>
    </row>
    <row r="37" spans="1:17" x14ac:dyDescent="0.2">
      <c r="A37" s="14" t="s">
        <v>54</v>
      </c>
      <c r="B37" s="14">
        <v>35</v>
      </c>
      <c r="C37" s="15">
        <v>39039</v>
      </c>
      <c r="D37" s="16">
        <v>500000</v>
      </c>
      <c r="E37" s="14">
        <f t="shared" si="1"/>
        <v>2006</v>
      </c>
      <c r="F37" s="17">
        <f t="shared" si="2"/>
        <v>20000000</v>
      </c>
      <c r="G37" s="18">
        <f t="shared" si="4"/>
        <v>374595.51220809965</v>
      </c>
      <c r="H37" s="14">
        <v>363977.28561563708</v>
      </c>
      <c r="I37" s="19">
        <v>136022.71438436292</v>
      </c>
      <c r="J37" s="19">
        <f t="shared" si="5"/>
        <v>18502178828.489971</v>
      </c>
      <c r="K37" s="1">
        <f t="shared" si="3"/>
        <v>14199040</v>
      </c>
      <c r="L37" s="20">
        <v>14676771.068504345</v>
      </c>
      <c r="M37" s="21">
        <v>5323228.9314956553</v>
      </c>
      <c r="N37" s="22">
        <f t="shared" si="0"/>
        <v>28336766257112.375</v>
      </c>
      <c r="O37" s="23"/>
    </row>
    <row r="38" spans="1:17" x14ac:dyDescent="0.2">
      <c r="A38" t="s">
        <v>55</v>
      </c>
      <c r="B38">
        <v>36</v>
      </c>
      <c r="C38" s="27">
        <v>39081</v>
      </c>
      <c r="D38" s="28">
        <v>929000</v>
      </c>
      <c r="E38" s="29">
        <f t="shared" si="1"/>
        <v>2006</v>
      </c>
      <c r="F38" s="30">
        <f t="shared" si="2"/>
        <v>37160000</v>
      </c>
      <c r="G38" s="31">
        <f t="shared" si="4"/>
        <v>377648.61551199626</v>
      </c>
      <c r="H38">
        <v>365352.74613509199</v>
      </c>
      <c r="I38" s="32">
        <v>563647.25386490801</v>
      </c>
      <c r="J38" s="32">
        <f t="shared" si="5"/>
        <v>317698226789.45203</v>
      </c>
      <c r="K38" s="33">
        <f t="shared" si="3"/>
        <v>14347584</v>
      </c>
      <c r="L38" s="34">
        <v>14825315.213362642</v>
      </c>
      <c r="M38" s="35">
        <v>22334684.786637358</v>
      </c>
      <c r="N38" s="36">
        <f t="shared" si="0"/>
        <v>498838144518450.25</v>
      </c>
      <c r="O38" s="23"/>
    </row>
    <row r="39" spans="1:17" x14ac:dyDescent="0.2">
      <c r="A39" s="14" t="s">
        <v>56</v>
      </c>
      <c r="B39" s="14">
        <v>37</v>
      </c>
      <c r="C39" s="15">
        <v>39116</v>
      </c>
      <c r="D39" s="16">
        <v>400000</v>
      </c>
      <c r="E39" s="14">
        <f t="shared" si="1"/>
        <v>2007</v>
      </c>
      <c r="F39" s="17">
        <f t="shared" si="2"/>
        <v>16000000</v>
      </c>
      <c r="G39" s="18">
        <f t="shared" si="4"/>
        <v>380618.06153655576</v>
      </c>
      <c r="H39" s="14">
        <v>366728.2066545469</v>
      </c>
      <c r="I39" s="19">
        <v>33271.793345453101</v>
      </c>
      <c r="J39" s="19">
        <f t="shared" si="5"/>
        <v>1107012232.4225373</v>
      </c>
      <c r="K39" s="1">
        <f t="shared" si="3"/>
        <v>14496128</v>
      </c>
      <c r="L39" s="20">
        <v>14973859.35822094</v>
      </c>
      <c r="M39" s="21">
        <v>1026140.6417790595</v>
      </c>
      <c r="N39" s="22">
        <f t="shared" si="0"/>
        <v>1052964616710.7402</v>
      </c>
      <c r="O39" s="23"/>
    </row>
    <row r="40" spans="1:17" x14ac:dyDescent="0.2">
      <c r="A40" t="s">
        <v>57</v>
      </c>
      <c r="B40">
        <v>38</v>
      </c>
      <c r="C40" s="27">
        <v>39144</v>
      </c>
      <c r="D40" s="28">
        <v>540000</v>
      </c>
      <c r="E40" s="29">
        <f t="shared" si="1"/>
        <v>2007</v>
      </c>
      <c r="F40" s="30">
        <f t="shared" si="2"/>
        <v>21600000</v>
      </c>
      <c r="G40" s="31">
        <f t="shared" si="4"/>
        <v>383508.31281882623</v>
      </c>
      <c r="H40">
        <v>368103.66717400181</v>
      </c>
      <c r="I40" s="32">
        <v>171896.33282599819</v>
      </c>
      <c r="J40" s="32">
        <f t="shared" si="5"/>
        <v>29548349239.026344</v>
      </c>
      <c r="K40" s="33">
        <f t="shared" si="3"/>
        <v>14644672</v>
      </c>
      <c r="L40" s="34">
        <v>15122403.503079239</v>
      </c>
      <c r="M40" s="35">
        <v>6477596.4969207607</v>
      </c>
      <c r="N40" s="36">
        <f t="shared" si="0"/>
        <v>41959256376920.109</v>
      </c>
      <c r="O40" s="23"/>
    </row>
    <row r="41" spans="1:17" x14ac:dyDescent="0.2">
      <c r="A41" s="14" t="s">
        <v>58</v>
      </c>
      <c r="B41" s="14">
        <v>39</v>
      </c>
      <c r="C41" s="15">
        <v>39179</v>
      </c>
      <c r="D41" s="16">
        <v>400000</v>
      </c>
      <c r="E41" s="14">
        <f t="shared" si="1"/>
        <v>2007</v>
      </c>
      <c r="F41" s="17">
        <f t="shared" si="2"/>
        <v>16000000</v>
      </c>
      <c r="G41" s="18">
        <f t="shared" si="4"/>
        <v>386323.48408423882</v>
      </c>
      <c r="H41" s="14">
        <v>369479.12769345671</v>
      </c>
      <c r="I41" s="19">
        <v>30520.872306543286</v>
      </c>
      <c r="J41" s="19">
        <f t="shared" si="5"/>
        <v>931523646.35232091</v>
      </c>
      <c r="K41" s="1">
        <f t="shared" si="3"/>
        <v>14793216</v>
      </c>
      <c r="L41" s="20">
        <v>15270947.647937536</v>
      </c>
      <c r="M41" s="21">
        <v>729052.35206246376</v>
      </c>
      <c r="N41" s="22">
        <f t="shared" si="0"/>
        <v>531517332047.81061</v>
      </c>
      <c r="O41" s="23"/>
    </row>
    <row r="42" spans="1:17" x14ac:dyDescent="0.2">
      <c r="A42" t="s">
        <v>59</v>
      </c>
      <c r="B42">
        <v>40</v>
      </c>
      <c r="C42" s="27">
        <v>39228</v>
      </c>
      <c r="D42" s="28">
        <v>675000</v>
      </c>
      <c r="E42" s="29">
        <f t="shared" si="1"/>
        <v>2007</v>
      </c>
      <c r="F42" s="30">
        <f t="shared" si="2"/>
        <v>27000000</v>
      </c>
      <c r="G42" s="31">
        <f t="shared" si="4"/>
        <v>389067.3774779602</v>
      </c>
      <c r="H42">
        <v>370854.58821291156</v>
      </c>
      <c r="I42" s="32">
        <v>304145.41178708844</v>
      </c>
      <c r="J42" s="32">
        <f t="shared" si="5"/>
        <v>92504431511.137589</v>
      </c>
      <c r="K42" s="33">
        <f t="shared" si="3"/>
        <v>14941760</v>
      </c>
      <c r="L42" s="34">
        <v>15419491.792795837</v>
      </c>
      <c r="M42" s="35">
        <v>11580508.207204163</v>
      </c>
      <c r="N42" s="36">
        <f t="shared" si="0"/>
        <v>134108170337122.98</v>
      </c>
      <c r="O42" s="23"/>
    </row>
    <row r="43" spans="1:17" x14ac:dyDescent="0.2">
      <c r="A43" s="14" t="s">
        <v>60</v>
      </c>
      <c r="B43" s="14">
        <v>41</v>
      </c>
      <c r="C43" s="15">
        <v>39249</v>
      </c>
      <c r="D43" s="16">
        <v>200000</v>
      </c>
      <c r="E43" s="14">
        <f t="shared" si="1"/>
        <v>2007</v>
      </c>
      <c r="F43" s="17">
        <f t="shared" si="2"/>
        <v>8000000</v>
      </c>
      <c r="G43" s="18">
        <f t="shared" si="4"/>
        <v>391743.5134452795</v>
      </c>
      <c r="H43" s="14">
        <v>372230.04873236647</v>
      </c>
      <c r="I43" s="19">
        <v>-172230.04873236647</v>
      </c>
      <c r="J43" s="19">
        <f t="shared" si="5"/>
        <v>29663189686.353329</v>
      </c>
      <c r="K43" s="1">
        <f t="shared" si="3"/>
        <v>15090304</v>
      </c>
      <c r="L43" s="20">
        <v>15568035.937654134</v>
      </c>
      <c r="M43" s="21">
        <v>-7568035.9376541339</v>
      </c>
      <c r="N43" s="22">
        <f t="shared" si="0"/>
        <v>57275167953624.484</v>
      </c>
      <c r="O43" s="23"/>
    </row>
    <row r="44" spans="1:17" x14ac:dyDescent="0.2">
      <c r="A44" t="s">
        <v>61</v>
      </c>
      <c r="B44">
        <v>42</v>
      </c>
      <c r="C44" s="27">
        <v>39270</v>
      </c>
      <c r="D44" s="28">
        <v>425000</v>
      </c>
      <c r="E44" s="29">
        <f t="shared" si="1"/>
        <v>2007</v>
      </c>
      <c r="F44" s="30">
        <f t="shared" si="2"/>
        <v>17000000</v>
      </c>
      <c r="G44" s="31">
        <f t="shared" si="4"/>
        <v>394355.15789031488</v>
      </c>
      <c r="H44">
        <v>373605.50925182138</v>
      </c>
      <c r="I44" s="32">
        <v>51394.490748178621</v>
      </c>
      <c r="J44" s="32">
        <f t="shared" si="5"/>
        <v>2641393679.2646179</v>
      </c>
      <c r="K44" s="33">
        <f t="shared" si="3"/>
        <v>15238848</v>
      </c>
      <c r="L44" s="34">
        <v>15716580.082512433</v>
      </c>
      <c r="M44" s="35">
        <v>1283419.9174875673</v>
      </c>
      <c r="N44" s="36">
        <f t="shared" si="0"/>
        <v>1647166684603.7939</v>
      </c>
      <c r="O44" s="23"/>
    </row>
    <row r="45" spans="1:17" x14ac:dyDescent="0.2">
      <c r="A45" s="14" t="s">
        <v>62</v>
      </c>
      <c r="B45" s="14">
        <v>43</v>
      </c>
      <c r="C45" s="15">
        <v>39319</v>
      </c>
      <c r="D45" s="16">
        <v>485000</v>
      </c>
      <c r="E45" s="14">
        <f t="shared" si="1"/>
        <v>2007</v>
      </c>
      <c r="F45" s="17">
        <f t="shared" si="2"/>
        <v>19400000</v>
      </c>
      <c r="G45" s="18">
        <f t="shared" si="4"/>
        <v>396905.34613863693</v>
      </c>
      <c r="H45" s="14">
        <v>374980.96977127629</v>
      </c>
      <c r="I45" s="19">
        <v>110019.03022872371</v>
      </c>
      <c r="J45" s="19">
        <f t="shared" si="5"/>
        <v>12104187012.468822</v>
      </c>
      <c r="K45" s="1">
        <f t="shared" si="3"/>
        <v>15387392</v>
      </c>
      <c r="L45" s="20">
        <v>15865124.227370732</v>
      </c>
      <c r="M45" s="21">
        <v>3534875.7726292685</v>
      </c>
      <c r="N45" s="22">
        <f t="shared" si="0"/>
        <v>12495346727921.367</v>
      </c>
      <c r="O45" s="23"/>
    </row>
    <row r="46" spans="1:17" x14ac:dyDescent="0.2">
      <c r="A46" t="s">
        <v>63</v>
      </c>
      <c r="B46">
        <v>44</v>
      </c>
      <c r="C46" s="27">
        <v>39347</v>
      </c>
      <c r="D46" s="28">
        <v>475000</v>
      </c>
      <c r="E46" s="29">
        <f t="shared" si="1"/>
        <v>2007</v>
      </c>
      <c r="F46" s="30">
        <f t="shared" si="2"/>
        <v>19000000</v>
      </c>
      <c r="G46" s="31">
        <f t="shared" si="4"/>
        <v>399396.90414479328</v>
      </c>
      <c r="H46">
        <v>376356.43029073119</v>
      </c>
      <c r="I46" s="32">
        <v>98643.569709268806</v>
      </c>
      <c r="J46" s="32">
        <f t="shared" si="5"/>
        <v>9730553844.9873753</v>
      </c>
      <c r="K46" s="33">
        <f t="shared" si="3"/>
        <v>15535936</v>
      </c>
      <c r="L46" s="34">
        <v>16013668.37222903</v>
      </c>
      <c r="M46" s="35">
        <v>2986331.6277709696</v>
      </c>
      <c r="N46" s="36">
        <f t="shared" si="0"/>
        <v>8918176591025.209</v>
      </c>
      <c r="O46" s="23"/>
    </row>
    <row r="47" spans="1:17" x14ac:dyDescent="0.2">
      <c r="A47" s="14" t="s">
        <v>64</v>
      </c>
      <c r="B47" s="14">
        <v>45</v>
      </c>
      <c r="C47" s="15">
        <v>39375</v>
      </c>
      <c r="D47" s="16">
        <v>325000</v>
      </c>
      <c r="E47" s="14">
        <f t="shared" si="1"/>
        <v>2007</v>
      </c>
      <c r="F47" s="17">
        <f t="shared" si="2"/>
        <v>13000000</v>
      </c>
      <c r="G47" s="18">
        <f t="shared" si="4"/>
        <v>401832.46731632767</v>
      </c>
      <c r="H47" s="14">
        <v>377731.89081018604</v>
      </c>
      <c r="I47" s="19">
        <v>-52731.890810186043</v>
      </c>
      <c r="J47" s="19">
        <f t="shared" si="5"/>
        <v>2780652308.4173832</v>
      </c>
      <c r="K47" s="1">
        <f t="shared" si="3"/>
        <v>15684480</v>
      </c>
      <c r="L47" s="20">
        <v>16162212.517087329</v>
      </c>
      <c r="M47" s="21">
        <v>-3162212.5170873292</v>
      </c>
      <c r="N47" s="22">
        <f t="shared" si="0"/>
        <v>9999588003223.7812</v>
      </c>
      <c r="O47" s="23"/>
    </row>
    <row r="48" spans="1:17" x14ac:dyDescent="0.2">
      <c r="A48" t="s">
        <v>65</v>
      </c>
      <c r="B48">
        <v>46</v>
      </c>
      <c r="C48" s="27">
        <v>39403</v>
      </c>
      <c r="D48" s="28">
        <v>400000</v>
      </c>
      <c r="E48" s="29">
        <f t="shared" si="1"/>
        <v>2007</v>
      </c>
      <c r="F48" s="30">
        <f t="shared" si="2"/>
        <v>16000000</v>
      </c>
      <c r="G48" s="31">
        <f t="shared" si="4"/>
        <v>404214.49726869515</v>
      </c>
      <c r="H48">
        <v>379107.35132964095</v>
      </c>
      <c r="I48" s="32">
        <v>20892.648670359049</v>
      </c>
      <c r="J48" s="32">
        <f t="shared" si="5"/>
        <v>436502768.46305573</v>
      </c>
      <c r="K48" s="33">
        <f t="shared" si="3"/>
        <v>15833024</v>
      </c>
      <c r="L48" s="34">
        <v>16310756.661945626</v>
      </c>
      <c r="M48" s="35">
        <v>-310756.66194562614</v>
      </c>
      <c r="N48" s="36">
        <f t="shared" si="0"/>
        <v>96569702943.588165</v>
      </c>
      <c r="O48" s="23"/>
    </row>
    <row r="49" spans="1:15" x14ac:dyDescent="0.2">
      <c r="A49" s="14" t="s">
        <v>66</v>
      </c>
      <c r="B49" s="14">
        <v>47</v>
      </c>
      <c r="C49" s="15">
        <v>39445</v>
      </c>
      <c r="D49" s="16">
        <v>700000</v>
      </c>
      <c r="E49" s="14">
        <f t="shared" si="1"/>
        <v>2007</v>
      </c>
      <c r="F49" s="17">
        <f t="shared" si="2"/>
        <v>28000000</v>
      </c>
      <c r="G49" s="18">
        <f t="shared" si="4"/>
        <v>406545.29677813273</v>
      </c>
      <c r="H49" s="14">
        <v>380482.81184909586</v>
      </c>
      <c r="I49" s="19">
        <v>319517.18815090414</v>
      </c>
      <c r="J49" s="19">
        <f t="shared" si="5"/>
        <v>102091233523.86028</v>
      </c>
      <c r="K49" s="1">
        <f t="shared" si="3"/>
        <v>15981568</v>
      </c>
      <c r="L49" s="20">
        <v>16459300.806803925</v>
      </c>
      <c r="M49" s="21">
        <v>11540699.193196075</v>
      </c>
      <c r="N49" s="22">
        <f t="shared" si="0"/>
        <v>133187737867836.53</v>
      </c>
      <c r="O49" s="23"/>
    </row>
    <row r="50" spans="1:15" x14ac:dyDescent="0.2">
      <c r="A50" t="s">
        <v>67</v>
      </c>
      <c r="B50">
        <v>48</v>
      </c>
      <c r="C50" s="27">
        <v>39466</v>
      </c>
      <c r="D50" s="28">
        <v>225000</v>
      </c>
      <c r="E50" s="29">
        <f t="shared" si="1"/>
        <v>2008</v>
      </c>
      <c r="F50" s="30">
        <f t="shared" si="2"/>
        <v>11250000</v>
      </c>
      <c r="G50" s="31">
        <f t="shared" si="4"/>
        <v>408827.02316017542</v>
      </c>
      <c r="H50">
        <v>381858.27236855077</v>
      </c>
      <c r="I50" s="32">
        <v>-156858.27236855077</v>
      </c>
      <c r="J50" s="32">
        <f t="shared" si="5"/>
        <v>24604517610.446457</v>
      </c>
      <c r="K50" s="33">
        <f t="shared" si="3"/>
        <v>16130112</v>
      </c>
      <c r="L50" s="34">
        <v>16607844.951662224</v>
      </c>
      <c r="M50" s="35">
        <v>-5357844.9516622238</v>
      </c>
      <c r="N50" s="36">
        <f t="shared" si="0"/>
        <v>28706502526052.379</v>
      </c>
      <c r="O50" s="23"/>
    </row>
    <row r="51" spans="1:15" x14ac:dyDescent="0.2">
      <c r="A51" s="14" t="s">
        <v>68</v>
      </c>
      <c r="B51" s="14">
        <v>49</v>
      </c>
      <c r="C51" s="15">
        <v>39480</v>
      </c>
      <c r="D51" s="16">
        <v>650000</v>
      </c>
      <c r="E51" s="14">
        <f t="shared" si="1"/>
        <v>2008</v>
      </c>
      <c r="F51" s="17">
        <f t="shared" si="2"/>
        <v>32500000</v>
      </c>
      <c r="G51" s="18">
        <f t="shared" si="4"/>
        <v>411061.70026863349</v>
      </c>
      <c r="H51" s="14">
        <v>383233.73288800567</v>
      </c>
      <c r="I51" s="19">
        <v>266766.26711199433</v>
      </c>
      <c r="J51" s="19">
        <f t="shared" si="5"/>
        <v>71164241268.867905</v>
      </c>
      <c r="K51" s="1">
        <f t="shared" si="3"/>
        <v>16278656</v>
      </c>
      <c r="L51" s="20">
        <v>16756389.096520523</v>
      </c>
      <c r="M51" s="21">
        <v>15743610.903479477</v>
      </c>
      <c r="N51" s="22">
        <f t="shared" si="0"/>
        <v>247861284280157.88</v>
      </c>
      <c r="O51" s="23"/>
    </row>
    <row r="52" spans="1:15" x14ac:dyDescent="0.2">
      <c r="A52" t="s">
        <v>69</v>
      </c>
      <c r="B52">
        <v>50</v>
      </c>
      <c r="C52" s="27">
        <v>39508</v>
      </c>
      <c r="D52" s="28">
        <v>325000</v>
      </c>
      <c r="E52" s="29">
        <f t="shared" si="1"/>
        <v>2008</v>
      </c>
      <c r="F52" s="30">
        <f t="shared" si="2"/>
        <v>16250000</v>
      </c>
      <c r="G52" s="31">
        <f t="shared" si="4"/>
        <v>413251.22928229161</v>
      </c>
      <c r="H52">
        <v>384609.19340746058</v>
      </c>
      <c r="I52" s="32">
        <v>-59609.193407460582</v>
      </c>
      <c r="J52" s="32">
        <f t="shared" si="5"/>
        <v>3553255938.6880422</v>
      </c>
      <c r="K52" s="33">
        <f t="shared" si="3"/>
        <v>16427200</v>
      </c>
      <c r="L52" s="34">
        <v>16904933.241378821</v>
      </c>
      <c r="M52" s="35">
        <v>-654933.24137882143</v>
      </c>
      <c r="N52" s="36">
        <f t="shared" si="0"/>
        <v>428937550662.9696</v>
      </c>
      <c r="O52" s="23"/>
    </row>
    <row r="53" spans="1:15" x14ac:dyDescent="0.2">
      <c r="A53" s="14" t="s">
        <v>70</v>
      </c>
      <c r="B53" s="14">
        <v>51</v>
      </c>
      <c r="C53" s="15">
        <v>39557</v>
      </c>
      <c r="D53" s="16">
        <v>530000</v>
      </c>
      <c r="E53" s="14">
        <f t="shared" si="1"/>
        <v>2008</v>
      </c>
      <c r="F53" s="17">
        <f t="shared" si="2"/>
        <v>26500000</v>
      </c>
      <c r="G53" s="18">
        <f t="shared" si="4"/>
        <v>415397.39842339698</v>
      </c>
      <c r="H53" s="14">
        <v>385984.65392691549</v>
      </c>
      <c r="I53" s="19">
        <v>144015.34607308451</v>
      </c>
      <c r="J53" s="19">
        <f t="shared" si="5"/>
        <v>20740419904.550297</v>
      </c>
      <c r="K53" s="1">
        <f t="shared" si="3"/>
        <v>16575744</v>
      </c>
      <c r="L53" s="20">
        <v>17053477.386237118</v>
      </c>
      <c r="M53" s="21">
        <v>9446522.6137628816</v>
      </c>
      <c r="N53" s="22">
        <f t="shared" si="0"/>
        <v>89236789492333.5</v>
      </c>
      <c r="O53" s="23"/>
    </row>
    <row r="54" spans="1:15" x14ac:dyDescent="0.2">
      <c r="A54" t="s">
        <v>71</v>
      </c>
      <c r="B54">
        <v>52</v>
      </c>
      <c r="C54" s="27">
        <v>39592</v>
      </c>
      <c r="D54" s="28">
        <v>475000</v>
      </c>
      <c r="E54" s="29">
        <f t="shared" si="1"/>
        <v>2008</v>
      </c>
      <c r="F54" s="30">
        <f t="shared" si="2"/>
        <v>23750000</v>
      </c>
      <c r="G54" s="31">
        <f t="shared" si="4"/>
        <v>417501.89173241798</v>
      </c>
      <c r="H54">
        <v>387360.11444637034</v>
      </c>
      <c r="I54" s="32">
        <v>87639.885553629661</v>
      </c>
      <c r="J54" s="32">
        <f t="shared" si="5"/>
        <v>7680749539.8533049</v>
      </c>
      <c r="K54" s="33">
        <f t="shared" si="3"/>
        <v>16724288</v>
      </c>
      <c r="L54" s="34">
        <v>17202021.531095415</v>
      </c>
      <c r="M54" s="35">
        <v>6547978.4689045846</v>
      </c>
      <c r="N54" s="36">
        <f t="shared" si="0"/>
        <v>42876022029238.031</v>
      </c>
      <c r="O54" s="23"/>
    </row>
    <row r="55" spans="1:15" x14ac:dyDescent="0.2">
      <c r="A55" s="14" t="s">
        <v>72</v>
      </c>
      <c r="B55" s="14">
        <v>53</v>
      </c>
      <c r="C55" s="15">
        <v>39606</v>
      </c>
      <c r="D55" s="16">
        <v>215000</v>
      </c>
      <c r="E55" s="14">
        <f t="shared" si="1"/>
        <v>2008</v>
      </c>
      <c r="F55" s="17">
        <f t="shared" si="2"/>
        <v>10750000</v>
      </c>
      <c r="G55" s="18">
        <f t="shared" si="4"/>
        <v>419566.29700695188</v>
      </c>
      <c r="H55" s="14">
        <v>388735.57496582525</v>
      </c>
      <c r="I55" s="19">
        <v>-173735.57496582525</v>
      </c>
      <c r="J55" s="19">
        <f t="shared" si="5"/>
        <v>30184050008.705883</v>
      </c>
      <c r="K55" s="1">
        <f t="shared" si="3"/>
        <v>16872832</v>
      </c>
      <c r="L55" s="20">
        <v>17350565.675953716</v>
      </c>
      <c r="M55" s="21">
        <v>-6600565.675953716</v>
      </c>
      <c r="N55" s="22">
        <f t="shared" si="0"/>
        <v>43567467242578.336</v>
      </c>
      <c r="O55" s="23"/>
    </row>
    <row r="56" spans="1:15" x14ac:dyDescent="0.2">
      <c r="A56" t="s">
        <v>73</v>
      </c>
      <c r="B56">
        <v>54</v>
      </c>
      <c r="C56" s="27">
        <v>39634</v>
      </c>
      <c r="D56" s="28">
        <v>540000</v>
      </c>
      <c r="E56" s="29">
        <f t="shared" si="1"/>
        <v>2008</v>
      </c>
      <c r="F56" s="30">
        <f t="shared" si="2"/>
        <v>27000000</v>
      </c>
      <c r="G56" s="31">
        <f t="shared" si="4"/>
        <v>421592.11299854296</v>
      </c>
      <c r="H56">
        <v>390111.03548528015</v>
      </c>
      <c r="I56" s="32">
        <v>149888.96451471985</v>
      </c>
      <c r="J56" s="32">
        <f t="shared" si="5"/>
        <v>22466701683.294945</v>
      </c>
      <c r="K56" s="33">
        <f t="shared" si="3"/>
        <v>17021376</v>
      </c>
      <c r="L56" s="34">
        <v>17499109.820812017</v>
      </c>
      <c r="M56" s="35">
        <v>9500890.1791879833</v>
      </c>
      <c r="N56" s="36">
        <f t="shared" si="0"/>
        <v>90266914196990.672</v>
      </c>
      <c r="O56" s="23"/>
    </row>
    <row r="57" spans="1:15" x14ac:dyDescent="0.2">
      <c r="A57" s="14" t="s">
        <v>74</v>
      </c>
      <c r="B57" s="14">
        <v>55</v>
      </c>
      <c r="C57" s="15">
        <v>39669</v>
      </c>
      <c r="D57" s="16">
        <v>625000</v>
      </c>
      <c r="E57" s="14">
        <f t="shared" si="1"/>
        <v>2008</v>
      </c>
      <c r="F57" s="17">
        <f t="shared" si="2"/>
        <v>31250000</v>
      </c>
      <c r="G57" s="18">
        <f t="shared" si="4"/>
        <v>423580.75594912475</v>
      </c>
      <c r="H57" s="14">
        <v>391486.49600473506</v>
      </c>
      <c r="I57" s="19">
        <v>233513.50399526494</v>
      </c>
      <c r="J57" s="19">
        <f t="shared" si="5"/>
        <v>54528556548.146614</v>
      </c>
      <c r="K57" s="1">
        <f t="shared" si="3"/>
        <v>17169920</v>
      </c>
      <c r="L57" s="20">
        <v>17647653.965670314</v>
      </c>
      <c r="M57" s="21">
        <v>13602346.034329686</v>
      </c>
      <c r="N57" s="22">
        <f t="shared" si="0"/>
        <v>185023817637644.53</v>
      </c>
      <c r="O57" s="23"/>
    </row>
    <row r="58" spans="1:15" x14ac:dyDescent="0.2">
      <c r="A58" t="s">
        <v>75</v>
      </c>
      <c r="B58">
        <v>56</v>
      </c>
      <c r="C58" s="27">
        <v>39697</v>
      </c>
      <c r="D58" s="28">
        <v>480000</v>
      </c>
      <c r="E58" s="29">
        <f t="shared" si="1"/>
        <v>2008</v>
      </c>
      <c r="F58" s="30">
        <f t="shared" si="2"/>
        <v>24000000</v>
      </c>
      <c r="G58" s="31">
        <f t="shared" si="4"/>
        <v>425533.56553849403</v>
      </c>
      <c r="H58">
        <v>392861.95652418991</v>
      </c>
      <c r="I58" s="32">
        <v>87138.043475810089</v>
      </c>
      <c r="J58" s="32">
        <f t="shared" si="5"/>
        <v>7593038620.7921696</v>
      </c>
      <c r="K58" s="33">
        <f t="shared" si="3"/>
        <v>17318464</v>
      </c>
      <c r="L58" s="34">
        <v>17796198.110528611</v>
      </c>
      <c r="M58" s="35">
        <v>6203801.8894713894</v>
      </c>
      <c r="N58" s="36">
        <f t="shared" si="0"/>
        <v>38487157883808.781</v>
      </c>
      <c r="O58" s="23"/>
    </row>
    <row r="59" spans="1:15" x14ac:dyDescent="0.2">
      <c r="A59" s="14" t="s">
        <v>76</v>
      </c>
      <c r="B59" s="14">
        <v>57</v>
      </c>
      <c r="C59" s="15">
        <v>39746</v>
      </c>
      <c r="D59" s="16">
        <v>300000</v>
      </c>
      <c r="E59" s="14">
        <f t="shared" si="1"/>
        <v>2008</v>
      </c>
      <c r="F59" s="17">
        <f t="shared" si="2"/>
        <v>15000000</v>
      </c>
      <c r="G59" s="18">
        <f t="shared" si="4"/>
        <v>427451.81030537287</v>
      </c>
      <c r="H59" s="14">
        <v>394237.41704364482</v>
      </c>
      <c r="I59" s="19">
        <v>-94237.417043644818</v>
      </c>
      <c r="J59" s="19">
        <f t="shared" si="5"/>
        <v>8880690771.0578384</v>
      </c>
      <c r="K59" s="1">
        <f t="shared" si="3"/>
        <v>17467008</v>
      </c>
      <c r="L59" s="20">
        <v>17944742.255386911</v>
      </c>
      <c r="M59" s="21">
        <v>-2944742.2553869113</v>
      </c>
      <c r="N59" s="22">
        <f t="shared" si="0"/>
        <v>8671506950661.1934</v>
      </c>
      <c r="O59" s="23"/>
    </row>
    <row r="60" spans="1:15" x14ac:dyDescent="0.2">
      <c r="A60" t="s">
        <v>77</v>
      </c>
      <c r="B60">
        <v>58</v>
      </c>
      <c r="C60" s="27">
        <v>39767</v>
      </c>
      <c r="D60" s="28">
        <v>1010000</v>
      </c>
      <c r="E60" s="29">
        <f t="shared" si="1"/>
        <v>2008</v>
      </c>
      <c r="F60" s="30">
        <f t="shared" si="2"/>
        <v>50500000</v>
      </c>
      <c r="G60" s="31">
        <f t="shared" si="4"/>
        <v>429336.69259699981</v>
      </c>
      <c r="H60">
        <v>395612.87756309973</v>
      </c>
      <c r="I60" s="32">
        <v>614387.12243690027</v>
      </c>
      <c r="J60" s="32">
        <f t="shared" si="5"/>
        <v>377471536216.29468</v>
      </c>
      <c r="K60" s="33">
        <f t="shared" si="3"/>
        <v>17615552</v>
      </c>
      <c r="L60" s="34">
        <v>18093286.400245208</v>
      </c>
      <c r="M60" s="35">
        <v>32406713.599754792</v>
      </c>
      <c r="N60" s="36">
        <f t="shared" si="0"/>
        <v>1050195086336532.1</v>
      </c>
      <c r="O60" s="23"/>
    </row>
    <row r="61" spans="1:15" x14ac:dyDescent="0.2">
      <c r="A61" s="14" t="s">
        <v>78</v>
      </c>
      <c r="B61" s="14">
        <v>59</v>
      </c>
      <c r="C61" s="15">
        <v>39809</v>
      </c>
      <c r="D61" s="16">
        <v>1050000</v>
      </c>
      <c r="E61" s="14">
        <f t="shared" si="1"/>
        <v>2008</v>
      </c>
      <c r="F61" s="17">
        <f t="shared" si="2"/>
        <v>52500000</v>
      </c>
      <c r="G61" s="18">
        <f t="shared" si="4"/>
        <v>431189.35309561412</v>
      </c>
      <c r="H61" s="14">
        <v>396988.33808255463</v>
      </c>
      <c r="I61" s="19">
        <v>653011.66191744537</v>
      </c>
      <c r="J61" s="19">
        <f t="shared" si="5"/>
        <v>426424230600.18396</v>
      </c>
      <c r="K61" s="1">
        <f t="shared" si="3"/>
        <v>17764096</v>
      </c>
      <c r="L61" s="20">
        <v>18241830.545103505</v>
      </c>
      <c r="M61" s="21">
        <v>34258169.454896495</v>
      </c>
      <c r="N61" s="22">
        <f t="shared" si="0"/>
        <v>1173622174400403.2</v>
      </c>
      <c r="O61" s="23"/>
    </row>
    <row r="62" spans="1:15" x14ac:dyDescent="0.2">
      <c r="A62" t="s">
        <v>79</v>
      </c>
      <c r="B62">
        <v>60</v>
      </c>
      <c r="C62" s="27">
        <v>39830</v>
      </c>
      <c r="D62" s="28">
        <v>350000</v>
      </c>
      <c r="E62" s="29">
        <f t="shared" si="1"/>
        <v>2009</v>
      </c>
      <c r="F62" s="30">
        <f t="shared" si="2"/>
        <v>17500000</v>
      </c>
      <c r="G62" s="31">
        <f t="shared" si="4"/>
        <v>433010.87496450677</v>
      </c>
      <c r="H62">
        <v>398363.79860200954</v>
      </c>
      <c r="I62" s="32">
        <v>-48363.798602009541</v>
      </c>
      <c r="J62" s="32">
        <f t="shared" si="5"/>
        <v>2339057015.2157402</v>
      </c>
      <c r="K62" s="33">
        <f t="shared" si="3"/>
        <v>17912640</v>
      </c>
      <c r="L62" s="34">
        <v>18390374.689961806</v>
      </c>
      <c r="M62" s="35">
        <v>-890374.68996180594</v>
      </c>
      <c r="N62" s="36">
        <f t="shared" si="0"/>
        <v>792767088524.58203</v>
      </c>
      <c r="O62" s="23"/>
    </row>
    <row r="63" spans="1:15" x14ac:dyDescent="0.2">
      <c r="A63" s="14" t="s">
        <v>80</v>
      </c>
      <c r="B63" s="14">
        <v>61</v>
      </c>
      <c r="C63" s="15">
        <v>39844</v>
      </c>
      <c r="D63" s="16">
        <v>920000</v>
      </c>
      <c r="E63" s="14">
        <f t="shared" si="1"/>
        <v>2009</v>
      </c>
      <c r="F63" s="17">
        <f t="shared" si="2"/>
        <v>46000000</v>
      </c>
      <c r="G63" s="18">
        <f t="shared" si="4"/>
        <v>434802.28765137511</v>
      </c>
      <c r="H63" s="14">
        <v>399739.25912146445</v>
      </c>
      <c r="I63" s="19">
        <v>520260.74087853555</v>
      </c>
      <c r="J63" s="19">
        <f t="shared" si="5"/>
        <v>270671238499.48273</v>
      </c>
      <c r="K63" s="1">
        <f t="shared" si="3"/>
        <v>18061184</v>
      </c>
      <c r="L63" s="20">
        <v>18538918.834820107</v>
      </c>
      <c r="M63" s="21">
        <v>27461081.165179893</v>
      </c>
      <c r="N63" s="22">
        <f t="shared" si="0"/>
        <v>754110978760597.88</v>
      </c>
      <c r="O63" s="23"/>
    </row>
    <row r="64" spans="1:15" x14ac:dyDescent="0.2">
      <c r="A64" t="s">
        <v>81</v>
      </c>
      <c r="B64">
        <v>62</v>
      </c>
      <c r="C64" s="27">
        <v>39879</v>
      </c>
      <c r="D64" s="28">
        <v>350000</v>
      </c>
      <c r="E64" s="29">
        <f t="shared" si="1"/>
        <v>2009</v>
      </c>
      <c r="F64" s="30">
        <f t="shared" si="2"/>
        <v>17500000</v>
      </c>
      <c r="G64" s="31">
        <f t="shared" si="4"/>
        <v>436564.57038241695</v>
      </c>
      <c r="H64">
        <v>401114.71964091936</v>
      </c>
      <c r="I64" s="32">
        <v>-51114.719640919357</v>
      </c>
      <c r="J64" s="32">
        <f t="shared" si="5"/>
        <v>2612714563.9697871</v>
      </c>
      <c r="K64" s="33">
        <f t="shared" si="3"/>
        <v>18209728</v>
      </c>
      <c r="L64" s="34">
        <v>18687462.9796784</v>
      </c>
      <c r="M64" s="35">
        <v>-1187462.9796783999</v>
      </c>
      <c r="N64" s="36">
        <f t="shared" si="0"/>
        <v>1410068328106.7039</v>
      </c>
      <c r="O64" s="23"/>
    </row>
    <row r="65" spans="1:15" x14ac:dyDescent="0.2">
      <c r="A65" s="14" t="s">
        <v>82</v>
      </c>
      <c r="B65" s="14">
        <v>63</v>
      </c>
      <c r="C65" s="15">
        <v>39921</v>
      </c>
      <c r="D65" s="16">
        <v>650000</v>
      </c>
      <c r="E65" s="14">
        <f t="shared" si="1"/>
        <v>2009</v>
      </c>
      <c r="F65" s="17">
        <f t="shared" si="2"/>
        <v>32500000</v>
      </c>
      <c r="G65" s="18">
        <f t="shared" si="4"/>
        <v>438298.65537686151</v>
      </c>
      <c r="H65" s="14">
        <v>402490.18016037426</v>
      </c>
      <c r="I65" s="19">
        <v>247509.81983962574</v>
      </c>
      <c r="J65" s="19">
        <f t="shared" si="5"/>
        <v>61261110917.043991</v>
      </c>
      <c r="K65" s="1">
        <f t="shared" si="3"/>
        <v>18358272</v>
      </c>
      <c r="L65" s="20">
        <v>18836007.124536701</v>
      </c>
      <c r="M65" s="21">
        <v>13663992.875463299</v>
      </c>
      <c r="N65" s="22">
        <f t="shared" si="0"/>
        <v>186704701300711.81</v>
      </c>
      <c r="O65" s="23"/>
    </row>
    <row r="66" spans="1:15" x14ac:dyDescent="0.2">
      <c r="A66" t="s">
        <v>83</v>
      </c>
      <c r="B66">
        <v>64</v>
      </c>
      <c r="C66" s="27">
        <v>39956</v>
      </c>
      <c r="D66" s="28">
        <v>635000</v>
      </c>
      <c r="E66" s="29">
        <f t="shared" si="1"/>
        <v>2009</v>
      </c>
      <c r="F66" s="30">
        <f t="shared" si="2"/>
        <v>31750000</v>
      </c>
      <c r="G66" s="31">
        <f t="shared" si="4"/>
        <v>440005.43080835446</v>
      </c>
      <c r="H66">
        <v>403865.64067982911</v>
      </c>
      <c r="I66" s="32">
        <v>231134.35932017089</v>
      </c>
      <c r="J66" s="32">
        <f t="shared" si="5"/>
        <v>53423092058.345863</v>
      </c>
      <c r="K66" s="33">
        <f t="shared" si="3"/>
        <v>18506816</v>
      </c>
      <c r="L66" s="34">
        <v>18984551.269395001</v>
      </c>
      <c r="M66" s="35">
        <v>12765448.730604999</v>
      </c>
      <c r="N66" s="36">
        <f t="shared" si="0"/>
        <v>162956681293704.78</v>
      </c>
      <c r="O66" s="23"/>
    </row>
    <row r="67" spans="1:15" x14ac:dyDescent="0.2">
      <c r="A67" s="14" t="s">
        <v>84</v>
      </c>
      <c r="B67" s="14">
        <v>65</v>
      </c>
      <c r="C67" s="15">
        <v>39977</v>
      </c>
      <c r="D67" s="16">
        <v>365000</v>
      </c>
      <c r="E67" s="14">
        <f t="shared" si="1"/>
        <v>2009</v>
      </c>
      <c r="F67" s="17">
        <f t="shared" si="2"/>
        <v>18250000</v>
      </c>
      <c r="G67" s="18">
        <f t="shared" si="4"/>
        <v>441685.74353674933</v>
      </c>
      <c r="H67" s="14">
        <v>405241.10119928402</v>
      </c>
      <c r="I67" s="19">
        <v>-40241.101199284021</v>
      </c>
      <c r="J67" s="19">
        <f t="shared" si="5"/>
        <v>1619346225.7310178</v>
      </c>
      <c r="K67" s="1">
        <f t="shared" si="3"/>
        <v>18655360</v>
      </c>
      <c r="L67" s="20">
        <v>19133095.414253298</v>
      </c>
      <c r="M67" s="21">
        <v>-883095.41425329819</v>
      </c>
      <c r="N67" s="22">
        <f t="shared" ref="N67:N130" si="6">M67^2</f>
        <v>779857510675.20435</v>
      </c>
      <c r="O67" s="23"/>
    </row>
    <row r="68" spans="1:15" x14ac:dyDescent="0.2">
      <c r="A68" t="s">
        <v>85</v>
      </c>
      <c r="B68">
        <v>66</v>
      </c>
      <c r="C68" s="27">
        <v>40005</v>
      </c>
      <c r="D68" s="28">
        <v>1300000</v>
      </c>
      <c r="E68" s="29">
        <f t="shared" ref="E68:E131" si="7">YEAR(C68)</f>
        <v>2009</v>
      </c>
      <c r="F68" s="30">
        <f t="shared" ref="F68:F131" si="8">D68*_xlfn.XLOOKUP(E68,$P$5:$P$35,$Q$5:$Q$35)</f>
        <v>65000000</v>
      </c>
      <c r="G68" s="31">
        <f t="shared" ref="G68:G131" si="9">108378*LN(B68) - 10726</f>
        <v>443340.40163133992</v>
      </c>
      <c r="H68">
        <v>406616.56171873893</v>
      </c>
      <c r="I68" s="32">
        <v>893383.43828126113</v>
      </c>
      <c r="J68" s="32">
        <f t="shared" si="5"/>
        <v>798133967795.24792</v>
      </c>
      <c r="K68" s="33">
        <f t="shared" ref="K68:K131" si="10">(148544*B68) + 9000000</f>
        <v>18803904</v>
      </c>
      <c r="L68" s="34">
        <v>19281639.559111595</v>
      </c>
      <c r="M68" s="35">
        <v>45718360.440888405</v>
      </c>
      <c r="N68" s="36">
        <f t="shared" si="6"/>
        <v>2090168481402989.8</v>
      </c>
      <c r="O68" s="23"/>
    </row>
    <row r="69" spans="1:15" x14ac:dyDescent="0.2">
      <c r="A69" s="14" t="s">
        <v>86</v>
      </c>
      <c r="B69" s="14">
        <v>67</v>
      </c>
      <c r="C69" s="15">
        <v>40033</v>
      </c>
      <c r="D69" s="16">
        <v>850000</v>
      </c>
      <c r="E69" s="14">
        <f t="shared" si="7"/>
        <v>2009</v>
      </c>
      <c r="F69" s="17">
        <f t="shared" si="8"/>
        <v>42500000</v>
      </c>
      <c r="G69" s="18">
        <f t="shared" si="9"/>
        <v>444970.17670435406</v>
      </c>
      <c r="H69" s="14">
        <v>407992.02223819384</v>
      </c>
      <c r="I69" s="19">
        <v>442007.97776180616</v>
      </c>
      <c r="J69" s="19">
        <f t="shared" ref="J69:J132" si="11">I69^2</f>
        <v>195371052405.08133</v>
      </c>
      <c r="K69" s="1">
        <f t="shared" si="10"/>
        <v>18952448</v>
      </c>
      <c r="L69" s="20">
        <v>19430183.703969896</v>
      </c>
      <c r="M69" s="21">
        <v>23069816.296030104</v>
      </c>
      <c r="N69" s="22">
        <f t="shared" si="6"/>
        <v>532216423932576.12</v>
      </c>
      <c r="O69" s="23"/>
    </row>
    <row r="70" spans="1:15" x14ac:dyDescent="0.2">
      <c r="A70" t="s">
        <v>87</v>
      </c>
      <c r="B70">
        <v>68</v>
      </c>
      <c r="C70" s="27">
        <v>40054</v>
      </c>
      <c r="D70" s="28">
        <v>435000</v>
      </c>
      <c r="E70" s="29">
        <f t="shared" si="7"/>
        <v>2009</v>
      </c>
      <c r="F70" s="30">
        <f t="shared" si="8"/>
        <v>21750000</v>
      </c>
      <c r="G70" s="31">
        <f t="shared" si="9"/>
        <v>446575.80607157614</v>
      </c>
      <c r="H70">
        <v>409367.48275764869</v>
      </c>
      <c r="I70" s="32">
        <v>25632.517242351314</v>
      </c>
      <c r="J70" s="32">
        <f t="shared" si="11"/>
        <v>657025940.1794374</v>
      </c>
      <c r="K70" s="33">
        <f t="shared" si="10"/>
        <v>19100992</v>
      </c>
      <c r="L70" s="34">
        <v>19578727.848828193</v>
      </c>
      <c r="M70" s="35">
        <v>2171272.1511718072</v>
      </c>
      <c r="N70" s="36">
        <f t="shared" si="6"/>
        <v>4714422754454.2471</v>
      </c>
      <c r="O70" s="23"/>
    </row>
    <row r="71" spans="1:15" x14ac:dyDescent="0.2">
      <c r="A71" s="14" t="s">
        <v>88</v>
      </c>
      <c r="B71" s="14">
        <v>69</v>
      </c>
      <c r="C71" s="15">
        <v>40075</v>
      </c>
      <c r="D71" s="16">
        <v>375000</v>
      </c>
      <c r="E71" s="14">
        <f t="shared" si="7"/>
        <v>2009</v>
      </c>
      <c r="F71" s="17">
        <f t="shared" si="8"/>
        <v>18750000</v>
      </c>
      <c r="G71" s="18">
        <f t="shared" si="9"/>
        <v>448157.99475524179</v>
      </c>
      <c r="H71" s="14">
        <v>410742.94327710359</v>
      </c>
      <c r="I71" s="19">
        <v>-35742.943277103594</v>
      </c>
      <c r="J71" s="19">
        <f t="shared" si="11"/>
        <v>1277557994.110245</v>
      </c>
      <c r="K71" s="1">
        <f t="shared" si="10"/>
        <v>19249536</v>
      </c>
      <c r="L71" s="20">
        <v>19727271.99368649</v>
      </c>
      <c r="M71" s="21">
        <v>-977271.99368648976</v>
      </c>
      <c r="N71" s="22">
        <f t="shared" si="6"/>
        <v>955060549643.96643</v>
      </c>
      <c r="O71" s="23"/>
    </row>
    <row r="72" spans="1:15" x14ac:dyDescent="0.2">
      <c r="A72" t="s">
        <v>89</v>
      </c>
      <c r="B72">
        <v>70</v>
      </c>
      <c r="C72" s="27">
        <v>40110</v>
      </c>
      <c r="D72" s="28">
        <v>500000</v>
      </c>
      <c r="E72" s="29">
        <f t="shared" si="7"/>
        <v>2009</v>
      </c>
      <c r="F72" s="30">
        <f t="shared" si="8"/>
        <v>25000000</v>
      </c>
      <c r="G72" s="31">
        <f t="shared" si="9"/>
        <v>449717.41734282544</v>
      </c>
      <c r="H72">
        <v>412118.4037965585</v>
      </c>
      <c r="I72" s="32">
        <v>87881.596203441499</v>
      </c>
      <c r="J72" s="32">
        <f t="shared" si="11"/>
        <v>7723174951.2647429</v>
      </c>
      <c r="K72" s="33">
        <f t="shared" si="10"/>
        <v>19398080</v>
      </c>
      <c r="L72" s="34">
        <v>19875816.13854479</v>
      </c>
      <c r="M72" s="35">
        <v>5124183.8614552096</v>
      </c>
      <c r="N72" s="36">
        <f t="shared" si="6"/>
        <v>26257260245998.023</v>
      </c>
      <c r="O72" s="23"/>
    </row>
    <row r="73" spans="1:15" x14ac:dyDescent="0.2">
      <c r="A73" s="14" t="s">
        <v>90</v>
      </c>
      <c r="B73" s="14">
        <v>71</v>
      </c>
      <c r="C73" s="15">
        <v>40138</v>
      </c>
      <c r="D73" s="16">
        <v>375000</v>
      </c>
      <c r="E73" s="14">
        <f t="shared" si="7"/>
        <v>2009</v>
      </c>
      <c r="F73" s="17">
        <f t="shared" si="8"/>
        <v>18750000</v>
      </c>
      <c r="G73" s="18">
        <f t="shared" si="9"/>
        <v>451254.71971398371</v>
      </c>
      <c r="H73" s="14">
        <v>413493.86431601341</v>
      </c>
      <c r="I73" s="19">
        <v>-38493.864316013409</v>
      </c>
      <c r="J73" s="19">
        <f t="shared" si="11"/>
        <v>1481777589.9796505</v>
      </c>
      <c r="K73" s="1">
        <f t="shared" si="10"/>
        <v>19546624</v>
      </c>
      <c r="L73" s="20">
        <v>20024360.283403091</v>
      </c>
      <c r="M73" s="21">
        <v>-1274360.2834030911</v>
      </c>
      <c r="N73" s="22">
        <f t="shared" si="6"/>
        <v>1623994131915.2068</v>
      </c>
      <c r="O73" s="23"/>
    </row>
    <row r="74" spans="1:15" x14ac:dyDescent="0.2">
      <c r="A74" t="s">
        <v>91</v>
      </c>
      <c r="B74">
        <v>72</v>
      </c>
      <c r="C74" s="27">
        <v>40159</v>
      </c>
      <c r="D74" s="28">
        <v>620000</v>
      </c>
      <c r="E74" s="29">
        <f t="shared" si="7"/>
        <v>2009</v>
      </c>
      <c r="F74" s="30">
        <f t="shared" si="8"/>
        <v>31000000</v>
      </c>
      <c r="G74" s="31">
        <f t="shared" si="9"/>
        <v>452770.52064672206</v>
      </c>
      <c r="H74">
        <v>414869.32483546832</v>
      </c>
      <c r="I74" s="32">
        <v>205130.67516453168</v>
      </c>
      <c r="J74" s="32">
        <f t="shared" si="11"/>
        <v>42078593893.456619</v>
      </c>
      <c r="K74" s="33">
        <f t="shared" si="10"/>
        <v>19695168</v>
      </c>
      <c r="L74" s="34">
        <v>20172904.428261384</v>
      </c>
      <c r="M74" s="35">
        <v>10827095.571738616</v>
      </c>
      <c r="N74" s="36">
        <f t="shared" si="6"/>
        <v>117225998519561.94</v>
      </c>
      <c r="O74" s="23"/>
    </row>
    <row r="75" spans="1:15" x14ac:dyDescent="0.2">
      <c r="A75" s="14" t="s">
        <v>92</v>
      </c>
      <c r="B75" s="14">
        <v>73</v>
      </c>
      <c r="C75" s="15">
        <v>40180</v>
      </c>
      <c r="D75" s="16">
        <v>275000</v>
      </c>
      <c r="E75" s="14">
        <f t="shared" si="7"/>
        <v>2010</v>
      </c>
      <c r="F75" s="17">
        <f t="shared" si="8"/>
        <v>13750000</v>
      </c>
      <c r="G75" s="18">
        <f t="shared" si="9"/>
        <v>454265.41331278032</v>
      </c>
      <c r="H75" s="14">
        <v>416244.78535492322</v>
      </c>
      <c r="I75" s="19">
        <v>-141244.78535492322</v>
      </c>
      <c r="J75" s="19">
        <f t="shared" si="11"/>
        <v>19950089389.958336</v>
      </c>
      <c r="K75" s="1">
        <f t="shared" si="10"/>
        <v>19843712</v>
      </c>
      <c r="L75" s="20">
        <v>20321448.573119685</v>
      </c>
      <c r="M75" s="21">
        <v>-6571448.5731196851</v>
      </c>
      <c r="N75" s="22">
        <f t="shared" si="6"/>
        <v>43183936349156.742</v>
      </c>
      <c r="O75" s="23"/>
    </row>
    <row r="76" spans="1:15" x14ac:dyDescent="0.2">
      <c r="A76" t="s">
        <v>93</v>
      </c>
      <c r="B76">
        <v>74</v>
      </c>
      <c r="C76" s="27">
        <v>40215</v>
      </c>
      <c r="D76" s="28">
        <v>285000</v>
      </c>
      <c r="E76" s="29">
        <f t="shared" si="7"/>
        <v>2010</v>
      </c>
      <c r="F76" s="30">
        <f t="shared" si="8"/>
        <v>14250000</v>
      </c>
      <c r="G76" s="31">
        <f t="shared" si="9"/>
        <v>455739.96667128155</v>
      </c>
      <c r="H76">
        <v>417620.24587437813</v>
      </c>
      <c r="I76" s="32">
        <v>-132620.24587437813</v>
      </c>
      <c r="J76" s="32">
        <f t="shared" si="11"/>
        <v>17588129615.78051</v>
      </c>
      <c r="K76" s="33">
        <f t="shared" si="10"/>
        <v>19992256</v>
      </c>
      <c r="L76" s="34">
        <v>20469992.717977986</v>
      </c>
      <c r="M76" s="35">
        <v>-6219992.7179779857</v>
      </c>
      <c r="N76" s="36">
        <f t="shared" si="6"/>
        <v>38688309411699.172</v>
      </c>
      <c r="O76" s="23"/>
    </row>
    <row r="77" spans="1:15" x14ac:dyDescent="0.2">
      <c r="A77" s="14" t="s">
        <v>94</v>
      </c>
      <c r="B77" s="14">
        <v>75</v>
      </c>
      <c r="C77" s="15">
        <v>40229</v>
      </c>
      <c r="D77" s="16">
        <v>215000</v>
      </c>
      <c r="E77" s="14">
        <f t="shared" si="7"/>
        <v>2010</v>
      </c>
      <c r="F77" s="17">
        <f t="shared" si="8"/>
        <v>10750000</v>
      </c>
      <c r="G77" s="18">
        <f t="shared" si="9"/>
        <v>457194.72676883824</v>
      </c>
      <c r="H77" s="14">
        <v>418995.70639383304</v>
      </c>
      <c r="I77" s="19">
        <v>-203995.70639383304</v>
      </c>
      <c r="J77" s="19">
        <f t="shared" si="11"/>
        <v>41614248227.118935</v>
      </c>
      <c r="K77" s="1">
        <f t="shared" si="10"/>
        <v>20140800</v>
      </c>
      <c r="L77" s="20">
        <v>20618536.862836283</v>
      </c>
      <c r="M77" s="21">
        <v>-9868536.8628362827</v>
      </c>
      <c r="N77" s="22">
        <f t="shared" si="6"/>
        <v>97388019813158.578</v>
      </c>
      <c r="O77" s="23"/>
    </row>
    <row r="78" spans="1:15" x14ac:dyDescent="0.2">
      <c r="A78" t="s">
        <v>95</v>
      </c>
      <c r="B78">
        <v>76</v>
      </c>
      <c r="C78" s="27">
        <v>40264</v>
      </c>
      <c r="D78" s="28">
        <v>770000</v>
      </c>
      <c r="E78" s="29">
        <f t="shared" si="7"/>
        <v>2010</v>
      </c>
      <c r="F78" s="30">
        <f t="shared" si="8"/>
        <v>38500000</v>
      </c>
      <c r="G78" s="31">
        <f t="shared" si="9"/>
        <v>458630.21795355197</v>
      </c>
      <c r="H78">
        <v>420371.16691328789</v>
      </c>
      <c r="I78" s="32">
        <v>349628.83308671211</v>
      </c>
      <c r="J78" s="32">
        <f t="shared" si="11"/>
        <v>122240320925.576</v>
      </c>
      <c r="K78" s="33">
        <f t="shared" si="10"/>
        <v>20289344</v>
      </c>
      <c r="L78" s="34">
        <v>20767081.00769458</v>
      </c>
      <c r="M78" s="35">
        <v>17732918.99230542</v>
      </c>
      <c r="N78" s="36">
        <f t="shared" si="6"/>
        <v>314456415987666.31</v>
      </c>
      <c r="O78" s="23"/>
    </row>
    <row r="79" spans="1:15" x14ac:dyDescent="0.2">
      <c r="A79" s="14" t="s">
        <v>96</v>
      </c>
      <c r="B79" s="14">
        <v>77</v>
      </c>
      <c r="C79" s="15">
        <v>40278</v>
      </c>
      <c r="D79" s="16">
        <v>500000</v>
      </c>
      <c r="E79" s="14">
        <f t="shared" si="7"/>
        <v>2010</v>
      </c>
      <c r="F79" s="17">
        <f t="shared" si="8"/>
        <v>25000000</v>
      </c>
      <c r="G79" s="18">
        <f t="shared" si="9"/>
        <v>460046.94400965859</v>
      </c>
      <c r="H79" s="14">
        <v>421746.6274327428</v>
      </c>
      <c r="I79" s="19">
        <v>78253.372567257204</v>
      </c>
      <c r="J79" s="19">
        <f t="shared" si="11"/>
        <v>6123590318.1499624</v>
      </c>
      <c r="K79" s="1">
        <f t="shared" si="10"/>
        <v>20437888</v>
      </c>
      <c r="L79" s="20">
        <v>20915625.15255288</v>
      </c>
      <c r="M79" s="21">
        <v>4084374.8474471197</v>
      </c>
      <c r="N79" s="22">
        <f t="shared" si="6"/>
        <v>16682117894458.682</v>
      </c>
      <c r="O79" s="23"/>
    </row>
    <row r="80" spans="1:15" x14ac:dyDescent="0.2">
      <c r="A80" t="s">
        <v>97</v>
      </c>
      <c r="B80">
        <v>78</v>
      </c>
      <c r="C80" s="27">
        <v>40306</v>
      </c>
      <c r="D80" s="28">
        <v>520000</v>
      </c>
      <c r="E80" s="29">
        <f t="shared" si="7"/>
        <v>2010</v>
      </c>
      <c r="F80" s="30">
        <f t="shared" si="8"/>
        <v>26000000</v>
      </c>
      <c r="G80" s="31">
        <f t="shared" si="9"/>
        <v>461445.38921896456</v>
      </c>
      <c r="H80">
        <v>423122.0879521977</v>
      </c>
      <c r="I80" s="32">
        <v>96877.912047802296</v>
      </c>
      <c r="J80" s="32">
        <f t="shared" si="11"/>
        <v>9385329842.7417164</v>
      </c>
      <c r="K80" s="33">
        <f t="shared" si="10"/>
        <v>20586432</v>
      </c>
      <c r="L80" s="34">
        <v>21064169.297411177</v>
      </c>
      <c r="M80" s="35">
        <v>4935830.7025888227</v>
      </c>
      <c r="N80" s="36">
        <f t="shared" si="6"/>
        <v>24362424724618.473</v>
      </c>
      <c r="O80" s="23"/>
    </row>
    <row r="81" spans="1:15" x14ac:dyDescent="0.2">
      <c r="A81" s="14" t="s">
        <v>98</v>
      </c>
      <c r="B81" s="14">
        <v>79</v>
      </c>
      <c r="C81" s="15">
        <v>40327</v>
      </c>
      <c r="D81" s="16">
        <v>1050000</v>
      </c>
      <c r="E81" s="14">
        <f t="shared" si="7"/>
        <v>2010</v>
      </c>
      <c r="F81" s="17">
        <f t="shared" si="8"/>
        <v>52500000</v>
      </c>
      <c r="G81" s="18">
        <f t="shared" si="9"/>
        <v>462826.01935467083</v>
      </c>
      <c r="H81" s="14">
        <v>424497.54847165261</v>
      </c>
      <c r="I81" s="19">
        <v>625502.45152834733</v>
      </c>
      <c r="J81" s="19">
        <f t="shared" si="11"/>
        <v>391253316867.97247</v>
      </c>
      <c r="K81" s="1">
        <f t="shared" si="10"/>
        <v>20734976</v>
      </c>
      <c r="L81" s="20">
        <v>21212713.442269474</v>
      </c>
      <c r="M81" s="21">
        <v>31287286.557730526</v>
      </c>
      <c r="N81" s="22">
        <f t="shared" si="6"/>
        <v>978894300145545.25</v>
      </c>
      <c r="O81" s="23"/>
    </row>
    <row r="82" spans="1:15" x14ac:dyDescent="0.2">
      <c r="A82" t="s">
        <v>99</v>
      </c>
      <c r="B82">
        <v>80</v>
      </c>
      <c r="C82" s="27">
        <v>40341</v>
      </c>
      <c r="D82" s="28">
        <v>520000</v>
      </c>
      <c r="E82" s="29">
        <f t="shared" si="7"/>
        <v>2010</v>
      </c>
      <c r="F82" s="30">
        <f t="shared" si="8"/>
        <v>26000000</v>
      </c>
      <c r="G82" s="31">
        <f t="shared" si="9"/>
        <v>464189.28261268587</v>
      </c>
      <c r="H82">
        <v>425873.00899110746</v>
      </c>
      <c r="I82" s="32">
        <v>94126.991008892539</v>
      </c>
      <c r="J82" s="32">
        <f t="shared" si="11"/>
        <v>8859890436.3881378</v>
      </c>
      <c r="K82" s="33">
        <f t="shared" si="10"/>
        <v>20883520</v>
      </c>
      <c r="L82" s="34">
        <v>21361257.587127775</v>
      </c>
      <c r="M82" s="35">
        <v>4638742.412872225</v>
      </c>
      <c r="N82" s="36">
        <f t="shared" si="6"/>
        <v>21517931172979.633</v>
      </c>
      <c r="O82" s="23"/>
    </row>
    <row r="83" spans="1:15" x14ac:dyDescent="0.2">
      <c r="A83" s="14" t="s">
        <v>100</v>
      </c>
      <c r="B83" s="14">
        <v>81</v>
      </c>
      <c r="C83" s="15">
        <v>40362</v>
      </c>
      <c r="D83" s="16">
        <v>1160000</v>
      </c>
      <c r="E83" s="14">
        <f t="shared" si="7"/>
        <v>2010</v>
      </c>
      <c r="F83" s="17">
        <f t="shared" si="8"/>
        <v>58000000</v>
      </c>
      <c r="G83" s="18">
        <f t="shared" si="9"/>
        <v>465535.61048508959</v>
      </c>
      <c r="H83" s="14">
        <v>427248.46951056237</v>
      </c>
      <c r="I83" s="19">
        <v>732751.53048943763</v>
      </c>
      <c r="J83" s="19">
        <f t="shared" si="11"/>
        <v>536924805434.61322</v>
      </c>
      <c r="K83" s="1">
        <f t="shared" si="10"/>
        <v>21032064</v>
      </c>
      <c r="L83" s="20">
        <v>21509801.731986076</v>
      </c>
      <c r="M83" s="21">
        <v>36490198.268013924</v>
      </c>
      <c r="N83" s="22">
        <f t="shared" si="6"/>
        <v>1331534569638966.5</v>
      </c>
      <c r="O83" s="23"/>
    </row>
    <row r="84" spans="1:15" x14ac:dyDescent="0.2">
      <c r="A84" t="s">
        <v>101</v>
      </c>
      <c r="B84">
        <v>82</v>
      </c>
      <c r="C84" s="27">
        <v>40397</v>
      </c>
      <c r="D84" s="28">
        <v>600000</v>
      </c>
      <c r="E84" s="29">
        <f t="shared" si="7"/>
        <v>2010</v>
      </c>
      <c r="F84" s="30">
        <f t="shared" si="8"/>
        <v>30000000</v>
      </c>
      <c r="G84" s="31">
        <f t="shared" si="9"/>
        <v>466865.41858000524</v>
      </c>
      <c r="H84">
        <v>428623.93003001728</v>
      </c>
      <c r="I84" s="32">
        <v>171376.06996998272</v>
      </c>
      <c r="J84" s="32">
        <f t="shared" si="11"/>
        <v>29369757358.356415</v>
      </c>
      <c r="K84" s="33">
        <f t="shared" si="10"/>
        <v>21180608</v>
      </c>
      <c r="L84" s="34">
        <v>21658345.876844373</v>
      </c>
      <c r="M84" s="35">
        <v>8341654.1231556274</v>
      </c>
      <c r="N84" s="36">
        <f t="shared" si="6"/>
        <v>69583193510359.281</v>
      </c>
      <c r="O84" s="23"/>
    </row>
    <row r="85" spans="1:15" x14ac:dyDescent="0.2">
      <c r="A85" s="14" t="s">
        <v>102</v>
      </c>
      <c r="B85" s="14">
        <v>83</v>
      </c>
      <c r="C85" s="15">
        <v>40418</v>
      </c>
      <c r="D85" s="16">
        <v>535000</v>
      </c>
      <c r="E85" s="14">
        <f t="shared" si="7"/>
        <v>2010</v>
      </c>
      <c r="F85" s="17">
        <f t="shared" si="8"/>
        <v>26750000</v>
      </c>
      <c r="G85" s="18">
        <f t="shared" si="9"/>
        <v>468179.10739177972</v>
      </c>
      <c r="H85" s="14">
        <v>429999.39054947218</v>
      </c>
      <c r="I85" s="19">
        <v>105000.60945052782</v>
      </c>
      <c r="J85" s="19">
        <f t="shared" si="11"/>
        <v>11025127984.982271</v>
      </c>
      <c r="K85" s="1">
        <f t="shared" si="10"/>
        <v>21329152</v>
      </c>
      <c r="L85" s="20">
        <v>21806890.02170267</v>
      </c>
      <c r="M85" s="21">
        <v>4943109.9782973304</v>
      </c>
      <c r="N85" s="22">
        <f t="shared" si="6"/>
        <v>24434336257542.633</v>
      </c>
      <c r="O85" s="23"/>
    </row>
    <row r="86" spans="1:15" x14ac:dyDescent="0.2">
      <c r="A86" t="s">
        <v>103</v>
      </c>
      <c r="B86">
        <v>84</v>
      </c>
      <c r="C86" s="27">
        <v>40446</v>
      </c>
      <c r="D86" s="28">
        <v>295000</v>
      </c>
      <c r="E86" s="29">
        <f t="shared" si="7"/>
        <v>2010</v>
      </c>
      <c r="F86" s="30">
        <f t="shared" si="8"/>
        <v>14750000</v>
      </c>
      <c r="G86" s="31">
        <f t="shared" si="9"/>
        <v>469477.06302504061</v>
      </c>
      <c r="H86">
        <v>431374.85106892709</v>
      </c>
      <c r="I86" s="32">
        <v>-136374.85106892709</v>
      </c>
      <c r="J86" s="32">
        <f t="shared" si="11"/>
        <v>18598100004.072044</v>
      </c>
      <c r="K86" s="33">
        <f t="shared" si="10"/>
        <v>21477696</v>
      </c>
      <c r="L86" s="34">
        <v>21955434.16656097</v>
      </c>
      <c r="M86" s="35">
        <v>-7205434.1665609702</v>
      </c>
      <c r="N86" s="36">
        <f t="shared" si="6"/>
        <v>51918281528644.188</v>
      </c>
      <c r="O86" s="23"/>
    </row>
    <row r="87" spans="1:15" x14ac:dyDescent="0.2">
      <c r="A87" s="14" t="s">
        <v>104</v>
      </c>
      <c r="B87" s="14">
        <v>85</v>
      </c>
      <c r="C87" s="15">
        <v>40474</v>
      </c>
      <c r="D87" s="16">
        <v>1050000</v>
      </c>
      <c r="E87" s="14">
        <f t="shared" si="7"/>
        <v>2010</v>
      </c>
      <c r="F87" s="17">
        <f t="shared" si="8"/>
        <v>52500000</v>
      </c>
      <c r="G87" s="18">
        <f t="shared" si="9"/>
        <v>470759.65787590755</v>
      </c>
      <c r="H87" s="14">
        <v>432750.311588382</v>
      </c>
      <c r="I87" s="19">
        <v>617249.688411618</v>
      </c>
      <c r="J87" s="19">
        <f t="shared" si="11"/>
        <v>380997177844.2395</v>
      </c>
      <c r="K87" s="1">
        <f t="shared" si="10"/>
        <v>21626240</v>
      </c>
      <c r="L87" s="20">
        <v>22103978.311419267</v>
      </c>
      <c r="M87" s="21">
        <v>30396021.688580733</v>
      </c>
      <c r="N87" s="22">
        <f t="shared" si="6"/>
        <v>923918134492670.25</v>
      </c>
      <c r="O87" s="23"/>
    </row>
    <row r="88" spans="1:15" x14ac:dyDescent="0.2">
      <c r="A88" t="s">
        <v>105</v>
      </c>
      <c r="B88">
        <v>86</v>
      </c>
      <c r="C88" s="27">
        <v>40502</v>
      </c>
      <c r="D88" s="28">
        <v>500000</v>
      </c>
      <c r="E88" s="29">
        <f t="shared" si="7"/>
        <v>2010</v>
      </c>
      <c r="F88" s="30">
        <f t="shared" si="8"/>
        <v>25000000</v>
      </c>
      <c r="G88" s="31">
        <f t="shared" si="9"/>
        <v>472027.25127336261</v>
      </c>
      <c r="H88">
        <v>434125.77210783691</v>
      </c>
      <c r="I88" s="32">
        <v>65874.227892163093</v>
      </c>
      <c r="J88" s="32">
        <f t="shared" si="11"/>
        <v>4339413900.3886385</v>
      </c>
      <c r="K88" s="33">
        <f t="shared" si="10"/>
        <v>21774784</v>
      </c>
      <c r="L88" s="34">
        <v>22252522.456277564</v>
      </c>
      <c r="M88" s="35">
        <v>2747477.5437224358</v>
      </c>
      <c r="N88" s="36">
        <f t="shared" si="6"/>
        <v>7548632853259.0693</v>
      </c>
      <c r="O88" s="23"/>
    </row>
    <row r="89" spans="1:15" x14ac:dyDescent="0.2">
      <c r="A89" s="14" t="s">
        <v>106</v>
      </c>
      <c r="B89" s="14">
        <v>87</v>
      </c>
      <c r="C89" s="15">
        <v>40523</v>
      </c>
      <c r="D89" s="16">
        <v>785000</v>
      </c>
      <c r="E89" s="14">
        <f t="shared" si="7"/>
        <v>2010</v>
      </c>
      <c r="F89" s="17">
        <f t="shared" si="8"/>
        <v>39250000</v>
      </c>
      <c r="G89" s="18">
        <f t="shared" si="9"/>
        <v>473280.19008354645</v>
      </c>
      <c r="H89" s="14">
        <v>435501.23262729181</v>
      </c>
      <c r="I89" s="19">
        <v>349498.76737270819</v>
      </c>
      <c r="J89" s="19">
        <f t="shared" si="11"/>
        <v>122149388395.04239</v>
      </c>
      <c r="K89" s="1">
        <f t="shared" si="10"/>
        <v>21923328</v>
      </c>
      <c r="L89" s="20">
        <v>22401066.601135865</v>
      </c>
      <c r="M89" s="21">
        <v>16848933.398864135</v>
      </c>
      <c r="N89" s="22">
        <f t="shared" si="6"/>
        <v>283886556679359.31</v>
      </c>
      <c r="O89" s="23"/>
    </row>
    <row r="90" spans="1:15" x14ac:dyDescent="0.2">
      <c r="A90" t="s">
        <v>107</v>
      </c>
      <c r="B90">
        <v>88</v>
      </c>
      <c r="C90" s="27">
        <v>40544</v>
      </c>
      <c r="D90" s="28">
        <v>270000</v>
      </c>
      <c r="E90" s="29">
        <f t="shared" si="7"/>
        <v>2011</v>
      </c>
      <c r="F90" s="30">
        <f t="shared" si="8"/>
        <v>13500000</v>
      </c>
      <c r="G90" s="31">
        <f t="shared" si="9"/>
        <v>474518.80927951908</v>
      </c>
      <c r="H90">
        <v>436876.69314674666</v>
      </c>
      <c r="I90" s="32">
        <v>-166876.69314674666</v>
      </c>
      <c r="J90" s="32">
        <f t="shared" si="11"/>
        <v>27847830715.593445</v>
      </c>
      <c r="K90" s="33">
        <f t="shared" si="10"/>
        <v>22071872</v>
      </c>
      <c r="L90" s="34">
        <v>22549610.745994166</v>
      </c>
      <c r="M90" s="35">
        <v>-9049610.7459941655</v>
      </c>
      <c r="N90" s="36">
        <f t="shared" si="6"/>
        <v>81895454654013.078</v>
      </c>
      <c r="O90" s="23"/>
    </row>
    <row r="91" spans="1:15" x14ac:dyDescent="0.2">
      <c r="A91" s="14" t="s">
        <v>108</v>
      </c>
      <c r="B91" s="14">
        <v>89</v>
      </c>
      <c r="C91" s="15">
        <v>40579</v>
      </c>
      <c r="D91" s="16">
        <v>725000</v>
      </c>
      <c r="E91" s="14">
        <f t="shared" si="7"/>
        <v>2011</v>
      </c>
      <c r="F91" s="17">
        <f t="shared" si="8"/>
        <v>36250000</v>
      </c>
      <c r="G91" s="18">
        <f t="shared" si="9"/>
        <v>475743.43247882981</v>
      </c>
      <c r="H91" s="14">
        <v>438252.15366620157</v>
      </c>
      <c r="I91" s="19">
        <v>286747.84633379843</v>
      </c>
      <c r="J91" s="19">
        <f t="shared" si="11"/>
        <v>82224327377.071671</v>
      </c>
      <c r="K91" s="1">
        <f t="shared" si="10"/>
        <v>22220416</v>
      </c>
      <c r="L91" s="20">
        <v>22698154.890852459</v>
      </c>
      <c r="M91" s="21">
        <v>13551845.109147541</v>
      </c>
      <c r="N91" s="22">
        <f t="shared" si="6"/>
        <v>183652505862326.12</v>
      </c>
      <c r="O91" s="23"/>
    </row>
    <row r="92" spans="1:15" x14ac:dyDescent="0.2">
      <c r="A92" t="s">
        <v>109</v>
      </c>
      <c r="B92">
        <v>90</v>
      </c>
      <c r="C92" s="27">
        <v>40600</v>
      </c>
      <c r="D92" s="28">
        <v>260000</v>
      </c>
      <c r="E92" s="29">
        <f t="shared" si="7"/>
        <v>2011</v>
      </c>
      <c r="F92" s="30">
        <f t="shared" si="8"/>
        <v>13000000</v>
      </c>
      <c r="G92" s="31">
        <f t="shared" si="9"/>
        <v>476954.37245105347</v>
      </c>
      <c r="H92">
        <v>439627.61418565648</v>
      </c>
      <c r="I92" s="32">
        <v>-179627.61418565648</v>
      </c>
      <c r="J92" s="32">
        <f t="shared" si="11"/>
        <v>32266079778.031055</v>
      </c>
      <c r="K92" s="33">
        <f t="shared" si="10"/>
        <v>22368960</v>
      </c>
      <c r="L92" s="34">
        <v>22846699.035710759</v>
      </c>
      <c r="M92" s="35">
        <v>-9846699.0357107595</v>
      </c>
      <c r="N92" s="36">
        <f t="shared" si="6"/>
        <v>96957481899867.203</v>
      </c>
      <c r="O92" s="23"/>
    </row>
    <row r="93" spans="1:15" x14ac:dyDescent="0.2">
      <c r="A93" s="14" t="s">
        <v>110</v>
      </c>
      <c r="B93" s="14">
        <v>91</v>
      </c>
      <c r="C93" s="15">
        <v>40621</v>
      </c>
      <c r="D93" s="16">
        <v>445000</v>
      </c>
      <c r="E93" s="14">
        <f t="shared" si="7"/>
        <v>2011</v>
      </c>
      <c r="F93" s="17">
        <f t="shared" si="8"/>
        <v>22250000</v>
      </c>
      <c r="G93" s="18">
        <f t="shared" si="9"/>
        <v>478151.93159728317</v>
      </c>
      <c r="H93" s="14">
        <v>441003.07470511139</v>
      </c>
      <c r="I93" s="19">
        <v>3996.9252948886133</v>
      </c>
      <c r="J93" s="19">
        <f t="shared" si="11"/>
        <v>15975411.812920429</v>
      </c>
      <c r="K93" s="1">
        <f t="shared" si="10"/>
        <v>22517504</v>
      </c>
      <c r="L93" s="20">
        <v>22995243.18056906</v>
      </c>
      <c r="M93" s="21">
        <v>-745243.18056906015</v>
      </c>
      <c r="N93" s="22">
        <f t="shared" si="6"/>
        <v>555387398184.68884</v>
      </c>
      <c r="O93" s="23"/>
    </row>
    <row r="94" spans="1:15" x14ac:dyDescent="0.2">
      <c r="A94" t="s">
        <v>111</v>
      </c>
      <c r="B94">
        <v>92</v>
      </c>
      <c r="C94" s="27">
        <v>40663</v>
      </c>
      <c r="D94" s="28">
        <v>800000</v>
      </c>
      <c r="E94" s="29">
        <f t="shared" si="7"/>
        <v>2011</v>
      </c>
      <c r="F94" s="30">
        <f t="shared" si="8"/>
        <v>40000000</v>
      </c>
      <c r="G94" s="31">
        <f t="shared" si="9"/>
        <v>479336.40240342089</v>
      </c>
      <c r="H94">
        <v>442378.53522456624</v>
      </c>
      <c r="I94" s="32">
        <v>357621.46477543376</v>
      </c>
      <c r="J94" s="32">
        <f t="shared" si="11"/>
        <v>127893112068.12682</v>
      </c>
      <c r="K94" s="33">
        <f t="shared" si="10"/>
        <v>22666048</v>
      </c>
      <c r="L94" s="34">
        <v>23143787.325427357</v>
      </c>
      <c r="M94" s="35">
        <v>16856212.674572643</v>
      </c>
      <c r="N94" s="36">
        <f t="shared" si="6"/>
        <v>284131905730423.44</v>
      </c>
      <c r="O94" s="23"/>
    </row>
    <row r="95" spans="1:15" x14ac:dyDescent="0.2">
      <c r="A95" s="14" t="s">
        <v>112</v>
      </c>
      <c r="B95" s="14">
        <v>93</v>
      </c>
      <c r="C95" s="15">
        <v>40691</v>
      </c>
      <c r="D95" s="16">
        <v>325000</v>
      </c>
      <c r="E95" s="14">
        <f t="shared" si="7"/>
        <v>2011</v>
      </c>
      <c r="F95" s="17">
        <f t="shared" si="8"/>
        <v>16250000</v>
      </c>
      <c r="G95" s="18">
        <f t="shared" si="9"/>
        <v>480508.06786896358</v>
      </c>
      <c r="H95" s="14">
        <v>443753.99574402114</v>
      </c>
      <c r="I95" s="19">
        <v>-118753.99574402114</v>
      </c>
      <c r="J95" s="19">
        <f t="shared" si="11"/>
        <v>14102511505.170992</v>
      </c>
      <c r="K95" s="1">
        <f t="shared" si="10"/>
        <v>22814592</v>
      </c>
      <c r="L95" s="20">
        <v>23292331.470285654</v>
      </c>
      <c r="M95" s="21">
        <v>-7042331.4702856541</v>
      </c>
      <c r="N95" s="22">
        <f t="shared" si="6"/>
        <v>49594432537375.703</v>
      </c>
      <c r="O95" s="23"/>
    </row>
    <row r="96" spans="1:15" x14ac:dyDescent="0.2">
      <c r="A96" t="s">
        <v>113</v>
      </c>
      <c r="B96">
        <v>94</v>
      </c>
      <c r="C96" s="27">
        <v>40705</v>
      </c>
      <c r="D96" s="28">
        <v>325000</v>
      </c>
      <c r="E96" s="29">
        <f t="shared" si="7"/>
        <v>2011</v>
      </c>
      <c r="F96" s="30">
        <f t="shared" si="8"/>
        <v>16250000</v>
      </c>
      <c r="G96" s="31">
        <f t="shared" si="9"/>
        <v>481667.20191285847</v>
      </c>
      <c r="H96">
        <v>445129.45626347605</v>
      </c>
      <c r="I96" s="32">
        <v>-120129.45626347605</v>
      </c>
      <c r="J96" s="32">
        <f t="shared" si="11"/>
        <v>14431086262.158405</v>
      </c>
      <c r="K96" s="33">
        <f t="shared" si="10"/>
        <v>22963136</v>
      </c>
      <c r="L96" s="34">
        <v>23440875.615143955</v>
      </c>
      <c r="M96" s="35">
        <v>-7190875.6151439548</v>
      </c>
      <c r="N96" s="36">
        <f t="shared" si="6"/>
        <v>51708692112471.953</v>
      </c>
      <c r="O96" s="23"/>
    </row>
    <row r="97" spans="1:15" x14ac:dyDescent="0.2">
      <c r="A97" s="14" t="s">
        <v>114</v>
      </c>
      <c r="B97" s="14">
        <v>95</v>
      </c>
      <c r="C97" s="15">
        <v>40726</v>
      </c>
      <c r="D97" s="16">
        <v>350000</v>
      </c>
      <c r="E97" s="14">
        <f t="shared" si="7"/>
        <v>2011</v>
      </c>
      <c r="F97" s="17">
        <f t="shared" si="8"/>
        <v>17500000</v>
      </c>
      <c r="G97" s="18">
        <f t="shared" si="9"/>
        <v>482814.06975788338</v>
      </c>
      <c r="H97" s="14">
        <v>446504.91678293096</v>
      </c>
      <c r="I97" s="19">
        <v>-96504.916782930959</v>
      </c>
      <c r="J97" s="19">
        <f t="shared" si="11"/>
        <v>9313198963.2804298</v>
      </c>
      <c r="K97" s="1">
        <f t="shared" si="10"/>
        <v>23111680</v>
      </c>
      <c r="L97" s="20">
        <v>23589419.760002252</v>
      </c>
      <c r="M97" s="21">
        <v>-6089419.7600022517</v>
      </c>
      <c r="N97" s="22">
        <f t="shared" si="6"/>
        <v>37081033013505.883</v>
      </c>
      <c r="O97" s="23"/>
    </row>
    <row r="98" spans="1:15" x14ac:dyDescent="0.2">
      <c r="A98" t="s">
        <v>115</v>
      </c>
      <c r="B98">
        <v>96</v>
      </c>
      <c r="C98" s="27">
        <v>40761</v>
      </c>
      <c r="D98" s="28">
        <v>310000</v>
      </c>
      <c r="E98" s="29">
        <f t="shared" si="7"/>
        <v>2011</v>
      </c>
      <c r="F98" s="30">
        <f t="shared" si="8"/>
        <v>15500000</v>
      </c>
      <c r="G98" s="31">
        <f t="shared" si="9"/>
        <v>483948.92829490115</v>
      </c>
      <c r="H98">
        <v>447880.37730238587</v>
      </c>
      <c r="I98" s="32">
        <v>-137880.37730238587</v>
      </c>
      <c r="J98" s="32">
        <f t="shared" si="11"/>
        <v>19010998445.048283</v>
      </c>
      <c r="K98" s="33">
        <f t="shared" si="10"/>
        <v>23260224</v>
      </c>
      <c r="L98" s="34">
        <v>23737963.904860549</v>
      </c>
      <c r="M98" s="35">
        <v>-8237963.9048605487</v>
      </c>
      <c r="N98" s="36">
        <f t="shared" si="6"/>
        <v>67864049297785.258</v>
      </c>
      <c r="O98" s="23"/>
    </row>
    <row r="99" spans="1:15" x14ac:dyDescent="0.2">
      <c r="A99" s="14" t="s">
        <v>116</v>
      </c>
      <c r="B99" s="14">
        <v>97</v>
      </c>
      <c r="C99" s="15">
        <v>40782</v>
      </c>
      <c r="D99" s="16">
        <v>335000</v>
      </c>
      <c r="E99" s="14">
        <f t="shared" si="7"/>
        <v>2011</v>
      </c>
      <c r="F99" s="17">
        <f t="shared" si="8"/>
        <v>16750000</v>
      </c>
      <c r="G99" s="18">
        <f t="shared" si="9"/>
        <v>485072.02642823959</v>
      </c>
      <c r="H99" s="14">
        <v>449255.83782184077</v>
      </c>
      <c r="I99" s="19">
        <v>-114255.83782184077</v>
      </c>
      <c r="J99" s="19">
        <f t="shared" si="11"/>
        <v>13054396476.370781</v>
      </c>
      <c r="K99" s="1">
        <f t="shared" si="10"/>
        <v>23408768</v>
      </c>
      <c r="L99" s="20">
        <v>23886508.049718849</v>
      </c>
      <c r="M99" s="21">
        <v>-7136508.0497188494</v>
      </c>
      <c r="N99" s="22">
        <f t="shared" si="6"/>
        <v>50929747143701.938</v>
      </c>
      <c r="O99" s="23"/>
    </row>
    <row r="100" spans="1:15" x14ac:dyDescent="0.2">
      <c r="A100" t="s">
        <v>117</v>
      </c>
      <c r="B100">
        <v>98</v>
      </c>
      <c r="C100" s="27">
        <v>40810</v>
      </c>
      <c r="D100" s="28">
        <v>520000</v>
      </c>
      <c r="E100" s="29">
        <f t="shared" si="7"/>
        <v>2011</v>
      </c>
      <c r="F100" s="30">
        <f t="shared" si="8"/>
        <v>26000000</v>
      </c>
      <c r="G100" s="31">
        <f t="shared" si="9"/>
        <v>486183.60540335928</v>
      </c>
      <c r="H100">
        <v>450631.29834129568</v>
      </c>
      <c r="I100" s="32">
        <v>69368.701658704318</v>
      </c>
      <c r="J100" s="32">
        <f t="shared" si="11"/>
        <v>4812016769.8143272</v>
      </c>
      <c r="K100" s="33">
        <f t="shared" si="10"/>
        <v>23557312</v>
      </c>
      <c r="L100" s="34">
        <v>24035052.19457715</v>
      </c>
      <c r="M100" s="35">
        <v>1964947.80542285</v>
      </c>
      <c r="N100" s="36">
        <f t="shared" si="6"/>
        <v>3861019878036.0742</v>
      </c>
      <c r="O100" s="23"/>
    </row>
    <row r="101" spans="1:15" x14ac:dyDescent="0.2">
      <c r="A101" s="14" t="s">
        <v>118</v>
      </c>
      <c r="B101" s="14">
        <v>99</v>
      </c>
      <c r="C101" s="15">
        <v>40824</v>
      </c>
      <c r="D101" s="16">
        <v>225000</v>
      </c>
      <c r="E101" s="14">
        <f t="shared" si="7"/>
        <v>2011</v>
      </c>
      <c r="F101" s="17">
        <f t="shared" si="8"/>
        <v>11250000</v>
      </c>
      <c r="G101" s="18">
        <f t="shared" si="9"/>
        <v>487283.89911788655</v>
      </c>
      <c r="H101" s="14">
        <v>452006.75886075059</v>
      </c>
      <c r="I101" s="19">
        <v>-227006.75886075059</v>
      </c>
      <c r="J101" s="19">
        <f t="shared" si="11"/>
        <v>51532068568.462967</v>
      </c>
      <c r="K101" s="1">
        <f t="shared" si="10"/>
        <v>23705856</v>
      </c>
      <c r="L101" s="20">
        <v>24183596.339435443</v>
      </c>
      <c r="M101" s="21">
        <v>-12933596.339435443</v>
      </c>
      <c r="N101" s="22">
        <f t="shared" si="6"/>
        <v>167277914271457.91</v>
      </c>
      <c r="O101" s="23"/>
    </row>
    <row r="102" spans="1:15" x14ac:dyDescent="0.2">
      <c r="A102" t="s">
        <v>119</v>
      </c>
      <c r="B102">
        <v>100</v>
      </c>
      <c r="C102" s="27">
        <v>40845</v>
      </c>
      <c r="D102" s="28">
        <v>280000</v>
      </c>
      <c r="E102" s="29">
        <f t="shared" si="7"/>
        <v>2011</v>
      </c>
      <c r="F102" s="30">
        <f t="shared" si="8"/>
        <v>14000000</v>
      </c>
      <c r="G102" s="31">
        <f t="shared" si="9"/>
        <v>488373.1344170174</v>
      </c>
      <c r="H102">
        <v>453382.21938020544</v>
      </c>
      <c r="I102" s="32">
        <v>-173382.21938020544</v>
      </c>
      <c r="J102" s="32">
        <f t="shared" si="11"/>
        <v>30061393997.205685</v>
      </c>
      <c r="K102" s="33">
        <f t="shared" si="10"/>
        <v>23854400</v>
      </c>
      <c r="L102" s="34">
        <v>24332140.484293744</v>
      </c>
      <c r="M102" s="35">
        <v>-10332140.484293744</v>
      </c>
      <c r="N102" s="36">
        <f t="shared" si="6"/>
        <v>106753126987181.77</v>
      </c>
      <c r="O102" s="23"/>
    </row>
    <row r="103" spans="1:15" x14ac:dyDescent="0.2">
      <c r="A103" s="14" t="s">
        <v>120</v>
      </c>
      <c r="B103" s="14">
        <v>101</v>
      </c>
      <c r="C103" s="15">
        <v>40866</v>
      </c>
      <c r="D103" s="16">
        <v>290000</v>
      </c>
      <c r="E103" s="14">
        <f t="shared" si="7"/>
        <v>2011</v>
      </c>
      <c r="F103" s="17">
        <f t="shared" si="8"/>
        <v>14500000</v>
      </c>
      <c r="G103" s="18">
        <f t="shared" si="9"/>
        <v>489451.53137422202</v>
      </c>
      <c r="H103" s="14">
        <v>454757.67989966035</v>
      </c>
      <c r="I103" s="19">
        <v>-164757.67989966035</v>
      </c>
      <c r="J103" s="19">
        <f t="shared" si="11"/>
        <v>27145093085.918941</v>
      </c>
      <c r="K103" s="1">
        <f t="shared" si="10"/>
        <v>24002944</v>
      </c>
      <c r="L103" s="20">
        <v>24480684.629152045</v>
      </c>
      <c r="M103" s="21">
        <v>-9980684.6291520447</v>
      </c>
      <c r="N103" s="22">
        <f t="shared" si="6"/>
        <v>99614065666591.891</v>
      </c>
      <c r="O103" s="23"/>
    </row>
    <row r="104" spans="1:15" x14ac:dyDescent="0.2">
      <c r="A104" t="s">
        <v>121</v>
      </c>
      <c r="B104">
        <v>102</v>
      </c>
      <c r="C104" s="27">
        <v>40887</v>
      </c>
      <c r="D104" s="28">
        <v>485000</v>
      </c>
      <c r="E104" s="29">
        <f t="shared" si="7"/>
        <v>2011</v>
      </c>
      <c r="F104" s="30">
        <f t="shared" si="8"/>
        <v>24250000</v>
      </c>
      <c r="G104" s="31">
        <f t="shared" si="9"/>
        <v>490519.30355812272</v>
      </c>
      <c r="H104">
        <v>456133.14041911525</v>
      </c>
      <c r="I104" s="32">
        <v>28866.859580884746</v>
      </c>
      <c r="J104" s="32">
        <f t="shared" si="11"/>
        <v>833295582.0625174</v>
      </c>
      <c r="K104" s="33">
        <f t="shared" si="10"/>
        <v>24151488</v>
      </c>
      <c r="L104" s="34">
        <v>24629228.774010342</v>
      </c>
      <c r="M104" s="35">
        <v>-379228.77401034161</v>
      </c>
      <c r="N104" s="36">
        <f t="shared" si="6"/>
        <v>143814463037.38675</v>
      </c>
      <c r="O104" s="23"/>
    </row>
    <row r="105" spans="1:15" x14ac:dyDescent="0.2">
      <c r="A105" s="14" t="s">
        <v>122</v>
      </c>
      <c r="B105" s="14">
        <v>103</v>
      </c>
      <c r="C105" s="15">
        <v>40907</v>
      </c>
      <c r="D105" s="16">
        <v>750000</v>
      </c>
      <c r="E105" s="14">
        <f t="shared" si="7"/>
        <v>2011</v>
      </c>
      <c r="F105" s="17">
        <f t="shared" si="8"/>
        <v>37500000</v>
      </c>
      <c r="G105" s="18">
        <f t="shared" si="9"/>
        <v>491576.65828635148</v>
      </c>
      <c r="H105" s="14">
        <v>457508.6009385701</v>
      </c>
      <c r="I105" s="19">
        <v>292491.3990614299</v>
      </c>
      <c r="J105" s="19">
        <f t="shared" si="11"/>
        <v>85551218524.912628</v>
      </c>
      <c r="K105" s="1">
        <f t="shared" si="10"/>
        <v>24300032</v>
      </c>
      <c r="L105" s="20">
        <v>24777772.918868639</v>
      </c>
      <c r="M105" s="21">
        <v>12722227.081131361</v>
      </c>
      <c r="N105" s="22">
        <f t="shared" si="6"/>
        <v>161855061903872.19</v>
      </c>
      <c r="O105" s="23"/>
    </row>
    <row r="106" spans="1:15" x14ac:dyDescent="0.2">
      <c r="A106" t="s">
        <v>123</v>
      </c>
      <c r="B106">
        <v>104</v>
      </c>
      <c r="C106" s="27">
        <v>40922</v>
      </c>
      <c r="D106" s="28">
        <v>235000</v>
      </c>
      <c r="E106" s="29">
        <f t="shared" si="7"/>
        <v>2012</v>
      </c>
      <c r="F106" s="30">
        <f t="shared" si="8"/>
        <v>11750000</v>
      </c>
      <c r="G106" s="31">
        <f t="shared" si="9"/>
        <v>492623.79686714365</v>
      </c>
      <c r="H106">
        <v>458884.06145802501</v>
      </c>
      <c r="I106" s="32">
        <v>-223884.06145802501</v>
      </c>
      <c r="J106" s="32">
        <f t="shared" si="11"/>
        <v>50124072974.94072</v>
      </c>
      <c r="K106" s="33">
        <f t="shared" si="10"/>
        <v>24448576</v>
      </c>
      <c r="L106" s="34">
        <v>24926317.063726939</v>
      </c>
      <c r="M106" s="35">
        <v>-13176317.063726939</v>
      </c>
      <c r="N106" s="36">
        <f t="shared" si="6"/>
        <v>173615331363861.72</v>
      </c>
      <c r="O106" s="23"/>
    </row>
    <row r="107" spans="1:15" x14ac:dyDescent="0.2">
      <c r="A107" s="14" t="s">
        <v>124</v>
      </c>
      <c r="B107" s="14">
        <v>105</v>
      </c>
      <c r="C107" s="15">
        <v>40943</v>
      </c>
      <c r="D107" s="16">
        <v>400000</v>
      </c>
      <c r="E107" s="14">
        <f t="shared" si="7"/>
        <v>2012</v>
      </c>
      <c r="F107" s="17">
        <f t="shared" si="8"/>
        <v>20000000</v>
      </c>
      <c r="G107" s="18">
        <f t="shared" si="9"/>
        <v>493660.91482937202</v>
      </c>
      <c r="H107" s="14">
        <v>460259.52197747992</v>
      </c>
      <c r="I107" s="19">
        <v>-60259.521977479919</v>
      </c>
      <c r="J107" s="19">
        <f t="shared" si="11"/>
        <v>3631209988.9543853</v>
      </c>
      <c r="K107" s="1">
        <f t="shared" si="10"/>
        <v>24597120</v>
      </c>
      <c r="L107" s="20">
        <v>25074861.208585236</v>
      </c>
      <c r="M107" s="21">
        <v>-5074861.2085852362</v>
      </c>
      <c r="N107" s="22">
        <f t="shared" si="6"/>
        <v>25754216286403.203</v>
      </c>
      <c r="O107" s="23"/>
    </row>
    <row r="108" spans="1:15" x14ac:dyDescent="0.2">
      <c r="A108" t="s">
        <v>125</v>
      </c>
      <c r="B108">
        <v>106</v>
      </c>
      <c r="C108" s="27">
        <v>40964</v>
      </c>
      <c r="D108" s="28">
        <v>375000</v>
      </c>
      <c r="E108" s="29">
        <f t="shared" si="7"/>
        <v>2012</v>
      </c>
      <c r="F108" s="30">
        <f t="shared" si="8"/>
        <v>18750000</v>
      </c>
      <c r="G108" s="31">
        <f t="shared" si="9"/>
        <v>494688.20214167761</v>
      </c>
      <c r="H108">
        <v>461634.98249693483</v>
      </c>
      <c r="I108" s="32">
        <v>-86634.982496934826</v>
      </c>
      <c r="J108" s="32">
        <f t="shared" si="11"/>
        <v>7505620192.2442036</v>
      </c>
      <c r="K108" s="33">
        <f t="shared" si="10"/>
        <v>24745664</v>
      </c>
      <c r="L108" s="34">
        <v>25223405.353443533</v>
      </c>
      <c r="M108" s="35">
        <v>-6473405.3534435332</v>
      </c>
      <c r="N108" s="36">
        <f t="shared" si="6"/>
        <v>41904976869991.398</v>
      </c>
      <c r="O108" s="23"/>
    </row>
    <row r="109" spans="1:15" x14ac:dyDescent="0.2">
      <c r="A109" s="14" t="s">
        <v>126</v>
      </c>
      <c r="B109" s="14">
        <v>107</v>
      </c>
      <c r="C109" s="15">
        <v>41020</v>
      </c>
      <c r="D109" s="16">
        <v>700000</v>
      </c>
      <c r="E109" s="14">
        <f t="shared" si="7"/>
        <v>2012</v>
      </c>
      <c r="F109" s="17">
        <f t="shared" si="8"/>
        <v>35000000</v>
      </c>
      <c r="G109" s="18">
        <f t="shared" si="9"/>
        <v>495705.8434213124</v>
      </c>
      <c r="H109" s="14">
        <v>463010.44301638973</v>
      </c>
      <c r="I109" s="19">
        <v>236989.55698361027</v>
      </c>
      <c r="J109" s="19">
        <f t="shared" si="11"/>
        <v>56164050119.287857</v>
      </c>
      <c r="K109" s="1">
        <f t="shared" si="10"/>
        <v>24894208</v>
      </c>
      <c r="L109" s="20">
        <v>25371949.498301834</v>
      </c>
      <c r="M109" s="21">
        <v>9628050.5016981661</v>
      </c>
      <c r="N109" s="22">
        <f t="shared" si="6"/>
        <v>92699356463250.312</v>
      </c>
      <c r="O109" s="23"/>
    </row>
    <row r="110" spans="1:15" x14ac:dyDescent="0.2">
      <c r="A110" t="s">
        <v>127</v>
      </c>
      <c r="B110">
        <v>108</v>
      </c>
      <c r="C110" s="27">
        <v>41055</v>
      </c>
      <c r="D110" s="28">
        <v>560000</v>
      </c>
      <c r="E110" s="29">
        <f t="shared" si="7"/>
        <v>2012</v>
      </c>
      <c r="F110" s="30">
        <f t="shared" si="8"/>
        <v>28000000</v>
      </c>
      <c r="G110" s="31">
        <f t="shared" si="9"/>
        <v>496714.01813326869</v>
      </c>
      <c r="H110">
        <v>464385.90353584464</v>
      </c>
      <c r="I110" s="32">
        <v>95614.096464155358</v>
      </c>
      <c r="J110" s="32">
        <f t="shared" si="11"/>
        <v>9142055442.6568069</v>
      </c>
      <c r="K110" s="33">
        <f t="shared" si="10"/>
        <v>25042752</v>
      </c>
      <c r="L110" s="34">
        <v>25520493.643160135</v>
      </c>
      <c r="M110" s="35">
        <v>2479506.3568398654</v>
      </c>
      <c r="N110" s="36">
        <f t="shared" si="6"/>
        <v>6147951773609.3018</v>
      </c>
      <c r="O110" s="23"/>
    </row>
    <row r="111" spans="1:15" x14ac:dyDescent="0.2">
      <c r="A111" s="14" t="s">
        <v>128</v>
      </c>
      <c r="B111" s="14">
        <v>109</v>
      </c>
      <c r="C111" s="15">
        <v>41083</v>
      </c>
      <c r="D111" s="16">
        <v>175000</v>
      </c>
      <c r="E111" s="14">
        <f t="shared" si="7"/>
        <v>2012</v>
      </c>
      <c r="F111" s="17">
        <f t="shared" si="8"/>
        <v>8750000</v>
      </c>
      <c r="G111" s="18">
        <f t="shared" si="9"/>
        <v>497712.90078023012</v>
      </c>
      <c r="H111" s="14">
        <v>465761.36405529955</v>
      </c>
      <c r="I111" s="19">
        <v>-290761.36405529955</v>
      </c>
      <c r="J111" s="19">
        <f t="shared" si="11"/>
        <v>84542170827.298447</v>
      </c>
      <c r="K111" s="1">
        <f t="shared" si="10"/>
        <v>25191296</v>
      </c>
      <c r="L111" s="20">
        <v>25669037.788018432</v>
      </c>
      <c r="M111" s="21">
        <v>-16919037.788018432</v>
      </c>
      <c r="N111" s="22">
        <f t="shared" si="6"/>
        <v>286253839672395.62</v>
      </c>
      <c r="O111" s="23"/>
    </row>
    <row r="112" spans="1:15" x14ac:dyDescent="0.2">
      <c r="A112" t="s">
        <v>126</v>
      </c>
      <c r="B112">
        <v>110</v>
      </c>
      <c r="C112" s="27">
        <v>41097</v>
      </c>
      <c r="D112" s="28">
        <v>925000</v>
      </c>
      <c r="E112" s="29">
        <f t="shared" si="7"/>
        <v>2012</v>
      </c>
      <c r="F112" s="30">
        <f t="shared" si="8"/>
        <v>46250000</v>
      </c>
      <c r="G112" s="31">
        <f t="shared" si="9"/>
        <v>498702.66108385054</v>
      </c>
      <c r="H112">
        <v>467136.82457475446</v>
      </c>
      <c r="I112" s="32">
        <v>457863.17542524554</v>
      </c>
      <c r="J112" s="32">
        <f t="shared" si="11"/>
        <v>209638687410.48917</v>
      </c>
      <c r="K112" s="33">
        <f t="shared" si="10"/>
        <v>25339840</v>
      </c>
      <c r="L112" s="34">
        <v>25817581.932876728</v>
      </c>
      <c r="M112" s="35">
        <v>20432418.067123272</v>
      </c>
      <c r="N112" s="36">
        <f t="shared" si="6"/>
        <v>417483708069705.5</v>
      </c>
      <c r="O112" s="23"/>
    </row>
    <row r="113" spans="1:15" x14ac:dyDescent="0.2">
      <c r="A113" s="14" t="s">
        <v>129</v>
      </c>
      <c r="B113" s="14">
        <v>111</v>
      </c>
      <c r="C113" s="15">
        <v>41111</v>
      </c>
      <c r="D113" s="16">
        <v>235000</v>
      </c>
      <c r="E113" s="14">
        <f t="shared" si="7"/>
        <v>2012</v>
      </c>
      <c r="F113" s="17">
        <f t="shared" si="8"/>
        <v>11750000</v>
      </c>
      <c r="G113" s="18">
        <f t="shared" si="9"/>
        <v>499683.46415782813</v>
      </c>
      <c r="H113" s="14">
        <v>468512.28509420936</v>
      </c>
      <c r="I113" s="19">
        <v>-233512.28509420936</v>
      </c>
      <c r="J113" s="19">
        <f t="shared" si="11"/>
        <v>54527987289.919312</v>
      </c>
      <c r="K113" s="1">
        <f t="shared" si="10"/>
        <v>25488384</v>
      </c>
      <c r="L113" s="20">
        <v>25966126.077735029</v>
      </c>
      <c r="M113" s="21">
        <v>-14216126.077735029</v>
      </c>
      <c r="N113" s="22">
        <f t="shared" si="6"/>
        <v>202098240658057.94</v>
      </c>
      <c r="O113" s="23"/>
    </row>
    <row r="114" spans="1:15" x14ac:dyDescent="0.2">
      <c r="A114" t="s">
        <v>130</v>
      </c>
      <c r="B114">
        <v>112</v>
      </c>
      <c r="C114" s="27">
        <v>41132</v>
      </c>
      <c r="D114" s="28">
        <v>190000</v>
      </c>
      <c r="E114" s="29">
        <f t="shared" si="7"/>
        <v>2012</v>
      </c>
      <c r="F114" s="30">
        <f t="shared" si="8"/>
        <v>9500000</v>
      </c>
      <c r="G114" s="31">
        <f t="shared" si="9"/>
        <v>500655.47067321971</v>
      </c>
      <c r="H114">
        <v>469887.74561366421</v>
      </c>
      <c r="I114" s="32">
        <v>-279887.74561366421</v>
      </c>
      <c r="J114" s="32">
        <f t="shared" si="11"/>
        <v>78337150144.699219</v>
      </c>
      <c r="K114" s="33">
        <f t="shared" si="10"/>
        <v>25636928</v>
      </c>
      <c r="L114" s="34">
        <v>26114670.222593326</v>
      </c>
      <c r="M114" s="35">
        <v>-16614670.222593326</v>
      </c>
      <c r="N114" s="36">
        <f t="shared" si="6"/>
        <v>276047266605529.38</v>
      </c>
      <c r="O114" s="23"/>
    </row>
    <row r="115" spans="1:15" x14ac:dyDescent="0.2">
      <c r="A115" s="14" t="s">
        <v>131</v>
      </c>
      <c r="B115" s="14">
        <v>113</v>
      </c>
      <c r="C115" s="15">
        <v>41174</v>
      </c>
      <c r="D115" s="16">
        <v>450000</v>
      </c>
      <c r="E115" s="14">
        <f t="shared" si="7"/>
        <v>2012</v>
      </c>
      <c r="F115" s="17">
        <f t="shared" si="8"/>
        <v>22500000</v>
      </c>
      <c r="G115" s="18">
        <f t="shared" si="9"/>
        <v>501618.83701640606</v>
      </c>
      <c r="H115" s="14">
        <v>471263.20613311912</v>
      </c>
      <c r="I115" s="19">
        <v>-21263.206133119122</v>
      </c>
      <c r="J115" s="19">
        <f t="shared" si="11"/>
        <v>452123935.05951464</v>
      </c>
      <c r="K115" s="1">
        <f t="shared" si="10"/>
        <v>25785472</v>
      </c>
      <c r="L115" s="20">
        <v>26263214.367451623</v>
      </c>
      <c r="M115" s="21">
        <v>-3763214.3674516231</v>
      </c>
      <c r="N115" s="22">
        <f t="shared" si="6"/>
        <v>14161782375394.32</v>
      </c>
      <c r="O115" s="23"/>
    </row>
    <row r="116" spans="1:15" x14ac:dyDescent="0.2">
      <c r="A116" t="s">
        <v>132</v>
      </c>
      <c r="B116">
        <v>114</v>
      </c>
      <c r="C116" s="27">
        <v>41195</v>
      </c>
      <c r="D116" s="28">
        <v>375000</v>
      </c>
      <c r="E116" s="29">
        <f t="shared" si="7"/>
        <v>2012</v>
      </c>
      <c r="F116" s="30">
        <f t="shared" si="8"/>
        <v>18750000</v>
      </c>
      <c r="G116" s="31">
        <f t="shared" si="9"/>
        <v>502573.71544009866</v>
      </c>
      <c r="H116">
        <v>472638.66665257403</v>
      </c>
      <c r="I116" s="32">
        <v>-97638.666652574029</v>
      </c>
      <c r="J116" s="32">
        <f t="shared" si="11"/>
        <v>9533309225.6924725</v>
      </c>
      <c r="K116" s="33">
        <f t="shared" si="10"/>
        <v>25934016</v>
      </c>
      <c r="L116" s="34">
        <v>26411758.512309924</v>
      </c>
      <c r="M116" s="35">
        <v>-7661758.5123099238</v>
      </c>
      <c r="N116" s="36">
        <f t="shared" si="6"/>
        <v>58702543500953.578</v>
      </c>
      <c r="O116" s="23"/>
    </row>
    <row r="117" spans="1:15" x14ac:dyDescent="0.2">
      <c r="A117" s="14" t="s">
        <v>133</v>
      </c>
      <c r="B117" s="14">
        <v>115</v>
      </c>
      <c r="C117" s="15">
        <v>41230</v>
      </c>
      <c r="D117" s="16">
        <v>700000</v>
      </c>
      <c r="E117" s="14">
        <f t="shared" si="7"/>
        <v>2012</v>
      </c>
      <c r="F117" s="17">
        <f t="shared" si="8"/>
        <v>35000000</v>
      </c>
      <c r="G117" s="18">
        <f t="shared" si="9"/>
        <v>503520.25420775235</v>
      </c>
      <c r="H117" s="14">
        <v>474014.12717202888</v>
      </c>
      <c r="I117" s="19">
        <v>225985.87282797112</v>
      </c>
      <c r="J117" s="19">
        <f t="shared" si="11"/>
        <v>51069614717.819939</v>
      </c>
      <c r="K117" s="1">
        <f t="shared" si="10"/>
        <v>26082560</v>
      </c>
      <c r="L117" s="20">
        <v>26560302.657168224</v>
      </c>
      <c r="M117" s="21">
        <v>8439697.3428317755</v>
      </c>
      <c r="N117" s="22">
        <f t="shared" si="6"/>
        <v>71228491238601.734</v>
      </c>
      <c r="O117" s="23"/>
    </row>
    <row r="118" spans="1:15" x14ac:dyDescent="0.2">
      <c r="A118" t="s">
        <v>134</v>
      </c>
      <c r="B118">
        <v>116</v>
      </c>
      <c r="C118" s="27">
        <v>41272</v>
      </c>
      <c r="D118" s="28">
        <v>590000</v>
      </c>
      <c r="E118" s="29">
        <f t="shared" si="7"/>
        <v>2012</v>
      </c>
      <c r="F118" s="30">
        <f t="shared" si="8"/>
        <v>29500000</v>
      </c>
      <c r="G118" s="31">
        <f t="shared" si="9"/>
        <v>504458.59773172555</v>
      </c>
      <c r="H118">
        <v>475389.58769148379</v>
      </c>
      <c r="I118" s="32">
        <v>114610.41230851621</v>
      </c>
      <c r="J118" s="32">
        <f t="shared" si="11"/>
        <v>13135546609.528086</v>
      </c>
      <c r="K118" s="33">
        <f t="shared" si="10"/>
        <v>26231104</v>
      </c>
      <c r="L118" s="34">
        <v>26708846.802026518</v>
      </c>
      <c r="M118" s="35">
        <v>2791153.1979734823</v>
      </c>
      <c r="N118" s="36">
        <f t="shared" si="6"/>
        <v>7790536174557.5977</v>
      </c>
      <c r="O118" s="23"/>
    </row>
    <row r="119" spans="1:15" x14ac:dyDescent="0.2">
      <c r="A119" s="14" t="s">
        <v>135</v>
      </c>
      <c r="B119" s="14">
        <v>117</v>
      </c>
      <c r="C119" s="15">
        <v>41307</v>
      </c>
      <c r="D119" s="16">
        <v>330000</v>
      </c>
      <c r="E119" s="14">
        <f t="shared" si="7"/>
        <v>2013</v>
      </c>
      <c r="F119" s="17">
        <f t="shared" si="8"/>
        <v>16500000</v>
      </c>
      <c r="G119" s="18">
        <f t="shared" si="9"/>
        <v>505388.88670551125</v>
      </c>
      <c r="H119" s="14">
        <v>476765.04821093869</v>
      </c>
      <c r="I119" s="19">
        <v>-146765.04821093869</v>
      </c>
      <c r="J119" s="19">
        <f t="shared" si="11"/>
        <v>21539979376.359158</v>
      </c>
      <c r="K119" s="1">
        <f t="shared" si="10"/>
        <v>26379648</v>
      </c>
      <c r="L119" s="20">
        <v>26857390.946884818</v>
      </c>
      <c r="M119" s="21">
        <v>-10357390.946884818</v>
      </c>
      <c r="N119" s="22">
        <f t="shared" si="6"/>
        <v>107275547226611.59</v>
      </c>
      <c r="O119" s="23"/>
    </row>
    <row r="120" spans="1:15" x14ac:dyDescent="0.2">
      <c r="A120" t="s">
        <v>136</v>
      </c>
      <c r="B120">
        <v>118</v>
      </c>
      <c r="C120" s="27">
        <v>41328</v>
      </c>
      <c r="D120" s="28">
        <v>450000</v>
      </c>
      <c r="E120" s="29">
        <f t="shared" si="7"/>
        <v>2013</v>
      </c>
      <c r="F120" s="30">
        <f t="shared" si="8"/>
        <v>22500000</v>
      </c>
      <c r="G120" s="31">
        <f t="shared" si="9"/>
        <v>506311.25823033985</v>
      </c>
      <c r="H120">
        <v>478140.5087303936</v>
      </c>
      <c r="I120" s="32">
        <v>-28140.508730393602</v>
      </c>
      <c r="J120" s="32">
        <f t="shared" si="11"/>
        <v>791888231.60535848</v>
      </c>
      <c r="K120" s="33">
        <f t="shared" si="10"/>
        <v>26528192</v>
      </c>
      <c r="L120" s="34">
        <v>27005935.091743119</v>
      </c>
      <c r="M120" s="35">
        <v>-4505935.0917431191</v>
      </c>
      <c r="N120" s="36">
        <f t="shared" si="6"/>
        <v>20303451051002.07</v>
      </c>
      <c r="O120" s="23"/>
    </row>
    <row r="121" spans="1:15" x14ac:dyDescent="0.2">
      <c r="A121" s="14" t="s">
        <v>137</v>
      </c>
      <c r="B121" s="14">
        <v>119</v>
      </c>
      <c r="C121" s="15">
        <v>41349</v>
      </c>
      <c r="D121" s="16">
        <v>950000</v>
      </c>
      <c r="E121" s="14">
        <f t="shared" si="7"/>
        <v>2013</v>
      </c>
      <c r="F121" s="17">
        <f t="shared" si="8"/>
        <v>47500000</v>
      </c>
      <c r="G121" s="18">
        <f t="shared" si="9"/>
        <v>507225.84593644133</v>
      </c>
      <c r="H121" s="14">
        <v>479515.96924984851</v>
      </c>
      <c r="I121" s="19">
        <v>470484.03075015149</v>
      </c>
      <c r="J121" s="19">
        <f t="shared" si="11"/>
        <v>221355223190.90948</v>
      </c>
      <c r="K121" s="1">
        <f t="shared" si="10"/>
        <v>26676736</v>
      </c>
      <c r="L121" s="20">
        <v>27154479.236601412</v>
      </c>
      <c r="M121" s="21">
        <v>20345520.763398588</v>
      </c>
      <c r="N121" s="22">
        <f t="shared" si="6"/>
        <v>413940215133883.06</v>
      </c>
      <c r="O121" s="23"/>
    </row>
    <row r="122" spans="1:15" x14ac:dyDescent="0.2">
      <c r="A122" t="s">
        <v>138</v>
      </c>
      <c r="B122">
        <v>120</v>
      </c>
      <c r="C122" s="27">
        <v>41391</v>
      </c>
      <c r="D122" s="28">
        <v>530000</v>
      </c>
      <c r="E122" s="29">
        <f t="shared" si="7"/>
        <v>2013</v>
      </c>
      <c r="F122" s="30">
        <f t="shared" si="8"/>
        <v>26500000</v>
      </c>
      <c r="G122" s="31">
        <f t="shared" si="9"/>
        <v>508132.78009923256</v>
      </c>
      <c r="H122">
        <v>480891.42976930342</v>
      </c>
      <c r="I122" s="32">
        <v>49108.570230696583</v>
      </c>
      <c r="J122" s="32">
        <f t="shared" si="11"/>
        <v>2411651670.1032586</v>
      </c>
      <c r="K122" s="33">
        <f t="shared" si="10"/>
        <v>26825280</v>
      </c>
      <c r="L122" s="34">
        <v>27303023.381459713</v>
      </c>
      <c r="M122" s="35">
        <v>-803023.38145971298</v>
      </c>
      <c r="N122" s="36">
        <f t="shared" si="6"/>
        <v>644846551170.9917</v>
      </c>
      <c r="O122" s="23"/>
    </row>
    <row r="123" spans="1:15" x14ac:dyDescent="0.2">
      <c r="A123" s="14" t="s">
        <v>139</v>
      </c>
      <c r="B123" s="14">
        <v>121</v>
      </c>
      <c r="C123" s="15">
        <v>41419</v>
      </c>
      <c r="D123" s="16">
        <v>380000</v>
      </c>
      <c r="E123" s="14">
        <f t="shared" si="7"/>
        <v>2013</v>
      </c>
      <c r="F123" s="17">
        <f t="shared" si="8"/>
        <v>19000000</v>
      </c>
      <c r="G123" s="18">
        <f t="shared" si="9"/>
        <v>509032.18775068363</v>
      </c>
      <c r="H123" s="14">
        <v>482266.89028875832</v>
      </c>
      <c r="I123" s="19">
        <v>-102266.89028875832</v>
      </c>
      <c r="J123" s="19">
        <f t="shared" si="11"/>
        <v>10458516849.332932</v>
      </c>
      <c r="K123" s="1">
        <f t="shared" si="10"/>
        <v>26973824</v>
      </c>
      <c r="L123" s="20">
        <v>27451567.526318014</v>
      </c>
      <c r="M123" s="21">
        <v>-8451567.5263180137</v>
      </c>
      <c r="N123" s="22">
        <f t="shared" si="6"/>
        <v>71428993651913.188</v>
      </c>
      <c r="O123" s="23"/>
    </row>
    <row r="124" spans="1:15" x14ac:dyDescent="0.2">
      <c r="A124" t="s">
        <v>140</v>
      </c>
      <c r="B124">
        <v>122</v>
      </c>
      <c r="C124" s="27">
        <v>41440</v>
      </c>
      <c r="D124" s="28">
        <v>140000</v>
      </c>
      <c r="E124" s="29">
        <f t="shared" si="7"/>
        <v>2013</v>
      </c>
      <c r="F124" s="30">
        <f t="shared" si="8"/>
        <v>7000000</v>
      </c>
      <c r="G124" s="31">
        <f t="shared" si="9"/>
        <v>509924.1927861009</v>
      </c>
      <c r="H124">
        <v>483642.35080821323</v>
      </c>
      <c r="I124" s="32">
        <v>-343642.35080821323</v>
      </c>
      <c r="J124" s="32">
        <f t="shared" si="11"/>
        <v>118090065268.99509</v>
      </c>
      <c r="K124" s="33">
        <f t="shared" si="10"/>
        <v>27122368</v>
      </c>
      <c r="L124" s="34">
        <v>27600111.671176314</v>
      </c>
      <c r="M124" s="35">
        <v>-20600111.671176314</v>
      </c>
      <c r="N124" s="36">
        <f t="shared" si="6"/>
        <v>424364600864934.62</v>
      </c>
      <c r="O124" s="23"/>
    </row>
    <row r="125" spans="1:15" x14ac:dyDescent="0.2">
      <c r="A125" s="14" t="s">
        <v>141</v>
      </c>
      <c r="B125" s="14">
        <v>123</v>
      </c>
      <c r="C125" s="15">
        <v>41461</v>
      </c>
      <c r="D125" s="16">
        <v>550000</v>
      </c>
      <c r="E125" s="14">
        <f t="shared" si="7"/>
        <v>2013</v>
      </c>
      <c r="F125" s="17">
        <f t="shared" si="8"/>
        <v>27500000</v>
      </c>
      <c r="G125" s="18">
        <f t="shared" si="9"/>
        <v>510808.91606655181</v>
      </c>
      <c r="H125" s="14">
        <v>485017.81132766814</v>
      </c>
      <c r="I125" s="19">
        <v>64982.18867233186</v>
      </c>
      <c r="J125" s="19">
        <f t="shared" si="11"/>
        <v>4222684844.6465349</v>
      </c>
      <c r="K125" s="1">
        <f t="shared" si="10"/>
        <v>27270912</v>
      </c>
      <c r="L125" s="20">
        <v>27748655.816034608</v>
      </c>
      <c r="M125" s="21">
        <v>-248655.81603460759</v>
      </c>
      <c r="N125" s="22">
        <f t="shared" si="6"/>
        <v>61829714847.836609</v>
      </c>
      <c r="O125" s="23"/>
    </row>
    <row r="126" spans="1:15" x14ac:dyDescent="0.2">
      <c r="A126" t="s">
        <v>142</v>
      </c>
      <c r="B126">
        <v>124</v>
      </c>
      <c r="C126" s="27">
        <v>41489</v>
      </c>
      <c r="D126" s="28">
        <v>180000</v>
      </c>
      <c r="E126" s="29">
        <f t="shared" si="7"/>
        <v>2013</v>
      </c>
      <c r="F126" s="30">
        <f t="shared" si="8"/>
        <v>9000000</v>
      </c>
      <c r="G126" s="31">
        <f t="shared" si="9"/>
        <v>511686.47551714268</v>
      </c>
      <c r="H126">
        <v>486393.27184712299</v>
      </c>
      <c r="I126" s="32">
        <v>-306393.27184712299</v>
      </c>
      <c r="J126" s="32">
        <f t="shared" si="11"/>
        <v>93876837033.185013</v>
      </c>
      <c r="K126" s="33">
        <f t="shared" si="10"/>
        <v>27419456</v>
      </c>
      <c r="L126" s="34">
        <v>27897199.960892908</v>
      </c>
      <c r="M126" s="35">
        <v>-18897199.960892908</v>
      </c>
      <c r="N126" s="36">
        <f t="shared" si="6"/>
        <v>357104166361970.94</v>
      </c>
      <c r="O126" s="23"/>
    </row>
    <row r="127" spans="1:15" x14ac:dyDescent="0.2">
      <c r="A127" s="14" t="s">
        <v>143</v>
      </c>
      <c r="B127" s="14">
        <v>125</v>
      </c>
      <c r="C127" s="15">
        <v>41517</v>
      </c>
      <c r="D127" s="16">
        <v>270000</v>
      </c>
      <c r="E127" s="14">
        <f t="shared" si="7"/>
        <v>2013</v>
      </c>
      <c r="F127" s="17">
        <f t="shared" si="8"/>
        <v>13500000</v>
      </c>
      <c r="G127" s="18">
        <f t="shared" si="9"/>
        <v>512556.98622134881</v>
      </c>
      <c r="H127" s="14">
        <v>487768.7323665779</v>
      </c>
      <c r="I127" s="19">
        <v>-217768.7323665779</v>
      </c>
      <c r="J127" s="19">
        <f t="shared" si="11"/>
        <v>47423220796.546234</v>
      </c>
      <c r="K127" s="1">
        <f t="shared" si="10"/>
        <v>27568000</v>
      </c>
      <c r="L127" s="20">
        <v>28045744.105751209</v>
      </c>
      <c r="M127" s="21">
        <v>-14545744.105751209</v>
      </c>
      <c r="N127" s="22">
        <f t="shared" si="6"/>
        <v>211578671589996.03</v>
      </c>
      <c r="O127" s="23"/>
    </row>
    <row r="128" spans="1:15" x14ac:dyDescent="0.2">
      <c r="A128" t="s">
        <v>144</v>
      </c>
      <c r="B128">
        <v>126</v>
      </c>
      <c r="C128" s="27">
        <v>41538</v>
      </c>
      <c r="D128" s="28">
        <v>310000</v>
      </c>
      <c r="E128" s="29">
        <f t="shared" si="7"/>
        <v>2013</v>
      </c>
      <c r="F128" s="30">
        <f t="shared" si="8"/>
        <v>15500000</v>
      </c>
      <c r="G128" s="31">
        <f t="shared" si="9"/>
        <v>513420.5605115873</v>
      </c>
      <c r="H128">
        <v>489144.1928860328</v>
      </c>
      <c r="I128" s="32">
        <v>-179144.1928860328</v>
      </c>
      <c r="J128" s="32">
        <f t="shared" si="11"/>
        <v>32092641844.788128</v>
      </c>
      <c r="K128" s="33">
        <f t="shared" si="10"/>
        <v>27716544</v>
      </c>
      <c r="L128" s="34">
        <v>28194288.250609502</v>
      </c>
      <c r="M128" s="35">
        <v>-12694288.250609502</v>
      </c>
      <c r="N128" s="36">
        <f t="shared" si="6"/>
        <v>161144954189562.47</v>
      </c>
      <c r="O128" s="23"/>
    </row>
    <row r="129" spans="1:15" x14ac:dyDescent="0.2">
      <c r="A129" s="14" t="s">
        <v>145</v>
      </c>
      <c r="B129" s="14">
        <v>127</v>
      </c>
      <c r="C129" s="15">
        <v>41566</v>
      </c>
      <c r="D129" s="16">
        <v>330000</v>
      </c>
      <c r="E129" s="14">
        <f t="shared" si="7"/>
        <v>2013</v>
      </c>
      <c r="F129" s="17">
        <f t="shared" si="8"/>
        <v>16500000</v>
      </c>
      <c r="G129" s="18">
        <f t="shared" si="9"/>
        <v>514277.30805620924</v>
      </c>
      <c r="H129" s="14">
        <v>490519.65340548765</v>
      </c>
      <c r="I129" s="19">
        <v>-160519.65340548765</v>
      </c>
      <c r="J129" s="19">
        <f t="shared" si="11"/>
        <v>25766559129.417885</v>
      </c>
      <c r="K129" s="1">
        <f t="shared" si="10"/>
        <v>27865088</v>
      </c>
      <c r="L129" s="20">
        <v>28342832.395467803</v>
      </c>
      <c r="M129" s="21">
        <v>-11842832.395467803</v>
      </c>
      <c r="N129" s="22">
        <f t="shared" si="6"/>
        <v>140252679147141.66</v>
      </c>
      <c r="O129" s="23"/>
    </row>
    <row r="130" spans="1:15" x14ac:dyDescent="0.2">
      <c r="A130" t="s">
        <v>146</v>
      </c>
      <c r="B130">
        <v>128</v>
      </c>
      <c r="C130" s="27">
        <v>41594</v>
      </c>
      <c r="D130" s="28">
        <v>630000</v>
      </c>
      <c r="E130" s="29">
        <f t="shared" si="7"/>
        <v>2013</v>
      </c>
      <c r="F130" s="30">
        <f t="shared" si="8"/>
        <v>31500000</v>
      </c>
      <c r="G130" s="31">
        <f t="shared" si="9"/>
        <v>515127.33594308025</v>
      </c>
      <c r="H130">
        <v>491895.11392494256</v>
      </c>
      <c r="I130" s="32">
        <v>138104.88607505744</v>
      </c>
      <c r="J130" s="32">
        <f t="shared" si="11"/>
        <v>19072959557.804592</v>
      </c>
      <c r="K130" s="33">
        <f t="shared" si="10"/>
        <v>28013632</v>
      </c>
      <c r="L130" s="34">
        <v>28491376.540326104</v>
      </c>
      <c r="M130" s="35">
        <v>3008623.4596738964</v>
      </c>
      <c r="N130" s="36">
        <f t="shared" si="6"/>
        <v>9051815122100.125</v>
      </c>
      <c r="O130" s="23"/>
    </row>
    <row r="131" spans="1:15" x14ac:dyDescent="0.2">
      <c r="A131" s="14" t="s">
        <v>147</v>
      </c>
      <c r="B131" s="14">
        <v>129</v>
      </c>
      <c r="C131" s="15">
        <v>41636</v>
      </c>
      <c r="D131" s="16">
        <v>1025000</v>
      </c>
      <c r="E131" s="14">
        <f t="shared" si="7"/>
        <v>2013</v>
      </c>
      <c r="F131" s="17">
        <f t="shared" si="8"/>
        <v>51250000</v>
      </c>
      <c r="G131" s="18">
        <f t="shared" si="9"/>
        <v>515970.7487599093</v>
      </c>
      <c r="H131" s="14">
        <v>493270.57444439747</v>
      </c>
      <c r="I131" s="19">
        <v>531729.42555560253</v>
      </c>
      <c r="J131" s="19">
        <f t="shared" si="11"/>
        <v>282736182001.69104</v>
      </c>
      <c r="K131" s="1">
        <f t="shared" si="10"/>
        <v>28162176</v>
      </c>
      <c r="L131" s="20">
        <v>28639920.685184397</v>
      </c>
      <c r="M131" s="21">
        <v>22610079.314815603</v>
      </c>
      <c r="N131" s="22">
        <f t="shared" ref="N131:N194" si="12">M131^2</f>
        <v>511215686622252.44</v>
      </c>
      <c r="O131" s="23"/>
    </row>
    <row r="132" spans="1:15" x14ac:dyDescent="0.2">
      <c r="A132" t="s">
        <v>148</v>
      </c>
      <c r="B132">
        <v>130</v>
      </c>
      <c r="C132" s="27">
        <v>41671</v>
      </c>
      <c r="D132" s="28">
        <v>230000</v>
      </c>
      <c r="E132" s="29">
        <f t="shared" ref="E132:E195" si="13">YEAR(C132)</f>
        <v>2014</v>
      </c>
      <c r="F132" s="30">
        <f t="shared" ref="F132:F195" si="14">D132*_xlfn.XLOOKUP(E132,$P$5:$P$35,$Q$5:$Q$35)</f>
        <v>11500000</v>
      </c>
      <c r="G132" s="31">
        <f t="shared" ref="G132:G195" si="15">108378*LN(B132) - 10726</f>
        <v>516807.64867147512</v>
      </c>
      <c r="H132">
        <v>494646.03496385238</v>
      </c>
      <c r="I132" s="32">
        <v>-264646.03496385238</v>
      </c>
      <c r="J132" s="32">
        <f t="shared" si="11"/>
        <v>70037523822.088577</v>
      </c>
      <c r="K132" s="33">
        <f t="shared" ref="K132:K195" si="16">(148544*B132) + 9000000</f>
        <v>28310720</v>
      </c>
      <c r="L132" s="34">
        <v>28788464.830042697</v>
      </c>
      <c r="M132" s="35">
        <v>-17288464.830042697</v>
      </c>
      <c r="N132" s="36">
        <f t="shared" si="12"/>
        <v>298891016179623.25</v>
      </c>
      <c r="O132" s="23"/>
    </row>
    <row r="133" spans="1:15" x14ac:dyDescent="0.2">
      <c r="A133" s="14" t="s">
        <v>149</v>
      </c>
      <c r="B133" s="14">
        <v>131</v>
      </c>
      <c r="C133" s="15">
        <v>41692</v>
      </c>
      <c r="D133" s="16">
        <v>340000</v>
      </c>
      <c r="E133" s="14">
        <f t="shared" si="13"/>
        <v>2014</v>
      </c>
      <c r="F133" s="17">
        <f t="shared" si="14"/>
        <v>17000000</v>
      </c>
      <c r="G133" s="18">
        <f t="shared" si="15"/>
        <v>517638.13549389434</v>
      </c>
      <c r="H133" s="14">
        <v>496021.49548330728</v>
      </c>
      <c r="I133" s="19">
        <v>-156021.49548330728</v>
      </c>
      <c r="J133" s="19">
        <f t="shared" ref="J133:J196" si="17">I133^2</f>
        <v>24342707052.847675</v>
      </c>
      <c r="K133" s="1">
        <f t="shared" si="16"/>
        <v>28459264</v>
      </c>
      <c r="L133" s="20">
        <v>28937008.974900998</v>
      </c>
      <c r="M133" s="21">
        <v>-11937008.974900998</v>
      </c>
      <c r="N133" s="22">
        <f t="shared" si="12"/>
        <v>142492183266866.97</v>
      </c>
      <c r="O133" s="23"/>
    </row>
    <row r="134" spans="1:15" x14ac:dyDescent="0.2">
      <c r="A134" t="s">
        <v>150</v>
      </c>
      <c r="B134">
        <v>132</v>
      </c>
      <c r="C134" s="27">
        <v>41713</v>
      </c>
      <c r="D134" s="28">
        <v>300000</v>
      </c>
      <c r="E134" s="29">
        <f t="shared" si="13"/>
        <v>2014</v>
      </c>
      <c r="F134" s="30">
        <f t="shared" si="14"/>
        <v>15000000</v>
      </c>
      <c r="G134" s="31">
        <f t="shared" si="15"/>
        <v>518462.30676606565</v>
      </c>
      <c r="H134">
        <v>497396.95600276219</v>
      </c>
      <c r="I134" s="32">
        <v>-197396.95600276219</v>
      </c>
      <c r="J134" s="32">
        <f t="shared" si="17"/>
        <v>38965558239.156433</v>
      </c>
      <c r="K134" s="33">
        <f t="shared" si="16"/>
        <v>28607808</v>
      </c>
      <c r="L134" s="34">
        <v>29085553.119759299</v>
      </c>
      <c r="M134" s="35">
        <v>-14085553.119759299</v>
      </c>
      <c r="N134" s="36">
        <f t="shared" si="12"/>
        <v>198402806689560.91</v>
      </c>
      <c r="O134" s="23"/>
    </row>
    <row r="135" spans="1:15" x14ac:dyDescent="0.2">
      <c r="A135" s="14" t="s">
        <v>151</v>
      </c>
      <c r="B135" s="14">
        <v>133</v>
      </c>
      <c r="C135" s="15">
        <v>41755</v>
      </c>
      <c r="D135" s="16">
        <v>350000</v>
      </c>
      <c r="E135" s="14">
        <f t="shared" si="13"/>
        <v>2014</v>
      </c>
      <c r="F135" s="17">
        <f t="shared" si="14"/>
        <v>17500000</v>
      </c>
      <c r="G135" s="18">
        <f t="shared" si="15"/>
        <v>519280.25781841727</v>
      </c>
      <c r="H135" s="14">
        <v>498772.4165222171</v>
      </c>
      <c r="I135" s="19">
        <v>-148772.4165222171</v>
      </c>
      <c r="J135" s="19">
        <f t="shared" si="17"/>
        <v>22133231917.860054</v>
      </c>
      <c r="K135" s="1">
        <f t="shared" si="16"/>
        <v>28756352</v>
      </c>
      <c r="L135" s="20">
        <v>29234097.264617592</v>
      </c>
      <c r="M135" s="21">
        <v>-11734097.264617592</v>
      </c>
      <c r="N135" s="22">
        <f t="shared" si="12"/>
        <v>137689038615506.06</v>
      </c>
      <c r="O135" s="23"/>
    </row>
    <row r="136" spans="1:15" x14ac:dyDescent="0.2">
      <c r="A136" t="s">
        <v>152</v>
      </c>
      <c r="B136">
        <v>134</v>
      </c>
      <c r="C136" s="27">
        <v>41783</v>
      </c>
      <c r="D136" s="28">
        <v>215000</v>
      </c>
      <c r="E136" s="29">
        <f t="shared" si="13"/>
        <v>2014</v>
      </c>
      <c r="F136" s="30">
        <f t="shared" si="14"/>
        <v>10750000</v>
      </c>
      <c r="G136" s="31">
        <f t="shared" si="15"/>
        <v>520092.08183907985</v>
      </c>
      <c r="H136">
        <v>500147.87704167201</v>
      </c>
      <c r="I136" s="32">
        <v>-285147.87704167201</v>
      </c>
      <c r="J136" s="32">
        <f t="shared" si="17"/>
        <v>81309311781.372498</v>
      </c>
      <c r="K136" s="33">
        <f t="shared" si="16"/>
        <v>28904896</v>
      </c>
      <c r="L136" s="34">
        <v>29382641.409475893</v>
      </c>
      <c r="M136" s="35">
        <v>-18632641.409475893</v>
      </c>
      <c r="N136" s="36">
        <f t="shared" si="12"/>
        <v>347175325894115.81</v>
      </c>
      <c r="O136" s="23"/>
    </row>
    <row r="137" spans="1:15" x14ac:dyDescent="0.2">
      <c r="A137" s="14" t="s">
        <v>153</v>
      </c>
      <c r="B137" s="14">
        <v>135</v>
      </c>
      <c r="C137" s="15">
        <v>41804</v>
      </c>
      <c r="D137" s="16">
        <v>115000</v>
      </c>
      <c r="E137" s="14">
        <f t="shared" si="13"/>
        <v>2014</v>
      </c>
      <c r="F137" s="17">
        <f t="shared" si="14"/>
        <v>5750000</v>
      </c>
      <c r="G137" s="18">
        <f t="shared" si="15"/>
        <v>520897.8699376001</v>
      </c>
      <c r="H137" s="14">
        <v>501523.33756112691</v>
      </c>
      <c r="I137" s="19">
        <v>-386523.33756112691</v>
      </c>
      <c r="J137" s="19">
        <f t="shared" si="17"/>
        <v>149400290479.39285</v>
      </c>
      <c r="K137" s="1">
        <f t="shared" si="16"/>
        <v>29053440</v>
      </c>
      <c r="L137" s="20">
        <v>29531185.554334193</v>
      </c>
      <c r="M137" s="21">
        <v>-23781185.554334193</v>
      </c>
      <c r="N137" s="22">
        <f t="shared" si="12"/>
        <v>565544786369673.38</v>
      </c>
      <c r="O137" s="23"/>
    </row>
    <row r="138" spans="1:15" x14ac:dyDescent="0.2">
      <c r="A138" t="s">
        <v>154</v>
      </c>
      <c r="B138">
        <v>136</v>
      </c>
      <c r="C138" s="27">
        <v>41825</v>
      </c>
      <c r="D138" s="28">
        <v>525000</v>
      </c>
      <c r="E138" s="29">
        <f t="shared" si="13"/>
        <v>2014</v>
      </c>
      <c r="F138" s="30">
        <f t="shared" si="14"/>
        <v>26250000</v>
      </c>
      <c r="G138" s="31">
        <f t="shared" si="15"/>
        <v>521697.71120630193</v>
      </c>
      <c r="H138">
        <v>502898.79808058176</v>
      </c>
      <c r="I138" s="32">
        <v>22101.201919418236</v>
      </c>
      <c r="J138" s="32">
        <f t="shared" si="17"/>
        <v>488463126.28289628</v>
      </c>
      <c r="K138" s="33">
        <f t="shared" si="16"/>
        <v>29201984</v>
      </c>
      <c r="L138" s="34">
        <v>29679729.699192487</v>
      </c>
      <c r="M138" s="35">
        <v>-3429729.6991924867</v>
      </c>
      <c r="N138" s="36">
        <f t="shared" si="12"/>
        <v>11763045809522.984</v>
      </c>
      <c r="O138" s="23"/>
    </row>
    <row r="139" spans="1:15" x14ac:dyDescent="0.2">
      <c r="A139" s="14" t="s">
        <v>155</v>
      </c>
      <c r="B139" s="14">
        <v>137</v>
      </c>
      <c r="C139" s="15">
        <v>41881</v>
      </c>
      <c r="D139" s="16">
        <v>125000</v>
      </c>
      <c r="E139" s="14">
        <f t="shared" si="13"/>
        <v>2014</v>
      </c>
      <c r="F139" s="17">
        <f t="shared" si="14"/>
        <v>6250000</v>
      </c>
      <c r="G139" s="18">
        <f t="shared" si="15"/>
        <v>522491.6927794005</v>
      </c>
      <c r="H139" s="14">
        <v>504274.25860003667</v>
      </c>
      <c r="I139" s="19">
        <v>-379274.25860003667</v>
      </c>
      <c r="J139" s="19">
        <f t="shared" si="17"/>
        <v>143848963236.60748</v>
      </c>
      <c r="K139" s="1">
        <f t="shared" si="16"/>
        <v>29350528</v>
      </c>
      <c r="L139" s="20">
        <v>29828273.844050787</v>
      </c>
      <c r="M139" s="21">
        <v>-23578273.844050787</v>
      </c>
      <c r="N139" s="22">
        <f t="shared" si="12"/>
        <v>555934997465049.5</v>
      </c>
      <c r="O139" s="23"/>
    </row>
    <row r="140" spans="1:15" x14ac:dyDescent="0.2">
      <c r="A140" t="s">
        <v>156</v>
      </c>
      <c r="B140">
        <v>138</v>
      </c>
      <c r="C140" s="27">
        <v>41909</v>
      </c>
      <c r="D140" s="28">
        <v>205000</v>
      </c>
      <c r="E140" s="29">
        <f t="shared" si="13"/>
        <v>2014</v>
      </c>
      <c r="F140" s="30">
        <f t="shared" si="14"/>
        <v>10250000</v>
      </c>
      <c r="G140" s="31">
        <f t="shared" si="15"/>
        <v>523279.89988996752</v>
      </c>
      <c r="H140">
        <v>505649.71911949158</v>
      </c>
      <c r="I140" s="32">
        <v>-300649.71911949158</v>
      </c>
      <c r="J140" s="32">
        <f t="shared" si="17"/>
        <v>90390253606.629181</v>
      </c>
      <c r="K140" s="33">
        <f t="shared" si="16"/>
        <v>29499072</v>
      </c>
      <c r="L140" s="34">
        <v>29976817.988909088</v>
      </c>
      <c r="M140" s="35">
        <v>-19726817.988909088</v>
      </c>
      <c r="N140" s="36">
        <f t="shared" si="12"/>
        <v>389147347967547.19</v>
      </c>
      <c r="O140" s="23"/>
    </row>
    <row r="141" spans="1:15" x14ac:dyDescent="0.2">
      <c r="A141" s="14" t="s">
        <v>157</v>
      </c>
      <c r="B141" s="14">
        <v>139</v>
      </c>
      <c r="C141" s="15">
        <v>41937</v>
      </c>
      <c r="D141" s="16">
        <v>180000</v>
      </c>
      <c r="E141" s="14">
        <f t="shared" si="13"/>
        <v>2014</v>
      </c>
      <c r="F141" s="17">
        <f t="shared" si="14"/>
        <v>9000000</v>
      </c>
      <c r="G141" s="18">
        <f t="shared" si="15"/>
        <v>524062.41592483805</v>
      </c>
      <c r="H141" s="14">
        <v>507025.17963894643</v>
      </c>
      <c r="I141" s="19">
        <v>-327025.17963894643</v>
      </c>
      <c r="J141" s="19">
        <f t="shared" si="17"/>
        <v>106945468117.88518</v>
      </c>
      <c r="K141" s="1">
        <f t="shared" si="16"/>
        <v>29647616</v>
      </c>
      <c r="L141" s="20">
        <v>30125362.133767381</v>
      </c>
      <c r="M141" s="21">
        <v>-21125362.133767381</v>
      </c>
      <c r="N141" s="22">
        <f t="shared" si="12"/>
        <v>446280925282812.75</v>
      </c>
      <c r="O141" s="23"/>
    </row>
    <row r="142" spans="1:15" x14ac:dyDescent="0.2">
      <c r="A142" t="s">
        <v>158</v>
      </c>
      <c r="B142">
        <v>140</v>
      </c>
      <c r="C142" s="27">
        <v>41958</v>
      </c>
      <c r="D142" s="28">
        <v>190000</v>
      </c>
      <c r="E142" s="29">
        <f t="shared" si="13"/>
        <v>2014</v>
      </c>
      <c r="F142" s="30">
        <f t="shared" si="14"/>
        <v>9500000</v>
      </c>
      <c r="G142" s="31">
        <f t="shared" si="15"/>
        <v>524839.32247755118</v>
      </c>
      <c r="H142">
        <v>508400.64015840134</v>
      </c>
      <c r="I142" s="32">
        <v>-318400.64015840134</v>
      </c>
      <c r="J142" s="32">
        <f t="shared" si="17"/>
        <v>101378967653.27977</v>
      </c>
      <c r="K142" s="33">
        <f t="shared" si="16"/>
        <v>29796160</v>
      </c>
      <c r="L142" s="34">
        <v>30273906.278625682</v>
      </c>
      <c r="M142" s="35">
        <v>-20773906.278625682</v>
      </c>
      <c r="N142" s="36">
        <f t="shared" si="12"/>
        <v>431555182073123.56</v>
      </c>
      <c r="O142" s="23"/>
    </row>
    <row r="143" spans="1:15" x14ac:dyDescent="0.2">
      <c r="A143" s="14" t="s">
        <v>159</v>
      </c>
      <c r="B143" s="14">
        <v>141</v>
      </c>
      <c r="C143" s="15">
        <v>41979</v>
      </c>
      <c r="D143" s="16">
        <v>400000</v>
      </c>
      <c r="E143" s="14">
        <f t="shared" si="13"/>
        <v>2014</v>
      </c>
      <c r="F143" s="17">
        <f t="shared" si="14"/>
        <v>20000000</v>
      </c>
      <c r="G143" s="18">
        <f t="shared" si="15"/>
        <v>525610.69939940516</v>
      </c>
      <c r="H143" s="14">
        <v>509776.10067785624</v>
      </c>
      <c r="I143" s="19">
        <v>-109776.10067785624</v>
      </c>
      <c r="J143" s="19">
        <f t="shared" si="17"/>
        <v>12050792280.03483</v>
      </c>
      <c r="K143" s="1">
        <f t="shared" si="16"/>
        <v>29944704</v>
      </c>
      <c r="L143" s="20">
        <v>30422450.423483983</v>
      </c>
      <c r="M143" s="21">
        <v>-10422450.423483983</v>
      </c>
      <c r="N143" s="22">
        <f t="shared" si="12"/>
        <v>108627472829981.45</v>
      </c>
      <c r="O143" s="23"/>
    </row>
    <row r="144" spans="1:15" x14ac:dyDescent="0.2">
      <c r="A144" t="s">
        <v>160</v>
      </c>
      <c r="B144">
        <v>142</v>
      </c>
      <c r="C144" s="27">
        <v>42007</v>
      </c>
      <c r="D144" s="28">
        <v>800000</v>
      </c>
      <c r="E144" s="29">
        <f t="shared" si="13"/>
        <v>2015</v>
      </c>
      <c r="F144" s="30">
        <f t="shared" si="14"/>
        <v>48000000</v>
      </c>
      <c r="G144" s="31">
        <f t="shared" si="15"/>
        <v>526376.62484870944</v>
      </c>
      <c r="H144">
        <v>511151.56119731115</v>
      </c>
      <c r="I144" s="32">
        <v>288848.43880268885</v>
      </c>
      <c r="J144" s="32">
        <f t="shared" si="17"/>
        <v>83433420598.750687</v>
      </c>
      <c r="K144" s="33">
        <f t="shared" si="16"/>
        <v>30093248</v>
      </c>
      <c r="L144" s="34">
        <v>30570994.568342283</v>
      </c>
      <c r="M144" s="35">
        <v>17429005.431657717</v>
      </c>
      <c r="N144" s="36">
        <f t="shared" si="12"/>
        <v>303770230336754.19</v>
      </c>
      <c r="O144" s="23"/>
    </row>
    <row r="145" spans="1:15" x14ac:dyDescent="0.2">
      <c r="A145" s="14" t="s">
        <v>161</v>
      </c>
      <c r="B145" s="14">
        <v>143</v>
      </c>
      <c r="C145" s="15">
        <v>42035</v>
      </c>
      <c r="D145" s="16">
        <v>650000</v>
      </c>
      <c r="E145" s="14">
        <f t="shared" si="13"/>
        <v>2015</v>
      </c>
      <c r="F145" s="17">
        <f t="shared" si="14"/>
        <v>39000000</v>
      </c>
      <c r="G145" s="18">
        <f t="shared" si="15"/>
        <v>527137.17533830821</v>
      </c>
      <c r="H145" s="14">
        <v>512527.02171676606</v>
      </c>
      <c r="I145" s="19">
        <v>137472.97828323394</v>
      </c>
      <c r="J145" s="19">
        <f t="shared" si="17"/>
        <v>18898819758.062511</v>
      </c>
      <c r="K145" s="1">
        <f t="shared" si="16"/>
        <v>30241792</v>
      </c>
      <c r="L145" s="20">
        <v>30719538.713200577</v>
      </c>
      <c r="M145" s="21">
        <v>8280461.2867994234</v>
      </c>
      <c r="N145" s="22">
        <f t="shared" si="12"/>
        <v>68566039122183.961</v>
      </c>
      <c r="O145" s="23"/>
    </row>
    <row r="146" spans="1:15" x14ac:dyDescent="0.2">
      <c r="A146" t="s">
        <v>162</v>
      </c>
      <c r="B146">
        <v>144</v>
      </c>
      <c r="C146" s="27">
        <v>42063</v>
      </c>
      <c r="D146" s="28">
        <v>590000</v>
      </c>
      <c r="E146" s="29">
        <f t="shared" si="13"/>
        <v>2015</v>
      </c>
      <c r="F146" s="30">
        <f t="shared" si="14"/>
        <v>35400000</v>
      </c>
      <c r="G146" s="31">
        <f t="shared" si="15"/>
        <v>527892.42578144779</v>
      </c>
      <c r="H146">
        <v>513902.48223622097</v>
      </c>
      <c r="I146" s="32">
        <v>76097.517763779033</v>
      </c>
      <c r="J146" s="32">
        <f t="shared" si="17"/>
        <v>5790832209.8086653</v>
      </c>
      <c r="K146" s="33">
        <f t="shared" si="16"/>
        <v>30390336</v>
      </c>
      <c r="L146" s="34">
        <v>30868082.858058877</v>
      </c>
      <c r="M146" s="35">
        <v>4531917.1419411227</v>
      </c>
      <c r="N146" s="36">
        <f t="shared" si="12"/>
        <v>20538272981419.793</v>
      </c>
      <c r="O146" s="23"/>
    </row>
    <row r="147" spans="1:15" x14ac:dyDescent="0.2">
      <c r="A147" s="14" t="s">
        <v>163</v>
      </c>
      <c r="B147" s="14">
        <v>145</v>
      </c>
      <c r="C147" s="15">
        <v>42077</v>
      </c>
      <c r="D147" s="16">
        <v>310000</v>
      </c>
      <c r="E147" s="14">
        <f t="shared" si="13"/>
        <v>2015</v>
      </c>
      <c r="F147" s="17">
        <f t="shared" si="14"/>
        <v>18600000</v>
      </c>
      <c r="G147" s="18">
        <f t="shared" si="15"/>
        <v>528642.44953605696</v>
      </c>
      <c r="H147" s="14">
        <v>515277.94275567587</v>
      </c>
      <c r="I147" s="19">
        <v>-205277.94275567587</v>
      </c>
      <c r="J147" s="19">
        <f t="shared" si="17"/>
        <v>42139033782.002541</v>
      </c>
      <c r="K147" s="1">
        <f t="shared" si="16"/>
        <v>30538880</v>
      </c>
      <c r="L147" s="20">
        <v>31016627.002917178</v>
      </c>
      <c r="M147" s="21">
        <v>-12416627.002917178</v>
      </c>
      <c r="N147" s="22">
        <f t="shared" si="12"/>
        <v>154172626129572.03</v>
      </c>
      <c r="O147" s="23"/>
    </row>
    <row r="148" spans="1:15" x14ac:dyDescent="0.2">
      <c r="A148" t="s">
        <v>164</v>
      </c>
      <c r="B148">
        <v>146</v>
      </c>
      <c r="C148" s="27">
        <v>42119</v>
      </c>
      <c r="D148" s="28">
        <v>125000</v>
      </c>
      <c r="E148" s="29">
        <f t="shared" si="13"/>
        <v>2015</v>
      </c>
      <c r="F148" s="30">
        <f t="shared" si="14"/>
        <v>7500000</v>
      </c>
      <c r="G148" s="31">
        <f t="shared" si="15"/>
        <v>529387.31844750606</v>
      </c>
      <c r="H148">
        <v>516653.40327513078</v>
      </c>
      <c r="I148" s="32">
        <v>-391653.40327513078</v>
      </c>
      <c r="J148" s="32">
        <f t="shared" si="17"/>
        <v>153392388296.99222</v>
      </c>
      <c r="K148" s="33">
        <f t="shared" si="16"/>
        <v>30687424</v>
      </c>
      <c r="L148" s="34">
        <v>31165171.147775471</v>
      </c>
      <c r="M148" s="35">
        <v>-23665171.147775471</v>
      </c>
      <c r="N148" s="36">
        <f t="shared" si="12"/>
        <v>560040325453504.62</v>
      </c>
      <c r="O148" s="23"/>
    </row>
    <row r="149" spans="1:15" x14ac:dyDescent="0.2">
      <c r="A149" s="14" t="s">
        <v>165</v>
      </c>
      <c r="B149" s="14">
        <v>147</v>
      </c>
      <c r="C149" s="15">
        <v>42147</v>
      </c>
      <c r="D149" s="16">
        <v>375000</v>
      </c>
      <c r="E149" s="14">
        <f t="shared" si="13"/>
        <v>2015</v>
      </c>
      <c r="F149" s="17">
        <f t="shared" si="14"/>
        <v>22500000</v>
      </c>
      <c r="G149" s="18">
        <f t="shared" si="15"/>
        <v>530127.1028899058</v>
      </c>
      <c r="H149" s="14">
        <v>518028.86379458569</v>
      </c>
      <c r="I149" s="19">
        <v>-143028.86379458569</v>
      </c>
      <c r="J149" s="19">
        <f t="shared" si="17"/>
        <v>20457255878.370144</v>
      </c>
      <c r="K149" s="1">
        <f t="shared" si="16"/>
        <v>30835968</v>
      </c>
      <c r="L149" s="20">
        <v>31313715.292633772</v>
      </c>
      <c r="M149" s="21">
        <v>-8813715.2926337719</v>
      </c>
      <c r="N149" s="22">
        <f t="shared" si="12"/>
        <v>77681577259606.422</v>
      </c>
      <c r="O149" s="23"/>
    </row>
    <row r="150" spans="1:15" x14ac:dyDescent="0.2">
      <c r="A150" t="s">
        <v>166</v>
      </c>
      <c r="B150">
        <v>148</v>
      </c>
      <c r="C150" s="27">
        <v>42168</v>
      </c>
      <c r="D150" s="28">
        <v>300000</v>
      </c>
      <c r="E150" s="29">
        <f t="shared" si="13"/>
        <v>2015</v>
      </c>
      <c r="F150" s="30">
        <f t="shared" si="14"/>
        <v>18000000</v>
      </c>
      <c r="G150" s="31">
        <f t="shared" si="15"/>
        <v>530861.87180600723</v>
      </c>
      <c r="H150">
        <v>519404.32431404054</v>
      </c>
      <c r="I150" s="32">
        <v>-219404.32431404054</v>
      </c>
      <c r="J150" s="32">
        <f t="shared" si="17"/>
        <v>48138257527.700684</v>
      </c>
      <c r="K150" s="33">
        <f t="shared" si="16"/>
        <v>30984512</v>
      </c>
      <c r="L150" s="34">
        <v>31462259.437492073</v>
      </c>
      <c r="M150" s="35">
        <v>-13462259.437492073</v>
      </c>
      <c r="N150" s="36">
        <f t="shared" si="12"/>
        <v>181232429162344.38</v>
      </c>
      <c r="O150" s="23"/>
    </row>
    <row r="151" spans="1:15" x14ac:dyDescent="0.2">
      <c r="A151" s="14" t="s">
        <v>167</v>
      </c>
      <c r="B151" s="14">
        <v>149</v>
      </c>
      <c r="C151" s="15">
        <v>42196</v>
      </c>
      <c r="D151" s="16">
        <v>825000</v>
      </c>
      <c r="E151" s="14">
        <f t="shared" si="13"/>
        <v>2015</v>
      </c>
      <c r="F151" s="17">
        <f t="shared" si="14"/>
        <v>49500000</v>
      </c>
      <c r="G151" s="18">
        <f t="shared" si="15"/>
        <v>531591.69274575694</v>
      </c>
      <c r="H151" s="14">
        <v>520779.78483349545</v>
      </c>
      <c r="I151" s="19">
        <v>304220.21516650455</v>
      </c>
      <c r="J151" s="19">
        <f t="shared" si="17"/>
        <v>92549939315.95433</v>
      </c>
      <c r="K151" s="1">
        <f t="shared" si="16"/>
        <v>31133056</v>
      </c>
      <c r="L151" s="20">
        <v>31610803.582350373</v>
      </c>
      <c r="M151" s="21">
        <v>17889196.417649627</v>
      </c>
      <c r="N151" s="22">
        <f t="shared" si="12"/>
        <v>320023348469248.25</v>
      </c>
      <c r="O151" s="23"/>
    </row>
    <row r="152" spans="1:15" x14ac:dyDescent="0.2">
      <c r="A152" t="s">
        <v>168</v>
      </c>
      <c r="B152">
        <v>150</v>
      </c>
      <c r="C152" s="27">
        <v>42217</v>
      </c>
      <c r="D152" s="28">
        <v>900000</v>
      </c>
      <c r="E152" s="29">
        <f t="shared" si="13"/>
        <v>2015</v>
      </c>
      <c r="F152" s="30">
        <f t="shared" si="14"/>
        <v>54000000</v>
      </c>
      <c r="G152" s="31">
        <f t="shared" si="15"/>
        <v>532316.63190356398</v>
      </c>
      <c r="H152">
        <v>522155.24535295035</v>
      </c>
      <c r="I152" s="32">
        <v>377844.75464704965</v>
      </c>
      <c r="J152" s="32">
        <f t="shared" si="17"/>
        <v>142766658614.28915</v>
      </c>
      <c r="K152" s="33">
        <f t="shared" si="16"/>
        <v>31281600</v>
      </c>
      <c r="L152" s="34">
        <v>31759347.727208667</v>
      </c>
      <c r="M152" s="35">
        <v>22240652.272791333</v>
      </c>
      <c r="N152" s="36">
        <f t="shared" si="12"/>
        <v>494646613519218.31</v>
      </c>
      <c r="O152" s="23"/>
    </row>
    <row r="153" spans="1:15" x14ac:dyDescent="0.2">
      <c r="A153" s="14" t="s">
        <v>169</v>
      </c>
      <c r="B153" s="14">
        <v>151</v>
      </c>
      <c r="C153" s="15">
        <v>42252</v>
      </c>
      <c r="D153" s="16">
        <v>115000</v>
      </c>
      <c r="E153" s="14">
        <f t="shared" si="13"/>
        <v>2015</v>
      </c>
      <c r="F153" s="17">
        <f t="shared" si="14"/>
        <v>6900000</v>
      </c>
      <c r="G153" s="18">
        <f t="shared" si="15"/>
        <v>533036.75415432791</v>
      </c>
      <c r="H153" s="14">
        <v>523530.7058724052</v>
      </c>
      <c r="I153" s="19">
        <v>-408530.7058724052</v>
      </c>
      <c r="J153" s="19">
        <f t="shared" si="17"/>
        <v>166897337640.60565</v>
      </c>
      <c r="K153" s="1">
        <f t="shared" si="16"/>
        <v>31430144</v>
      </c>
      <c r="L153" s="20">
        <v>31907891.872066967</v>
      </c>
      <c r="M153" s="21">
        <v>-25007891.872066967</v>
      </c>
      <c r="N153" s="22">
        <f t="shared" si="12"/>
        <v>625394655884993.12</v>
      </c>
      <c r="O153" s="23"/>
    </row>
    <row r="154" spans="1:15" x14ac:dyDescent="0.2">
      <c r="A154" t="s">
        <v>170</v>
      </c>
      <c r="B154">
        <v>152</v>
      </c>
      <c r="C154" s="27">
        <v>42280</v>
      </c>
      <c r="D154" s="28">
        <v>250000</v>
      </c>
      <c r="E154" s="29">
        <f t="shared" si="13"/>
        <v>2015</v>
      </c>
      <c r="F154" s="30">
        <f t="shared" si="14"/>
        <v>15000000</v>
      </c>
      <c r="G154" s="31">
        <f t="shared" si="15"/>
        <v>533752.12308827776</v>
      </c>
      <c r="H154">
        <v>524906.16639186011</v>
      </c>
      <c r="I154" s="32">
        <v>-274906.16639186011</v>
      </c>
      <c r="J154" s="32">
        <f t="shared" si="17"/>
        <v>75573400320.269073</v>
      </c>
      <c r="K154" s="33">
        <f t="shared" si="16"/>
        <v>31578688</v>
      </c>
      <c r="L154" s="34">
        <v>32056436.016925268</v>
      </c>
      <c r="M154" s="35">
        <v>-17056436.016925268</v>
      </c>
      <c r="N154" s="36">
        <f t="shared" si="12"/>
        <v>290922009599465.5</v>
      </c>
      <c r="O154" s="23"/>
    </row>
    <row r="155" spans="1:15" x14ac:dyDescent="0.2">
      <c r="A155" s="14" t="s">
        <v>171</v>
      </c>
      <c r="B155" s="14">
        <v>153</v>
      </c>
      <c r="C155" s="15">
        <v>42322</v>
      </c>
      <c r="D155" s="16">
        <v>1100000</v>
      </c>
      <c r="E155" s="14">
        <f t="shared" si="13"/>
        <v>2015</v>
      </c>
      <c r="F155" s="17">
        <f t="shared" si="14"/>
        <v>66000000</v>
      </c>
      <c r="G155" s="18">
        <f t="shared" si="15"/>
        <v>534462.80104466935</v>
      </c>
      <c r="H155" s="14">
        <v>526281.62691131502</v>
      </c>
      <c r="I155" s="19">
        <v>573718.37308868498</v>
      </c>
      <c r="J155" s="19">
        <f t="shared" si="17"/>
        <v>329152771619.52753</v>
      </c>
      <c r="K155" s="1">
        <f t="shared" si="16"/>
        <v>31727232</v>
      </c>
      <c r="L155" s="20">
        <v>32204980.161783561</v>
      </c>
      <c r="M155" s="21">
        <v>33795019.838216439</v>
      </c>
      <c r="N155" s="22">
        <f t="shared" si="12"/>
        <v>1142103365865442.8</v>
      </c>
      <c r="O155" s="23"/>
    </row>
    <row r="156" spans="1:15" x14ac:dyDescent="0.2">
      <c r="A156" t="s">
        <v>172</v>
      </c>
      <c r="B156">
        <v>154</v>
      </c>
      <c r="C156" s="27">
        <v>42350</v>
      </c>
      <c r="D156" s="28">
        <v>1200000</v>
      </c>
      <c r="E156" s="29">
        <f t="shared" si="13"/>
        <v>2015</v>
      </c>
      <c r="F156" s="30">
        <f t="shared" si="14"/>
        <v>72000000</v>
      </c>
      <c r="G156" s="31">
        <f t="shared" si="15"/>
        <v>535168.84914438438</v>
      </c>
      <c r="H156">
        <v>527657.08743076993</v>
      </c>
      <c r="I156" s="32">
        <v>672342.91256923007</v>
      </c>
      <c r="J156" s="32">
        <f t="shared" si="17"/>
        <v>452044992082.07538</v>
      </c>
      <c r="K156" s="33">
        <f t="shared" si="16"/>
        <v>31875776</v>
      </c>
      <c r="L156" s="34">
        <v>32353524.306641862</v>
      </c>
      <c r="M156" s="35">
        <v>39646475.693358138</v>
      </c>
      <c r="N156" s="36">
        <f t="shared" si="12"/>
        <v>1571843034904037.8</v>
      </c>
      <c r="O156" s="23"/>
    </row>
    <row r="157" spans="1:15" x14ac:dyDescent="0.2">
      <c r="A157" s="14" t="s">
        <v>173</v>
      </c>
      <c r="B157" s="14">
        <v>155</v>
      </c>
      <c r="C157" s="15">
        <v>42371</v>
      </c>
      <c r="D157" s="16">
        <v>230000</v>
      </c>
      <c r="E157" s="14">
        <f t="shared" si="13"/>
        <v>2016</v>
      </c>
      <c r="F157" s="17">
        <f t="shared" si="14"/>
        <v>13800000</v>
      </c>
      <c r="G157" s="18">
        <f t="shared" si="15"/>
        <v>535870.32732147409</v>
      </c>
      <c r="H157" s="14">
        <v>529032.54795022483</v>
      </c>
      <c r="I157" s="19">
        <v>-299032.54795022483</v>
      </c>
      <c r="J157" s="19">
        <f t="shared" si="17"/>
        <v>89420464733.603516</v>
      </c>
      <c r="K157" s="1">
        <f t="shared" si="16"/>
        <v>32024320</v>
      </c>
      <c r="L157" s="20">
        <v>32502068.451500162</v>
      </c>
      <c r="M157" s="21">
        <v>-18702068.451500162</v>
      </c>
      <c r="N157" s="22">
        <f t="shared" si="12"/>
        <v>349767364364597.69</v>
      </c>
      <c r="O157" s="23"/>
    </row>
    <row r="158" spans="1:15" x14ac:dyDescent="0.2">
      <c r="A158" t="s">
        <v>174</v>
      </c>
      <c r="B158">
        <v>156</v>
      </c>
      <c r="C158" s="27">
        <v>42434</v>
      </c>
      <c r="D158" s="28">
        <v>1317000</v>
      </c>
      <c r="E158" s="29">
        <f t="shared" si="13"/>
        <v>2016</v>
      </c>
      <c r="F158" s="30">
        <f t="shared" si="14"/>
        <v>79020000</v>
      </c>
      <c r="G158" s="31">
        <f t="shared" si="15"/>
        <v>536567.29435369035</v>
      </c>
      <c r="H158">
        <v>530408.00846967974</v>
      </c>
      <c r="I158" s="32">
        <v>786591.99153032026</v>
      </c>
      <c r="J158" s="32">
        <f t="shared" si="17"/>
        <v>618726961139.63538</v>
      </c>
      <c r="K158" s="33">
        <f t="shared" si="16"/>
        <v>32172864</v>
      </c>
      <c r="L158" s="34">
        <v>32650612.596358456</v>
      </c>
      <c r="M158" s="35">
        <v>46369387.403641544</v>
      </c>
      <c r="N158" s="36">
        <f t="shared" si="12"/>
        <v>2150120088188991</v>
      </c>
      <c r="O158" s="23"/>
    </row>
    <row r="159" spans="1:15" x14ac:dyDescent="0.2">
      <c r="A159" s="14" t="s">
        <v>175</v>
      </c>
      <c r="B159" s="14">
        <v>157</v>
      </c>
      <c r="C159" s="15">
        <v>42483</v>
      </c>
      <c r="D159" s="16">
        <v>322000</v>
      </c>
      <c r="E159" s="14">
        <f t="shared" si="13"/>
        <v>2016</v>
      </c>
      <c r="F159" s="17">
        <f t="shared" si="14"/>
        <v>19320000</v>
      </c>
      <c r="G159" s="18">
        <f t="shared" si="15"/>
        <v>537259.80789203884</v>
      </c>
      <c r="H159" s="14">
        <v>531783.46898913465</v>
      </c>
      <c r="I159" s="19">
        <v>-209783.46898913465</v>
      </c>
      <c r="J159" s="19">
        <f t="shared" si="17"/>
        <v>44009103861.115219</v>
      </c>
      <c r="K159" s="1">
        <f t="shared" si="16"/>
        <v>32321408</v>
      </c>
      <c r="L159" s="20">
        <v>32799156.741216756</v>
      </c>
      <c r="M159" s="21">
        <v>-13479156.741216756</v>
      </c>
      <c r="N159" s="22">
        <f t="shared" si="12"/>
        <v>181687666454289.12</v>
      </c>
      <c r="O159" s="23"/>
    </row>
    <row r="160" spans="1:15" x14ac:dyDescent="0.2">
      <c r="A160" t="s">
        <v>176</v>
      </c>
      <c r="B160">
        <v>158</v>
      </c>
      <c r="C160" s="27">
        <v>42504</v>
      </c>
      <c r="D160" s="28">
        <v>217000</v>
      </c>
      <c r="E160" s="29">
        <f t="shared" si="13"/>
        <v>2016</v>
      </c>
      <c r="F160" s="30">
        <f t="shared" si="14"/>
        <v>13020000</v>
      </c>
      <c r="G160" s="31">
        <f t="shared" si="15"/>
        <v>537947.92448939662</v>
      </c>
      <c r="H160">
        <v>533158.92950858956</v>
      </c>
      <c r="I160" s="32">
        <v>-316158.92950858956</v>
      </c>
      <c r="J160" s="32">
        <f t="shared" si="17"/>
        <v>99956468708.017303</v>
      </c>
      <c r="K160" s="33">
        <f t="shared" si="16"/>
        <v>32469952</v>
      </c>
      <c r="L160" s="34">
        <v>32947700.886075057</v>
      </c>
      <c r="M160" s="35">
        <v>-19927700.886075057</v>
      </c>
      <c r="N160" s="36">
        <f t="shared" si="12"/>
        <v>397113262604876.62</v>
      </c>
      <c r="O160" s="23"/>
    </row>
    <row r="161" spans="1:15" x14ac:dyDescent="0.2">
      <c r="A161" s="14" t="s">
        <v>177</v>
      </c>
      <c r="B161" s="14">
        <v>159</v>
      </c>
      <c r="C161" s="15">
        <v>42525</v>
      </c>
      <c r="D161" s="16">
        <v>283000</v>
      </c>
      <c r="E161" s="14">
        <f t="shared" si="13"/>
        <v>2016</v>
      </c>
      <c r="F161" s="17">
        <f t="shared" si="14"/>
        <v>16980000</v>
      </c>
      <c r="G161" s="18">
        <f t="shared" si="15"/>
        <v>538631.69962822425</v>
      </c>
      <c r="H161" s="14">
        <v>534534.39002804446</v>
      </c>
      <c r="I161" s="19">
        <v>-251534.39002804446</v>
      </c>
      <c r="J161" s="19">
        <f t="shared" si="17"/>
        <v>63269549366.780396</v>
      </c>
      <c r="K161" s="1">
        <f t="shared" si="16"/>
        <v>32618496</v>
      </c>
      <c r="L161" s="20">
        <v>33096245.030933358</v>
      </c>
      <c r="M161" s="21">
        <v>-16116245.030933358</v>
      </c>
      <c r="N161" s="22">
        <f t="shared" si="12"/>
        <v>259733353897084.16</v>
      </c>
      <c r="O161" s="23"/>
    </row>
    <row r="162" spans="1:15" x14ac:dyDescent="0.2">
      <c r="A162" t="s">
        <v>178</v>
      </c>
      <c r="B162">
        <v>160</v>
      </c>
      <c r="C162" s="27">
        <v>42560</v>
      </c>
      <c r="D162" s="28">
        <v>1009000</v>
      </c>
      <c r="E162" s="29">
        <f t="shared" si="13"/>
        <v>2016</v>
      </c>
      <c r="F162" s="30">
        <f t="shared" si="14"/>
        <v>60540000</v>
      </c>
      <c r="G162" s="31">
        <f t="shared" si="15"/>
        <v>539311.18774741166</v>
      </c>
      <c r="H162">
        <v>535909.85054749926</v>
      </c>
      <c r="I162" s="32">
        <v>473090.14945250074</v>
      </c>
      <c r="J162" s="32">
        <f t="shared" si="17"/>
        <v>223814289508.9895</v>
      </c>
      <c r="K162" s="33">
        <f t="shared" si="16"/>
        <v>32767040</v>
      </c>
      <c r="L162" s="34">
        <v>33244789.175791651</v>
      </c>
      <c r="M162" s="35">
        <v>27295210.824208349</v>
      </c>
      <c r="N162" s="36">
        <f t="shared" si="12"/>
        <v>745028533937980.62</v>
      </c>
      <c r="O162" s="23"/>
    </row>
    <row r="163" spans="1:15" x14ac:dyDescent="0.2">
      <c r="A163" s="14" t="s">
        <v>179</v>
      </c>
      <c r="B163" s="14">
        <v>161</v>
      </c>
      <c r="C163" s="15">
        <v>42581</v>
      </c>
      <c r="D163" s="16">
        <v>240000</v>
      </c>
      <c r="E163" s="14">
        <f t="shared" si="13"/>
        <v>2016</v>
      </c>
      <c r="F163" s="17">
        <f t="shared" si="14"/>
        <v>14400000</v>
      </c>
      <c r="G163" s="18">
        <f t="shared" si="15"/>
        <v>539986.44226828613</v>
      </c>
      <c r="H163" s="14">
        <v>537285.31106695416</v>
      </c>
      <c r="I163" s="19">
        <v>-297285.31106695416</v>
      </c>
      <c r="J163" s="19">
        <f t="shared" si="17"/>
        <v>88378556176.175705</v>
      </c>
      <c r="K163" s="1">
        <f t="shared" si="16"/>
        <v>32915584</v>
      </c>
      <c r="L163" s="20">
        <v>33393333.320649952</v>
      </c>
      <c r="M163" s="21">
        <v>-18993333.320649952</v>
      </c>
      <c r="N163" s="22">
        <f t="shared" si="12"/>
        <v>360746710629311.75</v>
      </c>
      <c r="O163" s="23"/>
    </row>
    <row r="164" spans="1:15" x14ac:dyDescent="0.2">
      <c r="A164" t="s">
        <v>180</v>
      </c>
      <c r="B164">
        <v>162</v>
      </c>
      <c r="C164" s="27">
        <v>42602</v>
      </c>
      <c r="D164" s="28">
        <v>1600000</v>
      </c>
      <c r="E164" s="29">
        <f t="shared" si="13"/>
        <v>2016</v>
      </c>
      <c r="F164" s="30">
        <f t="shared" si="14"/>
        <v>96000000</v>
      </c>
      <c r="G164" s="31">
        <f t="shared" si="15"/>
        <v>540657.51561981533</v>
      </c>
      <c r="H164">
        <v>538660.77158640907</v>
      </c>
      <c r="I164" s="32">
        <v>1061339.2284135909</v>
      </c>
      <c r="J164" s="32">
        <f t="shared" si="17"/>
        <v>1126440957769.5566</v>
      </c>
      <c r="K164" s="33">
        <f t="shared" si="16"/>
        <v>33064128</v>
      </c>
      <c r="L164" s="34">
        <v>33541877.465508252</v>
      </c>
      <c r="M164" s="35">
        <v>62458122.534491748</v>
      </c>
      <c r="N164" s="36">
        <f t="shared" si="12"/>
        <v>3901017070533586</v>
      </c>
      <c r="O164" s="23"/>
    </row>
    <row r="165" spans="1:15" x14ac:dyDescent="0.2">
      <c r="A165" s="14" t="s">
        <v>181</v>
      </c>
      <c r="B165" s="14">
        <v>163</v>
      </c>
      <c r="C165" s="15">
        <v>42623</v>
      </c>
      <c r="D165" s="16">
        <v>475000</v>
      </c>
      <c r="E165" s="14">
        <f t="shared" si="13"/>
        <v>2016</v>
      </c>
      <c r="F165" s="17">
        <f t="shared" si="14"/>
        <v>28500000</v>
      </c>
      <c r="G165" s="18">
        <f t="shared" si="15"/>
        <v>541324.45926303533</v>
      </c>
      <c r="H165" s="14">
        <v>540036.23210586398</v>
      </c>
      <c r="I165" s="19">
        <v>-65036.232105863979</v>
      </c>
      <c r="J165" s="19">
        <f t="shared" si="17"/>
        <v>4229711486.5278125</v>
      </c>
      <c r="K165" s="1">
        <f t="shared" si="16"/>
        <v>33212672</v>
      </c>
      <c r="L165" s="20">
        <v>33690421.610366546</v>
      </c>
      <c r="M165" s="21">
        <v>-5190421.6103665456</v>
      </c>
      <c r="N165" s="22">
        <f t="shared" si="12"/>
        <v>26940476493360.043</v>
      </c>
      <c r="O165" s="23"/>
    </row>
    <row r="166" spans="1:15" x14ac:dyDescent="0.2">
      <c r="A166" t="s">
        <v>182</v>
      </c>
      <c r="B166">
        <v>164</v>
      </c>
      <c r="C166" s="27">
        <v>42651</v>
      </c>
      <c r="D166" s="28">
        <v>290000</v>
      </c>
      <c r="E166" s="29">
        <f t="shared" si="13"/>
        <v>2016</v>
      </c>
      <c r="F166" s="30">
        <f t="shared" si="14"/>
        <v>17400000</v>
      </c>
      <c r="G166" s="31">
        <f t="shared" si="15"/>
        <v>541987.32371473103</v>
      </c>
      <c r="H166">
        <v>541411.69262531889</v>
      </c>
      <c r="I166" s="32">
        <v>-251411.69262531889</v>
      </c>
      <c r="J166" s="32">
        <f t="shared" si="17"/>
        <v>63207839188.727821</v>
      </c>
      <c r="K166" s="33">
        <f t="shared" si="16"/>
        <v>33361216</v>
      </c>
      <c r="L166" s="34">
        <v>33838965.755224846</v>
      </c>
      <c r="M166" s="35">
        <v>-16438965.755224846</v>
      </c>
      <c r="N166" s="36">
        <f t="shared" si="12"/>
        <v>270239595101455.19</v>
      </c>
      <c r="O166" s="23"/>
    </row>
    <row r="167" spans="1:15" x14ac:dyDescent="0.2">
      <c r="A167" s="14" t="s">
        <v>183</v>
      </c>
      <c r="B167" s="14">
        <v>165</v>
      </c>
      <c r="C167" s="15">
        <v>42686</v>
      </c>
      <c r="D167" s="16">
        <v>1300000</v>
      </c>
      <c r="E167" s="14">
        <f t="shared" si="13"/>
        <v>2016</v>
      </c>
      <c r="F167" s="17">
        <f t="shared" si="14"/>
        <v>78000000</v>
      </c>
      <c r="G167" s="18">
        <f t="shared" si="15"/>
        <v>542646.15857039706</v>
      </c>
      <c r="H167" s="14">
        <v>542787.15314477379</v>
      </c>
      <c r="I167" s="19">
        <v>757212.84685522621</v>
      </c>
      <c r="J167" s="19">
        <f t="shared" si="17"/>
        <v>573371295442.59631</v>
      </c>
      <c r="K167" s="1">
        <f t="shared" si="16"/>
        <v>33509760</v>
      </c>
      <c r="L167" s="20">
        <v>33987509.900083147</v>
      </c>
      <c r="M167" s="21">
        <v>44012490.099916853</v>
      </c>
      <c r="N167" s="22">
        <f t="shared" si="12"/>
        <v>1937099284795279</v>
      </c>
      <c r="O167" s="23"/>
    </row>
    <row r="168" spans="1:15" x14ac:dyDescent="0.2">
      <c r="A168" t="s">
        <v>184</v>
      </c>
      <c r="B168">
        <v>166</v>
      </c>
      <c r="C168" s="27">
        <v>42714</v>
      </c>
      <c r="D168" s="28">
        <v>150000</v>
      </c>
      <c r="E168" s="29">
        <f t="shared" si="13"/>
        <v>2016</v>
      </c>
      <c r="F168" s="30">
        <f t="shared" si="14"/>
        <v>9000000</v>
      </c>
      <c r="G168" s="31">
        <f t="shared" si="15"/>
        <v>543301.01252650551</v>
      </c>
      <c r="H168">
        <v>544162.6136642287</v>
      </c>
      <c r="I168" s="32">
        <v>-394162.6136642287</v>
      </c>
      <c r="J168" s="32">
        <f t="shared" si="17"/>
        <v>155364166010.616</v>
      </c>
      <c r="K168" s="33">
        <f t="shared" si="16"/>
        <v>33658304</v>
      </c>
      <c r="L168" s="34">
        <v>34136054.04494144</v>
      </c>
      <c r="M168" s="35">
        <v>-25136054.04494144</v>
      </c>
      <c r="N168" s="36">
        <f t="shared" si="12"/>
        <v>631821212950217</v>
      </c>
      <c r="O168" s="23"/>
    </row>
    <row r="169" spans="1:15" x14ac:dyDescent="0.2">
      <c r="A169" s="14" t="s">
        <v>185</v>
      </c>
      <c r="B169" s="14">
        <v>167</v>
      </c>
      <c r="C169" s="15">
        <v>42734</v>
      </c>
      <c r="D169" s="16">
        <v>1100000</v>
      </c>
      <c r="E169" s="14">
        <f t="shared" si="13"/>
        <v>2016</v>
      </c>
      <c r="F169" s="17">
        <f t="shared" si="14"/>
        <v>66000000</v>
      </c>
      <c r="G169" s="18">
        <f t="shared" si="15"/>
        <v>543951.93340210314</v>
      </c>
      <c r="H169" s="14">
        <v>545538.07418368361</v>
      </c>
      <c r="I169" s="19">
        <v>554461.92581631639</v>
      </c>
      <c r="J169" s="19">
        <f t="shared" si="17"/>
        <v>307428027179.93835</v>
      </c>
      <c r="K169" s="1">
        <f t="shared" si="16"/>
        <v>33806848</v>
      </c>
      <c r="L169" s="20">
        <v>34284598.189799741</v>
      </c>
      <c r="M169" s="21">
        <v>31715401.810200259</v>
      </c>
      <c r="N169" s="22">
        <f t="shared" si="12"/>
        <v>1005866711982453.9</v>
      </c>
      <c r="O169" s="23"/>
    </row>
    <row r="170" spans="1:15" x14ac:dyDescent="0.2">
      <c r="A170" t="s">
        <v>186</v>
      </c>
      <c r="B170">
        <v>168</v>
      </c>
      <c r="C170" s="27">
        <v>42777</v>
      </c>
      <c r="D170" s="28">
        <v>200000</v>
      </c>
      <c r="E170" s="29">
        <f t="shared" si="13"/>
        <v>2017</v>
      </c>
      <c r="F170" s="30">
        <f t="shared" si="14"/>
        <v>12000000</v>
      </c>
      <c r="G170" s="31">
        <f t="shared" si="15"/>
        <v>544598.9681597664</v>
      </c>
      <c r="H170">
        <v>546913.53470313852</v>
      </c>
      <c r="I170" s="32">
        <v>-346913.53470313852</v>
      </c>
      <c r="J170" s="32">
        <f t="shared" si="17"/>
        <v>120349000560.22569</v>
      </c>
      <c r="K170" s="33">
        <f t="shared" si="16"/>
        <v>33955392</v>
      </c>
      <c r="L170" s="34">
        <v>34433142.334658042</v>
      </c>
      <c r="M170" s="35">
        <v>-22433142.334658042</v>
      </c>
      <c r="N170" s="36">
        <f t="shared" si="12"/>
        <v>503245875007026.88</v>
      </c>
      <c r="O170" s="23"/>
    </row>
    <row r="171" spans="1:15" x14ac:dyDescent="0.2">
      <c r="A171" s="14" t="s">
        <v>187</v>
      </c>
      <c r="B171" s="14">
        <v>169</v>
      </c>
      <c r="C171" s="15">
        <v>42798</v>
      </c>
      <c r="D171" s="16">
        <v>300000</v>
      </c>
      <c r="E171" s="14">
        <f t="shared" si="13"/>
        <v>2017</v>
      </c>
      <c r="F171" s="17">
        <f t="shared" si="14"/>
        <v>18000000</v>
      </c>
      <c r="G171" s="18">
        <f t="shared" si="15"/>
        <v>545242.16292593291</v>
      </c>
      <c r="H171" s="14">
        <v>548288.99522259342</v>
      </c>
      <c r="I171" s="19">
        <v>-248288.99522259342</v>
      </c>
      <c r="J171" s="19">
        <f t="shared" si="17"/>
        <v>61647425148.64502</v>
      </c>
      <c r="K171" s="1">
        <f t="shared" si="16"/>
        <v>34103936</v>
      </c>
      <c r="L171" s="20">
        <v>34581686.479516342</v>
      </c>
      <c r="M171" s="21">
        <v>-16581686.479516342</v>
      </c>
      <c r="N171" s="22">
        <f t="shared" si="12"/>
        <v>274952326504975.06</v>
      </c>
      <c r="O171" s="23"/>
    </row>
    <row r="172" spans="1:15" x14ac:dyDescent="0.2">
      <c r="A172" t="s">
        <v>188</v>
      </c>
      <c r="B172">
        <v>170</v>
      </c>
      <c r="C172" s="27">
        <v>42833</v>
      </c>
      <c r="D172" s="28">
        <v>300000</v>
      </c>
      <c r="E172" s="29">
        <f t="shared" si="13"/>
        <v>2017</v>
      </c>
      <c r="F172" s="30">
        <f t="shared" si="14"/>
        <v>18000000</v>
      </c>
      <c r="G172" s="31">
        <f t="shared" si="15"/>
        <v>545881.56301063334</v>
      </c>
      <c r="H172">
        <v>549664.45574204833</v>
      </c>
      <c r="I172" s="32">
        <v>-249664.45574204833</v>
      </c>
      <c r="J172" s="32">
        <f t="shared" si="17"/>
        <v>62332340460.973213</v>
      </c>
      <c r="K172" s="33">
        <f t="shared" si="16"/>
        <v>34252480</v>
      </c>
      <c r="L172" s="34">
        <v>34730230.624374636</v>
      </c>
      <c r="M172" s="35">
        <v>-16730230.624374636</v>
      </c>
      <c r="N172" s="36">
        <f t="shared" si="12"/>
        <v>279900616744762.91</v>
      </c>
      <c r="O172" s="23"/>
    </row>
    <row r="173" spans="1:15" x14ac:dyDescent="0.2">
      <c r="A173" s="14" t="s">
        <v>189</v>
      </c>
      <c r="B173" s="14">
        <v>171</v>
      </c>
      <c r="C173" s="15">
        <v>42868</v>
      </c>
      <c r="D173" s="16">
        <v>300000</v>
      </c>
      <c r="E173" s="14">
        <f t="shared" si="13"/>
        <v>2017</v>
      </c>
      <c r="F173" s="17">
        <f t="shared" si="14"/>
        <v>18000000</v>
      </c>
      <c r="G173" s="18">
        <f t="shared" si="15"/>
        <v>546517.2129266453</v>
      </c>
      <c r="H173" s="14">
        <v>551039.91626150324</v>
      </c>
      <c r="I173" s="19">
        <v>-251039.91626150324</v>
      </c>
      <c r="J173" s="19">
        <f t="shared" si="17"/>
        <v>63021039556.582558</v>
      </c>
      <c r="K173" s="1">
        <f t="shared" si="16"/>
        <v>34401024</v>
      </c>
      <c r="L173" s="20">
        <v>34878774.769232936</v>
      </c>
      <c r="M173" s="21">
        <v>-16878774.769232936</v>
      </c>
      <c r="N173" s="22">
        <f t="shared" si="12"/>
        <v>284893037710494.38</v>
      </c>
      <c r="O173" s="23"/>
    </row>
    <row r="174" spans="1:15" x14ac:dyDescent="0.2">
      <c r="A174" t="s">
        <v>190</v>
      </c>
      <c r="B174">
        <v>172</v>
      </c>
      <c r="C174" s="27">
        <v>42889</v>
      </c>
      <c r="D174" s="28">
        <v>200000</v>
      </c>
      <c r="E174" s="29">
        <f t="shared" si="13"/>
        <v>2017</v>
      </c>
      <c r="F174" s="30">
        <f t="shared" si="14"/>
        <v>12000000</v>
      </c>
      <c r="G174" s="31">
        <f t="shared" si="15"/>
        <v>547149.1564080884</v>
      </c>
      <c r="H174">
        <v>552415.37678095815</v>
      </c>
      <c r="I174" s="32">
        <v>-352415.37678095815</v>
      </c>
      <c r="J174" s="32">
        <f t="shared" si="17"/>
        <v>124196597791.66469</v>
      </c>
      <c r="K174" s="33">
        <f t="shared" si="16"/>
        <v>34549568</v>
      </c>
      <c r="L174" s="34">
        <v>35027318.914091237</v>
      </c>
      <c r="M174" s="35">
        <v>-23027318.914091237</v>
      </c>
      <c r="N174" s="36">
        <f t="shared" si="12"/>
        <v>530257416371264</v>
      </c>
      <c r="O174" s="23"/>
    </row>
    <row r="175" spans="1:15" x14ac:dyDescent="0.2">
      <c r="A175" s="14" t="s">
        <v>191</v>
      </c>
      <c r="B175" s="14">
        <v>173</v>
      </c>
      <c r="C175" s="15">
        <v>42924</v>
      </c>
      <c r="D175" s="16">
        <v>130000</v>
      </c>
      <c r="E175" s="14">
        <f t="shared" si="13"/>
        <v>2017</v>
      </c>
      <c r="F175" s="17">
        <f t="shared" si="14"/>
        <v>7800000</v>
      </c>
      <c r="G175" s="18">
        <f t="shared" si="15"/>
        <v>547777.43642848032</v>
      </c>
      <c r="H175" s="14">
        <v>553790.83730041306</v>
      </c>
      <c r="I175" s="19">
        <v>-423790.83730041306</v>
      </c>
      <c r="J175" s="19">
        <f t="shared" si="17"/>
        <v>179598673779.78516</v>
      </c>
      <c r="K175" s="1">
        <f t="shared" si="16"/>
        <v>34698112</v>
      </c>
      <c r="L175" s="20">
        <v>35175863.05894953</v>
      </c>
      <c r="M175" s="21">
        <v>-27375863.05894953</v>
      </c>
      <c r="N175" s="22">
        <f t="shared" si="12"/>
        <v>749437878222357.5</v>
      </c>
      <c r="O175" s="23"/>
    </row>
    <row r="176" spans="1:15" x14ac:dyDescent="0.2">
      <c r="A176" t="s">
        <v>192</v>
      </c>
      <c r="B176">
        <v>174</v>
      </c>
      <c r="C176" s="27">
        <v>42945</v>
      </c>
      <c r="D176" s="28">
        <v>860000</v>
      </c>
      <c r="E176" s="29">
        <f t="shared" si="13"/>
        <v>2017</v>
      </c>
      <c r="F176" s="30">
        <f t="shared" si="14"/>
        <v>51600000</v>
      </c>
      <c r="G176" s="31">
        <f t="shared" si="15"/>
        <v>548402.09521827218</v>
      </c>
      <c r="H176">
        <v>555166.29781986796</v>
      </c>
      <c r="I176" s="32">
        <v>304833.70218013204</v>
      </c>
      <c r="J176" s="32">
        <f t="shared" si="17"/>
        <v>92923585984.845428</v>
      </c>
      <c r="K176" s="33">
        <f t="shared" si="16"/>
        <v>34846656</v>
      </c>
      <c r="L176" s="34">
        <v>35324407.203807831</v>
      </c>
      <c r="M176" s="35">
        <v>16275592.796192169</v>
      </c>
      <c r="N176" s="36">
        <f t="shared" si="12"/>
        <v>264894920867462.44</v>
      </c>
      <c r="O176" s="23"/>
    </row>
    <row r="177" spans="1:15" x14ac:dyDescent="0.2">
      <c r="A177" s="14" t="s">
        <v>193</v>
      </c>
      <c r="B177" s="14">
        <v>175</v>
      </c>
      <c r="C177" s="15">
        <v>42987</v>
      </c>
      <c r="D177" s="16">
        <v>100000</v>
      </c>
      <c r="E177" s="14">
        <f t="shared" si="13"/>
        <v>2017</v>
      </c>
      <c r="F177" s="17">
        <f t="shared" si="14"/>
        <v>6000000</v>
      </c>
      <c r="G177" s="18">
        <f t="shared" si="15"/>
        <v>549023.1742818827</v>
      </c>
      <c r="H177" s="14">
        <v>556541.75833932275</v>
      </c>
      <c r="I177" s="19">
        <v>-456541.75833932275</v>
      </c>
      <c r="J177" s="19">
        <f t="shared" si="17"/>
        <v>208430377107.56058</v>
      </c>
      <c r="K177" s="1">
        <f t="shared" si="16"/>
        <v>34995200</v>
      </c>
      <c r="L177" s="20">
        <v>35472951.348666131</v>
      </c>
      <c r="M177" s="21">
        <v>-29472951.348666131</v>
      </c>
      <c r="N177" s="22">
        <f t="shared" si="12"/>
        <v>868654861200840.75</v>
      </c>
      <c r="O177" s="23"/>
    </row>
    <row r="178" spans="1:15" x14ac:dyDescent="0.2">
      <c r="A178" t="s">
        <v>194</v>
      </c>
      <c r="B178">
        <v>176</v>
      </c>
      <c r="C178" s="27">
        <v>43015</v>
      </c>
      <c r="D178" s="28">
        <v>200000</v>
      </c>
      <c r="E178" s="29">
        <f t="shared" si="13"/>
        <v>2017</v>
      </c>
      <c r="F178" s="30">
        <f t="shared" si="14"/>
        <v>12000000</v>
      </c>
      <c r="G178" s="31">
        <f t="shared" si="15"/>
        <v>549640.71441424475</v>
      </c>
      <c r="H178">
        <v>557917.21885877766</v>
      </c>
      <c r="I178" s="32">
        <v>-357917.21885877766</v>
      </c>
      <c r="J178" s="32">
        <f t="shared" si="17"/>
        <v>128104735555.60214</v>
      </c>
      <c r="K178" s="33">
        <f t="shared" si="16"/>
        <v>35143744</v>
      </c>
      <c r="L178" s="34">
        <v>35621495.493524432</v>
      </c>
      <c r="M178" s="35">
        <v>-23621495.493524432</v>
      </c>
      <c r="N178" s="36">
        <f t="shared" si="12"/>
        <v>557975049350595.06</v>
      </c>
      <c r="O178" s="23"/>
    </row>
    <row r="179" spans="1:15" x14ac:dyDescent="0.2">
      <c r="A179" s="14" t="s">
        <v>195</v>
      </c>
      <c r="B179" s="14">
        <v>177</v>
      </c>
      <c r="C179" s="15">
        <v>43043</v>
      </c>
      <c r="D179" s="16">
        <v>875000</v>
      </c>
      <c r="E179" s="14">
        <f t="shared" si="13"/>
        <v>2017</v>
      </c>
      <c r="F179" s="17">
        <f t="shared" si="14"/>
        <v>52500000</v>
      </c>
      <c r="G179" s="18">
        <f t="shared" si="15"/>
        <v>550254.75571688637</v>
      </c>
      <c r="H179" s="14">
        <v>559292.67937823257</v>
      </c>
      <c r="I179" s="19">
        <v>315707.32062176743</v>
      </c>
      <c r="J179" s="19">
        <f t="shared" si="17"/>
        <v>99671112294.175461</v>
      </c>
      <c r="K179" s="1">
        <f t="shared" si="16"/>
        <v>35292288</v>
      </c>
      <c r="L179" s="20">
        <v>35770039.638382725</v>
      </c>
      <c r="M179" s="21">
        <v>16729960.361617275</v>
      </c>
      <c r="N179" s="22">
        <f t="shared" si="12"/>
        <v>279891573701285.22</v>
      </c>
      <c r="O179" s="23"/>
    </row>
    <row r="180" spans="1:15" x14ac:dyDescent="0.2">
      <c r="A180" t="s">
        <v>196</v>
      </c>
      <c r="B180">
        <v>178</v>
      </c>
      <c r="C180" s="27">
        <v>43071</v>
      </c>
      <c r="D180" s="28">
        <v>230000</v>
      </c>
      <c r="E180" s="29">
        <f t="shared" si="13"/>
        <v>2017</v>
      </c>
      <c r="F180" s="30">
        <f t="shared" si="14"/>
        <v>13800000</v>
      </c>
      <c r="G180" s="31">
        <f t="shared" si="15"/>
        <v>550865.3376135556</v>
      </c>
      <c r="H180">
        <v>560668.13989768748</v>
      </c>
      <c r="I180" s="32">
        <v>-330668.13989768748</v>
      </c>
      <c r="J180" s="32">
        <f t="shared" si="17"/>
        <v>109341418743.39662</v>
      </c>
      <c r="K180" s="33">
        <f t="shared" si="16"/>
        <v>35440832</v>
      </c>
      <c r="L180" s="34">
        <v>35918583.783241026</v>
      </c>
      <c r="M180" s="35">
        <v>-22118583.783241026</v>
      </c>
      <c r="N180" s="36">
        <f t="shared" si="12"/>
        <v>489231748576252.88</v>
      </c>
      <c r="O180" s="23"/>
    </row>
    <row r="181" spans="1:15" x14ac:dyDescent="0.2">
      <c r="A181" s="14" t="s">
        <v>197</v>
      </c>
      <c r="B181" s="14">
        <v>179</v>
      </c>
      <c r="C181" s="15">
        <v>43099</v>
      </c>
      <c r="D181" s="16">
        <v>380000</v>
      </c>
      <c r="E181" s="14">
        <f t="shared" si="13"/>
        <v>2017</v>
      </c>
      <c r="F181" s="17">
        <f t="shared" si="14"/>
        <v>22800000</v>
      </c>
      <c r="G181" s="18">
        <f t="shared" si="15"/>
        <v>551472.49886540929</v>
      </c>
      <c r="H181" s="14">
        <v>562043.60041714238</v>
      </c>
      <c r="I181" s="19">
        <v>-182043.60041714238</v>
      </c>
      <c r="J181" s="19">
        <f t="shared" si="17"/>
        <v>33139872452.836205</v>
      </c>
      <c r="K181" s="1">
        <f t="shared" si="16"/>
        <v>35589376</v>
      </c>
      <c r="L181" s="20">
        <v>36067127.928099327</v>
      </c>
      <c r="M181" s="21">
        <v>-13267127.928099327</v>
      </c>
      <c r="N181" s="22">
        <f t="shared" si="12"/>
        <v>176016683460553.12</v>
      </c>
      <c r="O181" s="23"/>
    </row>
    <row r="182" spans="1:15" x14ac:dyDescent="0.2">
      <c r="A182" t="s">
        <v>198</v>
      </c>
      <c r="B182">
        <v>180</v>
      </c>
      <c r="C182" s="27">
        <v>43120</v>
      </c>
      <c r="D182" s="28">
        <v>380000</v>
      </c>
      <c r="E182" s="29">
        <f t="shared" si="13"/>
        <v>2018</v>
      </c>
      <c r="F182" s="30">
        <f t="shared" si="14"/>
        <v>22800000</v>
      </c>
      <c r="G182" s="31">
        <f t="shared" si="15"/>
        <v>552076.2775857792</v>
      </c>
      <c r="H182">
        <v>563419.06093659729</v>
      </c>
      <c r="I182" s="32">
        <v>-183419.06093659729</v>
      </c>
      <c r="J182" s="32">
        <f t="shared" si="17"/>
        <v>33642551914.86319</v>
      </c>
      <c r="K182" s="33">
        <f t="shared" si="16"/>
        <v>35737920</v>
      </c>
      <c r="L182" s="34">
        <v>36215672.07295762</v>
      </c>
      <c r="M182" s="35">
        <v>-13415672.07295762</v>
      </c>
      <c r="N182" s="36">
        <f t="shared" si="12"/>
        <v>179980257169135</v>
      </c>
      <c r="O182" s="23"/>
    </row>
    <row r="183" spans="1:15" x14ac:dyDescent="0.2">
      <c r="A183" s="14" t="s">
        <v>199</v>
      </c>
      <c r="B183" s="14">
        <v>181</v>
      </c>
      <c r="C183" s="15">
        <v>43141</v>
      </c>
      <c r="D183" s="16">
        <v>130000</v>
      </c>
      <c r="E183" s="14">
        <f t="shared" si="13"/>
        <v>2018</v>
      </c>
      <c r="F183" s="17">
        <f t="shared" si="14"/>
        <v>7800000</v>
      </c>
      <c r="G183" s="18">
        <f t="shared" si="15"/>
        <v>552676.71125452768</v>
      </c>
      <c r="H183" s="14">
        <v>564794.5214560522</v>
      </c>
      <c r="I183" s="19">
        <v>-434794.5214560522</v>
      </c>
      <c r="J183" s="19">
        <f t="shared" si="17"/>
        <v>189046275888.19745</v>
      </c>
      <c r="K183" s="1">
        <f t="shared" si="16"/>
        <v>35886464</v>
      </c>
      <c r="L183" s="20">
        <v>36364216.217815921</v>
      </c>
      <c r="M183" s="21">
        <v>-28564216.217815921</v>
      </c>
      <c r="N183" s="22">
        <f t="shared" si="12"/>
        <v>815914448138138</v>
      </c>
      <c r="O183" s="23"/>
    </row>
    <row r="184" spans="1:15" x14ac:dyDescent="0.2">
      <c r="A184" t="s">
        <v>200</v>
      </c>
      <c r="B184">
        <v>182</v>
      </c>
      <c r="C184" s="27">
        <v>43162</v>
      </c>
      <c r="D184" s="28">
        <v>260000</v>
      </c>
      <c r="E184" s="29">
        <f t="shared" si="13"/>
        <v>2018</v>
      </c>
      <c r="F184" s="30">
        <f t="shared" si="14"/>
        <v>15600000</v>
      </c>
      <c r="G184" s="31">
        <f t="shared" si="15"/>
        <v>553273.83673200896</v>
      </c>
      <c r="H184">
        <v>566169.98197550711</v>
      </c>
      <c r="I184" s="32">
        <v>-306169.98197550711</v>
      </c>
      <c r="J184" s="32">
        <f t="shared" si="17"/>
        <v>93740057862.882355</v>
      </c>
      <c r="K184" s="33">
        <f t="shared" si="16"/>
        <v>36035008</v>
      </c>
      <c r="L184" s="34">
        <v>36512760.362674221</v>
      </c>
      <c r="M184" s="35">
        <v>-20912760.362674221</v>
      </c>
      <c r="N184" s="36">
        <f t="shared" si="12"/>
        <v>437343545986638.06</v>
      </c>
      <c r="O184" s="23"/>
    </row>
    <row r="185" spans="1:15" x14ac:dyDescent="0.2">
      <c r="A185" s="14" t="s">
        <v>201</v>
      </c>
      <c r="B185" s="14">
        <v>183</v>
      </c>
      <c r="C185" s="15">
        <v>43197</v>
      </c>
      <c r="D185" s="16">
        <v>350000</v>
      </c>
      <c r="E185" s="14">
        <f t="shared" si="13"/>
        <v>2018</v>
      </c>
      <c r="F185" s="17">
        <f t="shared" si="14"/>
        <v>21000000</v>
      </c>
      <c r="G185" s="18">
        <f t="shared" si="15"/>
        <v>553867.69027264754</v>
      </c>
      <c r="H185" s="14">
        <v>567545.44249496202</v>
      </c>
      <c r="I185" s="19">
        <v>-217545.44249496202</v>
      </c>
      <c r="J185" s="19">
        <f t="shared" si="17"/>
        <v>47326019550.328827</v>
      </c>
      <c r="K185" s="1">
        <f t="shared" si="16"/>
        <v>36183552</v>
      </c>
      <c r="L185" s="20">
        <v>36661304.507532515</v>
      </c>
      <c r="M185" s="21">
        <v>-15661304.507532515</v>
      </c>
      <c r="N185" s="22">
        <f t="shared" si="12"/>
        <v>245276458877658.25</v>
      </c>
      <c r="O185" s="23"/>
    </row>
    <row r="186" spans="1:15" x14ac:dyDescent="0.2">
      <c r="A186" t="s">
        <v>202</v>
      </c>
      <c r="B186">
        <v>184</v>
      </c>
      <c r="C186" s="27">
        <v>43232</v>
      </c>
      <c r="D186" s="28">
        <v>85000</v>
      </c>
      <c r="E186" s="29">
        <f t="shared" si="13"/>
        <v>2018</v>
      </c>
      <c r="F186" s="30">
        <f t="shared" si="14"/>
        <v>5100000</v>
      </c>
      <c r="G186" s="31">
        <f t="shared" si="15"/>
        <v>554458.30753814662</v>
      </c>
      <c r="H186">
        <v>568920.90301441681</v>
      </c>
      <c r="I186" s="32">
        <v>-483920.90301441681</v>
      </c>
      <c r="J186" s="32">
        <f t="shared" si="17"/>
        <v>234179440374.2886</v>
      </c>
      <c r="K186" s="33">
        <f t="shared" si="16"/>
        <v>36332096</v>
      </c>
      <c r="L186" s="34">
        <v>36809848.652390815</v>
      </c>
      <c r="M186" s="35">
        <v>-31709848.652390815</v>
      </c>
      <c r="N186" s="36">
        <f t="shared" si="12"/>
        <v>1005514501557531.6</v>
      </c>
      <c r="O186" s="23"/>
    </row>
    <row r="187" spans="1:15" x14ac:dyDescent="0.2">
      <c r="A187" s="14" t="s">
        <v>203</v>
      </c>
      <c r="B187" s="14">
        <v>185</v>
      </c>
      <c r="C187" s="15">
        <v>43260</v>
      </c>
      <c r="D187" s="16">
        <v>250000</v>
      </c>
      <c r="E187" s="14">
        <f t="shared" si="13"/>
        <v>2018</v>
      </c>
      <c r="F187" s="17">
        <f t="shared" si="14"/>
        <v>15000000</v>
      </c>
      <c r="G187" s="18">
        <f t="shared" si="15"/>
        <v>555045.72361033864</v>
      </c>
      <c r="H187" s="14">
        <v>570296.36353387171</v>
      </c>
      <c r="I187" s="19">
        <v>-320296.36353387171</v>
      </c>
      <c r="J187" s="19">
        <f t="shared" si="17"/>
        <v>102589760493.02211</v>
      </c>
      <c r="K187" s="1">
        <f t="shared" si="16"/>
        <v>36480640</v>
      </c>
      <c r="L187" s="20">
        <v>36958392.797249116</v>
      </c>
      <c r="M187" s="21">
        <v>-21958392.797249116</v>
      </c>
      <c r="N187" s="22">
        <f t="shared" si="12"/>
        <v>482171014238281.88</v>
      </c>
      <c r="O187" s="23"/>
    </row>
    <row r="188" spans="1:15" x14ac:dyDescent="0.2">
      <c r="A188" t="s">
        <v>204</v>
      </c>
      <c r="B188">
        <v>186</v>
      </c>
      <c r="C188" s="27">
        <v>43288</v>
      </c>
      <c r="D188" s="28">
        <v>380000</v>
      </c>
      <c r="E188" s="29">
        <f t="shared" si="13"/>
        <v>2018</v>
      </c>
      <c r="F188" s="30">
        <f t="shared" si="14"/>
        <v>22800000</v>
      </c>
      <c r="G188" s="31">
        <f t="shared" si="15"/>
        <v>555629.97300368932</v>
      </c>
      <c r="H188">
        <v>571671.82405332662</v>
      </c>
      <c r="I188" s="32">
        <v>-191671.82405332662</v>
      </c>
      <c r="J188" s="32">
        <f t="shared" si="17"/>
        <v>36738088135.929398</v>
      </c>
      <c r="K188" s="33">
        <f t="shared" si="16"/>
        <v>36629184</v>
      </c>
      <c r="L188" s="34">
        <v>37106936.942107417</v>
      </c>
      <c r="M188" s="35">
        <v>-14306936.942107417</v>
      </c>
      <c r="N188" s="36">
        <f t="shared" si="12"/>
        <v>204688444665437.91</v>
      </c>
      <c r="O188" s="23"/>
    </row>
    <row r="189" spans="1:15" x14ac:dyDescent="0.2">
      <c r="A189" s="14" t="s">
        <v>205</v>
      </c>
      <c r="B189" s="14">
        <v>187</v>
      </c>
      <c r="C189" s="15">
        <v>43316</v>
      </c>
      <c r="D189" s="16">
        <v>300000</v>
      </c>
      <c r="E189" s="14">
        <f t="shared" si="13"/>
        <v>2018</v>
      </c>
      <c r="F189" s="17">
        <f t="shared" si="14"/>
        <v>18000000</v>
      </c>
      <c r="G189" s="18">
        <f t="shared" si="15"/>
        <v>556211.08967746643</v>
      </c>
      <c r="H189" s="14">
        <v>573047.28457278153</v>
      </c>
      <c r="I189" s="19">
        <v>-273047.28457278153</v>
      </c>
      <c r="J189" s="19">
        <f t="shared" si="17"/>
        <v>74554819612.569534</v>
      </c>
      <c r="K189" s="1">
        <f t="shared" si="16"/>
        <v>36777728</v>
      </c>
      <c r="L189" s="20">
        <v>37255481.08696571</v>
      </c>
      <c r="M189" s="21">
        <v>-19255481.08696571</v>
      </c>
      <c r="N189" s="22">
        <f t="shared" si="12"/>
        <v>370773551890494.19</v>
      </c>
      <c r="O189" s="23"/>
    </row>
    <row r="190" spans="1:15" x14ac:dyDescent="0.2">
      <c r="A190" t="s">
        <v>206</v>
      </c>
      <c r="B190">
        <v>188</v>
      </c>
      <c r="C190" s="27">
        <v>43351</v>
      </c>
      <c r="D190" s="28">
        <v>130000</v>
      </c>
      <c r="E190" s="29">
        <f t="shared" si="13"/>
        <v>2018</v>
      </c>
      <c r="F190" s="30">
        <f t="shared" si="14"/>
        <v>7800000</v>
      </c>
      <c r="G190" s="31">
        <f t="shared" si="15"/>
        <v>556789.10704758426</v>
      </c>
      <c r="H190">
        <v>574422.74509223644</v>
      </c>
      <c r="I190" s="32">
        <v>-444422.74509223644</v>
      </c>
      <c r="J190" s="32">
        <f t="shared" si="17"/>
        <v>197511576355.31897</v>
      </c>
      <c r="K190" s="33">
        <f t="shared" si="16"/>
        <v>36926272</v>
      </c>
      <c r="L190" s="34">
        <v>37404025.231824011</v>
      </c>
      <c r="M190" s="35">
        <v>-29604025.231824011</v>
      </c>
      <c r="N190" s="36">
        <f t="shared" si="12"/>
        <v>876398309926472.62</v>
      </c>
      <c r="O190" s="23"/>
    </row>
    <row r="191" spans="1:15" x14ac:dyDescent="0.2">
      <c r="A191" s="14" t="s">
        <v>207</v>
      </c>
      <c r="B191" s="14">
        <v>189</v>
      </c>
      <c r="C191" s="15">
        <v>43379</v>
      </c>
      <c r="D191" s="16">
        <v>2400000</v>
      </c>
      <c r="E191" s="14">
        <f t="shared" si="13"/>
        <v>2018</v>
      </c>
      <c r="F191" s="17">
        <f t="shared" si="14"/>
        <v>144000000</v>
      </c>
      <c r="G191" s="18">
        <f t="shared" si="15"/>
        <v>557364.05799813394</v>
      </c>
      <c r="H191" s="14">
        <v>575798.20561169134</v>
      </c>
      <c r="I191" s="19">
        <v>1824201.7943883087</v>
      </c>
      <c r="J191" s="19">
        <f t="shared" si="17"/>
        <v>3327712186649.5249</v>
      </c>
      <c r="K191" s="1">
        <f t="shared" si="16"/>
        <v>37074816</v>
      </c>
      <c r="L191" s="20">
        <v>37552569.376682311</v>
      </c>
      <c r="M191" s="21">
        <v>106447430.62331769</v>
      </c>
      <c r="N191" s="22">
        <f t="shared" si="12"/>
        <v>1.1331055486306032E+16</v>
      </c>
      <c r="O191" s="23"/>
    </row>
    <row r="192" spans="1:15" x14ac:dyDescent="0.2">
      <c r="A192" t="s">
        <v>208</v>
      </c>
      <c r="B192">
        <v>190</v>
      </c>
      <c r="C192" s="27">
        <v>43407</v>
      </c>
      <c r="D192" s="28">
        <v>250000</v>
      </c>
      <c r="E192" s="29">
        <f t="shared" si="13"/>
        <v>2018</v>
      </c>
      <c r="F192" s="30">
        <f t="shared" si="14"/>
        <v>15000000</v>
      </c>
      <c r="G192" s="31">
        <f t="shared" si="15"/>
        <v>557935.97489260917</v>
      </c>
      <c r="H192">
        <v>577173.66613114625</v>
      </c>
      <c r="I192" s="32">
        <v>-327173.66613114625</v>
      </c>
      <c r="J192" s="32">
        <f t="shared" si="17"/>
        <v>107042607809.69476</v>
      </c>
      <c r="K192" s="33">
        <f t="shared" si="16"/>
        <v>37223360</v>
      </c>
      <c r="L192" s="34">
        <v>37701113.521540605</v>
      </c>
      <c r="M192" s="35">
        <v>-22701113.521540605</v>
      </c>
      <c r="N192" s="36">
        <f t="shared" si="12"/>
        <v>515340555117873.69</v>
      </c>
      <c r="O192" s="23"/>
    </row>
    <row r="193" spans="1:15" x14ac:dyDescent="0.2">
      <c r="A193" s="14" t="s">
        <v>209</v>
      </c>
      <c r="B193" s="14">
        <v>191</v>
      </c>
      <c r="C193" s="15">
        <v>43442</v>
      </c>
      <c r="D193" s="16">
        <v>300000</v>
      </c>
      <c r="E193" s="14">
        <f t="shared" si="13"/>
        <v>2018</v>
      </c>
      <c r="F193" s="17">
        <f t="shared" si="14"/>
        <v>18000000</v>
      </c>
      <c r="G193" s="18">
        <f t="shared" si="15"/>
        <v>558504.8895848376</v>
      </c>
      <c r="H193" s="14">
        <v>578549.12665060116</v>
      </c>
      <c r="I193" s="19">
        <v>-278549.12665060116</v>
      </c>
      <c r="J193" s="19">
        <f t="shared" si="17"/>
        <v>77589615957.812653</v>
      </c>
      <c r="K193" s="1">
        <f t="shared" si="16"/>
        <v>37371904</v>
      </c>
      <c r="L193" s="20">
        <v>37849657.666398905</v>
      </c>
      <c r="M193" s="21">
        <v>-19849657.666398905</v>
      </c>
      <c r="N193" s="22">
        <f t="shared" si="12"/>
        <v>394008909473228.81</v>
      </c>
      <c r="O193" s="23"/>
    </row>
    <row r="194" spans="1:15" x14ac:dyDescent="0.2">
      <c r="A194" t="s">
        <v>210</v>
      </c>
      <c r="B194">
        <v>192</v>
      </c>
      <c r="C194" s="27">
        <v>43463</v>
      </c>
      <c r="D194" s="28">
        <v>700000</v>
      </c>
      <c r="E194" s="29">
        <f t="shared" si="13"/>
        <v>2018</v>
      </c>
      <c r="F194" s="30">
        <f t="shared" si="14"/>
        <v>42000000</v>
      </c>
      <c r="G194" s="31">
        <f t="shared" si="15"/>
        <v>559070.83342962689</v>
      </c>
      <c r="H194">
        <v>579924.58717005607</v>
      </c>
      <c r="I194" s="32">
        <v>120075.41282994393</v>
      </c>
      <c r="J194" s="32">
        <f t="shared" si="17"/>
        <v>14418104766.281464</v>
      </c>
      <c r="K194" s="33">
        <f t="shared" si="16"/>
        <v>37520448</v>
      </c>
      <c r="L194" s="34">
        <v>37998201.811257206</v>
      </c>
      <c r="M194" s="35">
        <v>4001798.1887427941</v>
      </c>
      <c r="N194" s="36">
        <f t="shared" si="12"/>
        <v>16014388743425.107</v>
      </c>
      <c r="O194" s="23"/>
    </row>
    <row r="195" spans="1:15" x14ac:dyDescent="0.2">
      <c r="A195" s="14" t="s">
        <v>211</v>
      </c>
      <c r="B195" s="14">
        <v>193</v>
      </c>
      <c r="C195" s="15">
        <v>43505</v>
      </c>
      <c r="D195" s="16">
        <v>175000</v>
      </c>
      <c r="E195" s="14">
        <f t="shared" si="13"/>
        <v>2019</v>
      </c>
      <c r="F195" s="17">
        <f t="shared" si="14"/>
        <v>13125000</v>
      </c>
      <c r="G195" s="18">
        <f t="shared" si="15"/>
        <v>559633.83729313372</v>
      </c>
      <c r="H195" s="14">
        <v>581300.04768951098</v>
      </c>
      <c r="I195" s="19">
        <v>-406300.04768951098</v>
      </c>
      <c r="J195" s="19">
        <f t="shared" si="17"/>
        <v>165079728752.4989</v>
      </c>
      <c r="K195" s="1">
        <f t="shared" si="16"/>
        <v>37668992</v>
      </c>
      <c r="L195" s="20">
        <v>38146745.956115499</v>
      </c>
      <c r="M195" s="21">
        <v>-25021745.956115499</v>
      </c>
      <c r="N195" s="22">
        <f t="shared" ref="N195:N219" si="18">M195^2</f>
        <v>626087770692382.38</v>
      </c>
      <c r="O195" s="23"/>
    </row>
    <row r="196" spans="1:15" x14ac:dyDescent="0.2">
      <c r="A196" t="s">
        <v>212</v>
      </c>
      <c r="B196">
        <v>194</v>
      </c>
      <c r="C196" s="27">
        <v>43526</v>
      </c>
      <c r="D196" s="28">
        <v>650000</v>
      </c>
      <c r="E196" s="29">
        <f t="shared" ref="E196:E222" si="19">YEAR(C196)</f>
        <v>2019</v>
      </c>
      <c r="F196" s="30">
        <f t="shared" ref="F196:F219" si="20">D196*_xlfn.XLOOKUP(E196,$P$5:$P$35,$Q$5:$Q$35)</f>
        <v>48750000</v>
      </c>
      <c r="G196" s="31">
        <f t="shared" ref="G196:G222" si="21">108378*LN(B196) - 10726</f>
        <v>560193.93156296539</v>
      </c>
      <c r="H196">
        <v>582675.50820896588</v>
      </c>
      <c r="I196" s="32">
        <v>67324.491791034117</v>
      </c>
      <c r="J196" s="32">
        <f t="shared" si="17"/>
        <v>4532587194.9210205</v>
      </c>
      <c r="K196" s="33">
        <f t="shared" ref="K196:K222" si="22">(148544*B196) + 9000000</f>
        <v>37817536</v>
      </c>
      <c r="L196" s="34">
        <v>38295290.1009738</v>
      </c>
      <c r="M196" s="35">
        <v>10454709.8990262</v>
      </c>
      <c r="N196" s="36">
        <f t="shared" si="18"/>
        <v>109300959072796.42</v>
      </c>
      <c r="O196" s="23"/>
    </row>
    <row r="197" spans="1:15" x14ac:dyDescent="0.2">
      <c r="A197" s="14" t="s">
        <v>213</v>
      </c>
      <c r="B197" s="14">
        <v>195</v>
      </c>
      <c r="C197" s="15">
        <v>43568</v>
      </c>
      <c r="D197" s="16">
        <v>100000</v>
      </c>
      <c r="E197" s="14">
        <f t="shared" si="19"/>
        <v>2019</v>
      </c>
      <c r="F197" s="17">
        <f t="shared" si="20"/>
        <v>7500000</v>
      </c>
      <c r="G197" s="18">
        <f t="shared" si="21"/>
        <v>560751.14615802176</v>
      </c>
      <c r="H197" s="14">
        <v>584050.96872842079</v>
      </c>
      <c r="I197" s="19">
        <v>-484050.96872842079</v>
      </c>
      <c r="J197" s="19">
        <f t="shared" ref="J197:J219" si="23">I197^2</f>
        <v>234305340326.92261</v>
      </c>
      <c r="K197" s="1">
        <f t="shared" si="22"/>
        <v>37966080</v>
      </c>
      <c r="L197" s="20">
        <v>38443834.245832101</v>
      </c>
      <c r="M197" s="21">
        <v>-30943834.245832101</v>
      </c>
      <c r="N197" s="22">
        <f t="shared" si="18"/>
        <v>957520877833531.5</v>
      </c>
      <c r="O197" s="23"/>
    </row>
    <row r="198" spans="1:15" x14ac:dyDescent="0.2">
      <c r="A198" t="s">
        <v>214</v>
      </c>
      <c r="B198">
        <v>196</v>
      </c>
      <c r="C198" s="27">
        <v>43848</v>
      </c>
      <c r="D198" s="28">
        <v>1353429</v>
      </c>
      <c r="E198" s="29">
        <f t="shared" si="19"/>
        <v>2020</v>
      </c>
      <c r="F198" s="30">
        <f t="shared" si="20"/>
        <v>101507175</v>
      </c>
      <c r="G198" s="31">
        <f t="shared" si="21"/>
        <v>561305.5105380849</v>
      </c>
      <c r="H198">
        <v>585426.4292478757</v>
      </c>
      <c r="I198" s="32">
        <v>768002.5707521243</v>
      </c>
      <c r="J198" s="32">
        <f t="shared" si="23"/>
        <v>589827948681.8717</v>
      </c>
      <c r="K198" s="33">
        <f t="shared" si="22"/>
        <v>38114624</v>
      </c>
      <c r="L198" s="34">
        <v>38592378.390690401</v>
      </c>
      <c r="M198" s="35">
        <v>62914796.609309599</v>
      </c>
      <c r="N198" s="36">
        <f t="shared" si="18"/>
        <v>3958271632390794.5</v>
      </c>
      <c r="O198" s="23"/>
    </row>
    <row r="199" spans="1:15" x14ac:dyDescent="0.2">
      <c r="A199" s="14" t="s">
        <v>215</v>
      </c>
      <c r="B199" s="14">
        <v>197</v>
      </c>
      <c r="C199" s="15">
        <v>43960</v>
      </c>
      <c r="D199" s="16">
        <v>700000</v>
      </c>
      <c r="E199" s="14">
        <f t="shared" si="19"/>
        <v>2020</v>
      </c>
      <c r="F199" s="17">
        <f t="shared" si="20"/>
        <v>52500000</v>
      </c>
      <c r="G199" s="18">
        <f t="shared" si="21"/>
        <v>561857.05371316569</v>
      </c>
      <c r="H199" s="14">
        <v>586801.88976733061</v>
      </c>
      <c r="I199" s="19">
        <v>113198.11023266939</v>
      </c>
      <c r="J199" s="19">
        <f t="shared" si="23"/>
        <v>12813812160.247572</v>
      </c>
      <c r="K199" s="1">
        <f t="shared" si="22"/>
        <v>38263168</v>
      </c>
      <c r="L199" s="20">
        <v>38740922.535548694</v>
      </c>
      <c r="M199" s="21">
        <v>13759077.464451306</v>
      </c>
      <c r="N199" s="22">
        <f t="shared" si="18"/>
        <v>189312212672771.78</v>
      </c>
      <c r="O199" s="23"/>
    </row>
    <row r="200" spans="1:15" x14ac:dyDescent="0.2">
      <c r="A200" t="s">
        <v>216</v>
      </c>
      <c r="B200">
        <v>198</v>
      </c>
      <c r="C200" s="27">
        <v>43988</v>
      </c>
      <c r="D200" s="28">
        <v>85000</v>
      </c>
      <c r="E200" s="29">
        <f t="shared" si="19"/>
        <v>2020</v>
      </c>
      <c r="F200" s="30">
        <f t="shared" si="20"/>
        <v>6375000</v>
      </c>
      <c r="G200" s="31">
        <f t="shared" si="21"/>
        <v>562405.80425261229</v>
      </c>
      <c r="H200">
        <v>588177.35028678551</v>
      </c>
      <c r="I200" s="32">
        <v>-503177.35028678551</v>
      </c>
      <c r="J200" s="32">
        <f t="shared" si="23"/>
        <v>253187445841.63046</v>
      </c>
      <c r="K200" s="33">
        <f t="shared" si="22"/>
        <v>38411712</v>
      </c>
      <c r="L200" s="34">
        <v>38889466.680406995</v>
      </c>
      <c r="M200" s="35">
        <v>-32514466.680406995</v>
      </c>
      <c r="N200" s="36">
        <f t="shared" si="18"/>
        <v>1057190543511296.6</v>
      </c>
      <c r="O200" s="23"/>
    </row>
    <row r="201" spans="1:15" x14ac:dyDescent="0.2">
      <c r="A201" s="14" t="s">
        <v>217</v>
      </c>
      <c r="B201" s="14">
        <v>199</v>
      </c>
      <c r="C201" s="15">
        <v>44023</v>
      </c>
      <c r="D201" s="16">
        <v>1300000</v>
      </c>
      <c r="E201" s="14">
        <f t="shared" si="19"/>
        <v>2020</v>
      </c>
      <c r="F201" s="17">
        <f t="shared" si="20"/>
        <v>97500000</v>
      </c>
      <c r="G201" s="18">
        <f t="shared" si="21"/>
        <v>562951.79029399098</v>
      </c>
      <c r="H201" s="14">
        <v>589552.81080624042</v>
      </c>
      <c r="I201" s="19">
        <v>710447.18919375958</v>
      </c>
      <c r="J201" s="19">
        <f t="shared" si="23"/>
        <v>504735208633.3136</v>
      </c>
      <c r="K201" s="1">
        <f t="shared" si="22"/>
        <v>38560256</v>
      </c>
      <c r="L201" s="20">
        <v>39038010.825265296</v>
      </c>
      <c r="M201" s="21">
        <v>58461989.174734704</v>
      </c>
      <c r="N201" s="22">
        <f t="shared" si="18"/>
        <v>3417804178266797.5</v>
      </c>
      <c r="O201" s="23"/>
    </row>
    <row r="202" spans="1:15" x14ac:dyDescent="0.2">
      <c r="A202" t="s">
        <v>218</v>
      </c>
      <c r="B202">
        <v>200</v>
      </c>
      <c r="C202" s="27">
        <v>44058</v>
      </c>
      <c r="D202" s="28">
        <v>500000</v>
      </c>
      <c r="E202" s="29">
        <f t="shared" si="19"/>
        <v>2020</v>
      </c>
      <c r="F202" s="30">
        <f t="shared" si="20"/>
        <v>37500000</v>
      </c>
      <c r="G202" s="31">
        <f t="shared" si="21"/>
        <v>563495.03955174307</v>
      </c>
      <c r="H202">
        <v>590928.27132569521</v>
      </c>
      <c r="I202" s="32">
        <v>-90928.271325695212</v>
      </c>
      <c r="J202" s="32">
        <f t="shared" si="23"/>
        <v>8267950526.2792463</v>
      </c>
      <c r="K202" s="33">
        <f t="shared" si="22"/>
        <v>38708800</v>
      </c>
      <c r="L202" s="34">
        <v>39186554.970123589</v>
      </c>
      <c r="M202" s="35">
        <v>-1686554.970123589</v>
      </c>
      <c r="N202" s="36">
        <f t="shared" si="18"/>
        <v>2844467667248.5801</v>
      </c>
      <c r="O202" s="23"/>
    </row>
    <row r="203" spans="1:15" x14ac:dyDescent="0.2">
      <c r="A203" s="14" t="s">
        <v>219</v>
      </c>
      <c r="B203" s="14">
        <v>201</v>
      </c>
      <c r="C203" s="15">
        <v>44100</v>
      </c>
      <c r="D203" s="16">
        <v>700000</v>
      </c>
      <c r="E203" s="14">
        <f t="shared" si="19"/>
        <v>2020</v>
      </c>
      <c r="F203" s="17">
        <f t="shared" si="20"/>
        <v>52500000</v>
      </c>
      <c r="G203" s="18">
        <f t="shared" si="21"/>
        <v>564035.57932562649</v>
      </c>
      <c r="H203" s="14">
        <v>592303.73184515012</v>
      </c>
      <c r="I203" s="19">
        <v>107696.26815484988</v>
      </c>
      <c r="J203" s="19">
        <f t="shared" si="23"/>
        <v>11598486174.481333</v>
      </c>
      <c r="K203" s="1">
        <f t="shared" si="22"/>
        <v>38857344</v>
      </c>
      <c r="L203" s="20">
        <v>39335099.11498189</v>
      </c>
      <c r="M203" s="21">
        <v>13164900.88501811</v>
      </c>
      <c r="N203" s="22">
        <f t="shared" si="18"/>
        <v>173314615312350.62</v>
      </c>
      <c r="O203" s="23"/>
    </row>
    <row r="204" spans="1:15" x14ac:dyDescent="0.2">
      <c r="A204" t="s">
        <v>220</v>
      </c>
      <c r="B204">
        <v>202</v>
      </c>
      <c r="C204" s="27">
        <v>44128</v>
      </c>
      <c r="D204" s="28">
        <v>675000</v>
      </c>
      <c r="E204" s="29">
        <f t="shared" si="19"/>
        <v>2020</v>
      </c>
      <c r="F204" s="30">
        <f t="shared" si="20"/>
        <v>50625000</v>
      </c>
      <c r="G204" s="31">
        <f t="shared" si="21"/>
        <v>564573.43650894775</v>
      </c>
      <c r="H204">
        <v>593679.19236460503</v>
      </c>
      <c r="I204" s="32">
        <v>81320.807635394973</v>
      </c>
      <c r="J204" s="32">
        <f t="shared" si="23"/>
        <v>6613073754.4729137</v>
      </c>
      <c r="K204" s="33">
        <f t="shared" si="22"/>
        <v>39005888</v>
      </c>
      <c r="L204" s="34">
        <v>39483643.25984019</v>
      </c>
      <c r="M204" s="35">
        <v>11141356.74015981</v>
      </c>
      <c r="N204" s="36">
        <f t="shared" si="18"/>
        <v>124129830011504.42</v>
      </c>
      <c r="O204" s="23"/>
    </row>
    <row r="205" spans="1:15" x14ac:dyDescent="0.2">
      <c r="A205" s="14" t="s">
        <v>221</v>
      </c>
      <c r="B205" s="14">
        <v>203</v>
      </c>
      <c r="C205" s="15">
        <v>44219</v>
      </c>
      <c r="D205" s="16">
        <v>1600000</v>
      </c>
      <c r="E205" s="14">
        <f t="shared" si="19"/>
        <v>2021</v>
      </c>
      <c r="F205" s="17">
        <f t="shared" si="20"/>
        <v>120000000</v>
      </c>
      <c r="G205" s="18">
        <f t="shared" si="21"/>
        <v>565108.63759659079</v>
      </c>
      <c r="H205" s="14">
        <v>595054.65288405993</v>
      </c>
      <c r="I205" s="19">
        <v>1004945.3471159401</v>
      </c>
      <c r="J205" s="19">
        <f t="shared" si="23"/>
        <v>1009915150689.9773</v>
      </c>
      <c r="K205" s="1">
        <f t="shared" si="22"/>
        <v>39154432</v>
      </c>
      <c r="L205" s="20">
        <v>39632187.404698484</v>
      </c>
      <c r="M205" s="21">
        <v>80367812.595301509</v>
      </c>
      <c r="N205" s="22">
        <f t="shared" si="18"/>
        <v>6458985301353504</v>
      </c>
      <c r="O205" s="23"/>
    </row>
    <row r="206" spans="1:15" x14ac:dyDescent="0.2">
      <c r="A206" t="s">
        <v>222</v>
      </c>
      <c r="B206">
        <v>204</v>
      </c>
      <c r="C206" s="27">
        <v>44261</v>
      </c>
      <c r="D206" s="28">
        <v>800000</v>
      </c>
      <c r="E206" s="29">
        <f t="shared" si="19"/>
        <v>2021</v>
      </c>
      <c r="F206" s="30">
        <f t="shared" si="20"/>
        <v>60000000</v>
      </c>
      <c r="G206" s="31">
        <f t="shared" si="21"/>
        <v>565641.20869284845</v>
      </c>
      <c r="H206">
        <v>596430.11340351484</v>
      </c>
      <c r="I206" s="32">
        <v>203569.88659648516</v>
      </c>
      <c r="J206" s="32">
        <f t="shared" si="23"/>
        <v>41440698728.90583</v>
      </c>
      <c r="K206" s="33">
        <f t="shared" si="22"/>
        <v>39302976</v>
      </c>
      <c r="L206" s="34">
        <v>39780731.549556784</v>
      </c>
      <c r="M206" s="35">
        <v>20219268.450443216</v>
      </c>
      <c r="N206" s="36">
        <f t="shared" si="18"/>
        <v>408818816671088.38</v>
      </c>
      <c r="O206" s="23"/>
    </row>
    <row r="207" spans="1:15" x14ac:dyDescent="0.2">
      <c r="A207" s="14" t="s">
        <v>223</v>
      </c>
      <c r="B207" s="14">
        <v>205</v>
      </c>
      <c r="C207" s="15">
        <v>44310</v>
      </c>
      <c r="D207" s="16">
        <v>700000</v>
      </c>
      <c r="E207" s="14">
        <f t="shared" si="19"/>
        <v>2021</v>
      </c>
      <c r="F207" s="17">
        <f t="shared" si="20"/>
        <v>52500000</v>
      </c>
      <c r="G207" s="18">
        <f t="shared" si="21"/>
        <v>566171.17551906244</v>
      </c>
      <c r="H207" s="14">
        <v>597805.57392296975</v>
      </c>
      <c r="I207" s="19">
        <v>102194.42607703025</v>
      </c>
      <c r="J207" s="19">
        <f t="shared" si="23"/>
        <v>10443700721.2136</v>
      </c>
      <c r="K207" s="1">
        <f t="shared" si="22"/>
        <v>39451520</v>
      </c>
      <c r="L207" s="20">
        <v>39929275.694415085</v>
      </c>
      <c r="M207" s="21">
        <v>12570724.305584915</v>
      </c>
      <c r="N207" s="22">
        <f t="shared" si="18"/>
        <v>158023109567023.34</v>
      </c>
      <c r="O207" s="23"/>
    </row>
    <row r="208" spans="1:15" x14ac:dyDescent="0.2">
      <c r="A208" t="s">
        <v>224</v>
      </c>
      <c r="B208">
        <v>206</v>
      </c>
      <c r="C208" s="27">
        <v>44331</v>
      </c>
      <c r="D208" s="28">
        <v>300000</v>
      </c>
      <c r="E208" s="29">
        <f t="shared" si="19"/>
        <v>2021</v>
      </c>
      <c r="F208" s="30">
        <f t="shared" si="20"/>
        <v>22500000</v>
      </c>
      <c r="G208" s="31">
        <f t="shared" si="21"/>
        <v>566698.56342107721</v>
      </c>
      <c r="H208">
        <v>599181.03444242454</v>
      </c>
      <c r="I208" s="32">
        <v>-299181.03444242454</v>
      </c>
      <c r="J208" s="32">
        <f t="shared" si="23"/>
        <v>89509291370.039215</v>
      </c>
      <c r="K208" s="33">
        <f t="shared" si="22"/>
        <v>39600064</v>
      </c>
      <c r="L208" s="34">
        <v>40077819.839273386</v>
      </c>
      <c r="M208" s="35">
        <v>-17577819.839273386</v>
      </c>
      <c r="N208" s="36">
        <f t="shared" si="18"/>
        <v>308979750301953.06</v>
      </c>
      <c r="O208" s="23"/>
    </row>
    <row r="209" spans="1:15" x14ac:dyDescent="0.2">
      <c r="A209" s="14" t="s">
        <v>225</v>
      </c>
      <c r="B209" s="14">
        <v>207</v>
      </c>
      <c r="C209" s="15">
        <v>44359</v>
      </c>
      <c r="D209" s="16">
        <v>600000</v>
      </c>
      <c r="E209" s="14">
        <f t="shared" si="19"/>
        <v>2021</v>
      </c>
      <c r="F209" s="17">
        <f t="shared" si="20"/>
        <v>45000000</v>
      </c>
      <c r="G209" s="18">
        <f t="shared" si="21"/>
        <v>567223.39737651416</v>
      </c>
      <c r="H209" s="14">
        <v>600556.49496187945</v>
      </c>
      <c r="I209" s="19">
        <v>-556.49496187944897</v>
      </c>
      <c r="J209" s="19">
        <f t="shared" si="23"/>
        <v>309686.64259720937</v>
      </c>
      <c r="K209" s="1">
        <f t="shared" si="22"/>
        <v>39748608</v>
      </c>
      <c r="L209" s="20">
        <v>40226363.984131679</v>
      </c>
      <c r="M209" s="21">
        <v>4773636.0158683211</v>
      </c>
      <c r="N209" s="22">
        <f t="shared" si="18"/>
        <v>22787600811995.176</v>
      </c>
      <c r="O209" s="23"/>
    </row>
    <row r="210" spans="1:15" x14ac:dyDescent="0.2">
      <c r="A210" t="s">
        <v>226</v>
      </c>
      <c r="B210">
        <v>208</v>
      </c>
      <c r="C210" s="27">
        <v>44387</v>
      </c>
      <c r="D210" s="28">
        <v>1504737</v>
      </c>
      <c r="E210" s="29">
        <f t="shared" si="19"/>
        <v>2021</v>
      </c>
      <c r="F210" s="30">
        <f t="shared" si="20"/>
        <v>112855275</v>
      </c>
      <c r="G210" s="31">
        <f t="shared" si="21"/>
        <v>567745.70200186945</v>
      </c>
      <c r="H210">
        <v>601931.95548133436</v>
      </c>
      <c r="I210" s="32">
        <v>902805.04451866564</v>
      </c>
      <c r="J210" s="32">
        <f t="shared" si="23"/>
        <v>815056948408.34985</v>
      </c>
      <c r="K210" s="33">
        <f t="shared" si="22"/>
        <v>39897152</v>
      </c>
      <c r="L210" s="34">
        <v>40374908.12898998</v>
      </c>
      <c r="M210" s="35">
        <v>72480366.87101002</v>
      </c>
      <c r="N210" s="36">
        <f t="shared" si="18"/>
        <v>5253403581756207</v>
      </c>
      <c r="O210" s="23"/>
    </row>
    <row r="211" spans="1:15" x14ac:dyDescent="0.2">
      <c r="A211" s="14" t="s">
        <v>227</v>
      </c>
      <c r="B211" s="14">
        <v>209</v>
      </c>
      <c r="C211" s="15">
        <v>44506</v>
      </c>
      <c r="D211" s="16">
        <v>700000</v>
      </c>
      <c r="E211" s="14">
        <f t="shared" si="19"/>
        <v>2021</v>
      </c>
      <c r="F211" s="17">
        <f t="shared" si="20"/>
        <v>52500000</v>
      </c>
      <c r="G211" s="18">
        <f t="shared" si="21"/>
        <v>568265.50155944226</v>
      </c>
      <c r="H211" s="14">
        <v>603307.41600078926</v>
      </c>
      <c r="I211" s="19">
        <v>96692.583999210736</v>
      </c>
      <c r="J211" s="19">
        <f t="shared" si="23"/>
        <v>9349455800.4444237</v>
      </c>
      <c r="K211" s="1">
        <f t="shared" si="22"/>
        <v>40045696</v>
      </c>
      <c r="L211" s="20">
        <v>40523452.27384828</v>
      </c>
      <c r="M211" s="21">
        <v>11976547.72615172</v>
      </c>
      <c r="N211" s="22">
        <f t="shared" si="18"/>
        <v>143437695436789.94</v>
      </c>
      <c r="O211" s="23"/>
    </row>
    <row r="212" spans="1:15" x14ac:dyDescent="0.2">
      <c r="A212" t="s">
        <v>228</v>
      </c>
      <c r="B212">
        <v>210</v>
      </c>
      <c r="C212" s="27">
        <v>44541</v>
      </c>
      <c r="D212" s="28">
        <v>500000</v>
      </c>
      <c r="E212" s="29">
        <f t="shared" si="19"/>
        <v>2021</v>
      </c>
      <c r="F212" s="30">
        <f t="shared" si="20"/>
        <v>37500000</v>
      </c>
      <c r="G212" s="31">
        <f t="shared" si="21"/>
        <v>568782.81996409781</v>
      </c>
      <c r="H212">
        <v>604682.87652024417</v>
      </c>
      <c r="I212" s="32">
        <v>-104682.87652024417</v>
      </c>
      <c r="J212" s="32">
        <f t="shared" si="23"/>
        <v>10958504636.552689</v>
      </c>
      <c r="K212" s="33">
        <f t="shared" si="22"/>
        <v>40194240</v>
      </c>
      <c r="L212" s="34">
        <v>40671996.418706574</v>
      </c>
      <c r="M212" s="35">
        <v>-3171996.4187065735</v>
      </c>
      <c r="N212" s="36">
        <f t="shared" si="18"/>
        <v>10061561280287.328</v>
      </c>
      <c r="O212" s="23"/>
    </row>
    <row r="213" spans="1:15" x14ac:dyDescent="0.2">
      <c r="A213" s="14" t="s">
        <v>229</v>
      </c>
      <c r="B213" s="14">
        <v>211</v>
      </c>
      <c r="C213" s="15">
        <v>44688</v>
      </c>
      <c r="D213" s="16">
        <v>400000</v>
      </c>
      <c r="E213" s="14">
        <f t="shared" si="19"/>
        <v>2022</v>
      </c>
      <c r="F213" s="17">
        <f t="shared" si="20"/>
        <v>30000000</v>
      </c>
      <c r="G213" s="18">
        <f t="shared" si="21"/>
        <v>569297.68078986916</v>
      </c>
      <c r="H213" s="14">
        <v>606058.33703969908</v>
      </c>
      <c r="I213" s="19">
        <v>-206058.33703969908</v>
      </c>
      <c r="J213" s="19">
        <f t="shared" si="23"/>
        <v>42460038263.566223</v>
      </c>
      <c r="K213" s="1">
        <f t="shared" si="22"/>
        <v>40342784</v>
      </c>
      <c r="L213" s="20">
        <v>40820540.563564874</v>
      </c>
      <c r="M213" s="21">
        <v>-10820540.563564874</v>
      </c>
      <c r="N213" s="22">
        <f t="shared" si="18"/>
        <v>117084098087752.84</v>
      </c>
      <c r="O213" s="23"/>
    </row>
    <row r="214" spans="1:15" x14ac:dyDescent="0.2">
      <c r="A214" t="s">
        <v>230</v>
      </c>
      <c r="B214">
        <v>212</v>
      </c>
      <c r="C214" s="27">
        <v>44744</v>
      </c>
      <c r="D214" s="28">
        <v>400000</v>
      </c>
      <c r="E214" s="29">
        <f t="shared" si="19"/>
        <v>2022</v>
      </c>
      <c r="F214" s="30">
        <f t="shared" si="20"/>
        <v>30000000</v>
      </c>
      <c r="G214" s="31">
        <f t="shared" si="21"/>
        <v>569810.10727640335</v>
      </c>
      <c r="H214">
        <v>607433.79755915399</v>
      </c>
      <c r="I214" s="32">
        <v>-207433.79755915399</v>
      </c>
      <c r="J214" s="32">
        <f t="shared" si="23"/>
        <v>43028780369.81208</v>
      </c>
      <c r="K214" s="33">
        <f t="shared" si="22"/>
        <v>40491328</v>
      </c>
      <c r="L214" s="34">
        <v>40969084.708423175</v>
      </c>
      <c r="M214" s="35">
        <v>-10969084.708423175</v>
      </c>
      <c r="N214" s="36">
        <f t="shared" si="18"/>
        <v>120320819340563.12</v>
      </c>
      <c r="O214" s="23"/>
    </row>
    <row r="215" spans="1:15" x14ac:dyDescent="0.2">
      <c r="A215" s="14" t="s">
        <v>231</v>
      </c>
      <c r="B215" s="14">
        <v>213</v>
      </c>
      <c r="C215" s="15">
        <v>44772</v>
      </c>
      <c r="D215" s="16">
        <v>400000</v>
      </c>
      <c r="E215" s="14">
        <f t="shared" si="19"/>
        <v>2022</v>
      </c>
      <c r="F215" s="17">
        <f t="shared" si="20"/>
        <v>30000000</v>
      </c>
      <c r="G215" s="18">
        <f t="shared" si="21"/>
        <v>570320.12233525608</v>
      </c>
      <c r="H215" s="14">
        <v>608809.25807860889</v>
      </c>
      <c r="I215" s="19">
        <v>-208809.25807860889</v>
      </c>
      <c r="J215" s="19">
        <f t="shared" si="23"/>
        <v>43601306259.339096</v>
      </c>
      <c r="K215" s="1">
        <f t="shared" si="22"/>
        <v>40639872</v>
      </c>
      <c r="L215" s="20">
        <v>41117628.853281476</v>
      </c>
      <c r="M215" s="21">
        <v>-11117628.853281476</v>
      </c>
      <c r="N215" s="22">
        <f t="shared" si="18"/>
        <v>123601671319316.78</v>
      </c>
      <c r="O215" s="23"/>
    </row>
    <row r="216" spans="1:15" x14ac:dyDescent="0.2">
      <c r="A216" t="s">
        <v>232</v>
      </c>
      <c r="B216">
        <v>214</v>
      </c>
      <c r="C216" s="27">
        <v>44793</v>
      </c>
      <c r="D216" s="28">
        <v>360000</v>
      </c>
      <c r="E216" s="29">
        <f t="shared" si="19"/>
        <v>2022</v>
      </c>
      <c r="F216" s="30">
        <f t="shared" si="20"/>
        <v>27000000</v>
      </c>
      <c r="G216" s="31">
        <f t="shared" si="21"/>
        <v>570827.74855603813</v>
      </c>
      <c r="H216">
        <v>610184.7185980638</v>
      </c>
      <c r="I216" s="32">
        <v>-250184.7185980638</v>
      </c>
      <c r="J216" s="32">
        <f t="shared" si="23"/>
        <v>62592393419.992371</v>
      </c>
      <c r="K216" s="33">
        <f t="shared" si="22"/>
        <v>40788416</v>
      </c>
      <c r="L216" s="34">
        <v>41266172.998139769</v>
      </c>
      <c r="M216" s="35">
        <v>-14266172.998139769</v>
      </c>
      <c r="N216" s="36">
        <f t="shared" si="18"/>
        <v>203523692012852.25</v>
      </c>
      <c r="O216" s="23"/>
    </row>
    <row r="217" spans="1:15" x14ac:dyDescent="0.2">
      <c r="A217" s="14" t="s">
        <v>233</v>
      </c>
      <c r="B217" s="14">
        <v>215</v>
      </c>
      <c r="C217" s="15">
        <v>44877</v>
      </c>
      <c r="D217" s="16">
        <v>600000</v>
      </c>
      <c r="E217" s="14">
        <f t="shared" si="19"/>
        <v>2022</v>
      </c>
      <c r="F217" s="17">
        <f t="shared" si="20"/>
        <v>45000000</v>
      </c>
      <c r="G217" s="18">
        <f t="shared" si="21"/>
        <v>571333.00821241981</v>
      </c>
      <c r="H217" s="14">
        <v>611560.17911751871</v>
      </c>
      <c r="I217" s="19">
        <v>-11560.17911751871</v>
      </c>
      <c r="J217" s="19">
        <f t="shared" si="23"/>
        <v>133637741.22911566</v>
      </c>
      <c r="K217" s="1">
        <f t="shared" si="22"/>
        <v>40936960</v>
      </c>
      <c r="L217" s="20">
        <v>41414717.14299807</v>
      </c>
      <c r="M217" s="21">
        <v>3585282.8570019305</v>
      </c>
      <c r="N217" s="22">
        <f t="shared" si="18"/>
        <v>12854253164711.926</v>
      </c>
      <c r="O217" s="23"/>
    </row>
    <row r="218" spans="1:15" x14ac:dyDescent="0.2">
      <c r="A218" t="s">
        <v>234</v>
      </c>
      <c r="B218">
        <v>216</v>
      </c>
      <c r="C218" s="27">
        <v>44947</v>
      </c>
      <c r="D218" s="28">
        <v>750050</v>
      </c>
      <c r="E218" s="29">
        <f t="shared" si="19"/>
        <v>2023</v>
      </c>
      <c r="F218" s="30">
        <f t="shared" si="20"/>
        <v>60004000</v>
      </c>
      <c r="G218" s="31">
        <f t="shared" si="21"/>
        <v>571835.92326799443</v>
      </c>
      <c r="H218">
        <v>612935.63963697362</v>
      </c>
      <c r="I218" s="32">
        <v>137114.36036302638</v>
      </c>
      <c r="J218" s="32">
        <f t="shared" si="23"/>
        <v>18800347817.76186</v>
      </c>
      <c r="K218" s="33">
        <f t="shared" si="22"/>
        <v>41085504</v>
      </c>
      <c r="L218" s="34">
        <v>41563261.28785637</v>
      </c>
      <c r="M218" s="35">
        <v>14690488.71214363</v>
      </c>
      <c r="N218" s="36">
        <f t="shared" si="18"/>
        <v>215810458601619.41</v>
      </c>
      <c r="O218" s="23"/>
    </row>
    <row r="219" spans="1:15" x14ac:dyDescent="0.2">
      <c r="A219" s="14" t="s">
        <v>235</v>
      </c>
      <c r="B219" s="14">
        <v>217</v>
      </c>
      <c r="C219" s="15">
        <v>44968</v>
      </c>
      <c r="D219" s="16">
        <v>700000</v>
      </c>
      <c r="E219" s="14">
        <f t="shared" si="19"/>
        <v>2023</v>
      </c>
      <c r="F219" s="17">
        <f t="shared" si="20"/>
        <v>56000000</v>
      </c>
      <c r="G219" s="18">
        <f t="shared" si="21"/>
        <v>572336.51538200793</v>
      </c>
      <c r="H219" s="14">
        <v>614311.10015642853</v>
      </c>
      <c r="I219" s="19">
        <v>85688.899843571475</v>
      </c>
      <c r="J219" s="19">
        <f t="shared" si="23"/>
        <v>7342587556.4016237</v>
      </c>
      <c r="K219" s="1">
        <f t="shared" si="22"/>
        <v>41234048</v>
      </c>
      <c r="L219" s="20">
        <v>41711805.432714663</v>
      </c>
      <c r="M219" s="21">
        <v>14288194.567285337</v>
      </c>
      <c r="N219" s="22">
        <f t="shared" si="18"/>
        <v>204152503992602.22</v>
      </c>
      <c r="O219" s="23"/>
    </row>
    <row r="220" spans="1:15" x14ac:dyDescent="0.2">
      <c r="A220" s="55" t="s">
        <v>236</v>
      </c>
      <c r="B220" s="55">
        <v>218</v>
      </c>
      <c r="C220" s="56">
        <v>44989</v>
      </c>
      <c r="D220" s="31"/>
      <c r="E220" s="31">
        <f t="shared" si="19"/>
        <v>2023</v>
      </c>
      <c r="F220" s="31"/>
      <c r="G220" s="31">
        <f t="shared" si="21"/>
        <v>572834.80591495591</v>
      </c>
      <c r="H220" s="57"/>
      <c r="I220" s="57"/>
      <c r="J220" s="57"/>
      <c r="K220" s="33">
        <f t="shared" si="22"/>
        <v>41382592</v>
      </c>
      <c r="L220" s="57"/>
      <c r="M220" s="57"/>
      <c r="N220" s="57"/>
      <c r="O220" s="23"/>
    </row>
    <row r="221" spans="1:15" x14ac:dyDescent="0.2">
      <c r="A221" s="58" t="s">
        <v>237</v>
      </c>
      <c r="B221" s="58">
        <v>219</v>
      </c>
      <c r="C221" s="59">
        <v>45003</v>
      </c>
      <c r="D221" s="60"/>
      <c r="E221" s="60">
        <f t="shared" si="19"/>
        <v>2023</v>
      </c>
      <c r="F221" s="60"/>
      <c r="G221" s="18">
        <f t="shared" si="21"/>
        <v>573330.81593405269</v>
      </c>
      <c r="H221" s="61"/>
      <c r="I221" s="61"/>
      <c r="J221" s="61"/>
      <c r="K221" s="1">
        <f t="shared" si="22"/>
        <v>41531136</v>
      </c>
      <c r="L221" s="61"/>
      <c r="M221" s="61"/>
      <c r="N221" s="61"/>
      <c r="O221" s="23"/>
    </row>
    <row r="222" spans="1:15" x14ac:dyDescent="0.2">
      <c r="A222" s="55" t="s">
        <v>238</v>
      </c>
      <c r="B222" s="55">
        <v>220</v>
      </c>
      <c r="C222" s="56">
        <v>45024</v>
      </c>
      <c r="D222" s="31"/>
      <c r="E222" s="31">
        <f t="shared" si="19"/>
        <v>2023</v>
      </c>
      <c r="F222" s="31"/>
      <c r="G222" s="31">
        <f t="shared" si="21"/>
        <v>573824.56621857628</v>
      </c>
      <c r="H222" s="57"/>
      <c r="I222" s="57"/>
      <c r="J222" s="57"/>
      <c r="K222" s="33">
        <f t="shared" si="22"/>
        <v>41679680</v>
      </c>
      <c r="L222" s="57"/>
      <c r="M222" s="57"/>
      <c r="N222" s="57"/>
      <c r="O222" s="23"/>
    </row>
    <row r="223" spans="1:15" x14ac:dyDescent="0.2">
      <c r="C223"/>
      <c r="D223"/>
      <c r="E223"/>
    </row>
    <row r="224" spans="1:15" x14ac:dyDescent="0.2">
      <c r="C224"/>
      <c r="D224"/>
      <c r="E224"/>
    </row>
    <row r="225" spans="3:5" x14ac:dyDescent="0.2">
      <c r="C225"/>
      <c r="D225"/>
      <c r="E225"/>
    </row>
    <row r="226" spans="3:5" x14ac:dyDescent="0.2">
      <c r="C226"/>
      <c r="D226"/>
      <c r="E226"/>
    </row>
    <row r="227" spans="3:5" x14ac:dyDescent="0.2">
      <c r="C227"/>
      <c r="D227"/>
      <c r="E227"/>
    </row>
    <row r="228" spans="3:5" x14ac:dyDescent="0.2">
      <c r="C228"/>
      <c r="D228"/>
      <c r="E228"/>
    </row>
    <row r="229" spans="3:5" x14ac:dyDescent="0.2">
      <c r="C229"/>
      <c r="D229"/>
      <c r="E229"/>
    </row>
    <row r="230" spans="3:5" x14ac:dyDescent="0.2">
      <c r="C230"/>
      <c r="D230"/>
      <c r="E230"/>
    </row>
    <row r="231" spans="3:5" x14ac:dyDescent="0.2">
      <c r="C231"/>
      <c r="D231"/>
      <c r="E231"/>
    </row>
    <row r="232" spans="3:5" x14ac:dyDescent="0.2">
      <c r="C232"/>
      <c r="D232"/>
      <c r="E232"/>
    </row>
  </sheetData>
  <mergeCells count="6">
    <mergeCell ref="A1:F1"/>
    <mergeCell ref="S2:T2"/>
    <mergeCell ref="P4:Q4"/>
    <mergeCell ref="S4:T4"/>
    <mergeCell ref="S7:U7"/>
    <mergeCell ref="S10:W18"/>
  </mergeCells>
  <hyperlinks>
    <hyperlink ref="A42" r:id="rId1" display="https://www.tapology.com/fightcenter/events/ufc-71-liddell-vs-jackson" xr:uid="{51C0C7CD-9CBF-C045-BD34-45857CC99E5C}"/>
    <hyperlink ref="A204" r:id="rId2" display="https://www.tapology.com/fightcenter/events/70869-ufc-255" xr:uid="{7F6B16A4-C343-4549-ABA8-185A200BAD35}"/>
    <hyperlink ref="A145" r:id="rId3" display="https://www.tapology.com/fightcenter/events/25716-ufc-183-silva-vs-diaz" xr:uid="{880522D2-0C6D-2043-9E91-883ABEEB620F}"/>
    <hyperlink ref="A196" r:id="rId4" display="https://www.tapology.com/fightcenter/events/56351-ufc-235" xr:uid="{6EAAB771-0CE4-8240-923B-5681F993CB1F}"/>
    <hyperlink ref="A65" r:id="rId5" display="https://www.tapology.com/fightcenter/events/ufc-97-redemption" xr:uid="{E9C6D1F9-0BA2-B547-96B9-FF45AA34B839}"/>
    <hyperlink ref="A51" r:id="rId6" display="https://www.tapology.com/fightcenter/events/ufc-81-breaking-point" xr:uid="{92B20FFA-AF0E-CA4C-A802-3FC19CE3A712}"/>
    <hyperlink ref="A66" r:id="rId7" display="https://www.tapology.com/fightcenter/events/ufc-98-evans-vs-machida" xr:uid="{B5AEC0E4-7754-BB47-9729-482A81B272BE}"/>
    <hyperlink ref="A130" r:id="rId8" display="https://www.tapology.com/fightcenter/events/19524-ufc-167-st-pierre-vs-hendricks" xr:uid="{A5313431-856D-4A48-B6AE-6DE611A5DF8D}"/>
    <hyperlink ref="A57" r:id="rId9" display="https://www.tapology.com/fightcenter/events/ufc-87-seek-and-destroy" xr:uid="{D3EFC470-7012-3E4C-962E-B78AF3DBEEE0}"/>
    <hyperlink ref="A32" r:id="rId10" display="https://www.tapology.com/fightcenter/events/ufc-60-hughes-vs-gracie" xr:uid="{E59CD598-2F31-6046-BFCA-052F232EDB1B}"/>
    <hyperlink ref="A209" r:id="rId11" display="https://www.tapology.com/fightcenter/events/77570-ufc-263" xr:uid="{1D40A981-ED5F-8B47-AF05-A6551BF47804}"/>
    <hyperlink ref="A84" r:id="rId12" display="https://www.tapology.com/fightcenter/events/ufc-117-silva-vs-sonnen" xr:uid="{FE9B1ACA-FD92-0C4C-907F-E60BA8EEAE95}"/>
    <hyperlink ref="A146" r:id="rId13" display="https://www.tapology.com/fightcenter/events/27642-ufc-184-weidman-vs-belfort" xr:uid="{A91CBBF0-A4F9-4E43-822C-4B284FF47C75}"/>
    <hyperlink ref="A118" r:id="rId14" display="https://www.tapology.com/fightcenter/events/15171-ufc-155-dos-santos-vs-velasquez-2" xr:uid="{25C06677-0F2A-FA47-B568-80DE225CFA80}"/>
    <hyperlink ref="A110" r:id="rId15" display="https://www.tapology.com/fightcenter/events/12168-ufc-146" xr:uid="{EDD31644-222E-424F-8B52-25778940501D}"/>
    <hyperlink ref="A125" r:id="rId16" display="https://www.tapology.com/fightcenter/events/17854-ufc-162-silva-vs-weidman" xr:uid="{6B23F0B9-D20E-924E-92B0-72120222DCD5}"/>
    <hyperlink ref="A56" r:id="rId17" display="https://www.tapology.com/fightcenter/events/ufc-86-jackson-vs-griffin" xr:uid="{B76D7D3E-7AD7-C84F-BDF7-264FF4B07C96}"/>
    <hyperlink ref="A40" r:id="rId18" display="https://www.tapology.com/fightcenter/events/ufc-68-uprising" xr:uid="{7F0602B0-D06A-FB4D-ACA7-A99EC9E678FD}"/>
    <hyperlink ref="A85" r:id="rId19" display="https://www.tapology.com/fightcenter/events/ufc-118-edgar-vs-penn-2" xr:uid="{2E8B7169-56A4-DC40-B715-7AC7C8A52E94}"/>
    <hyperlink ref="A53" r:id="rId20" display="https://www.tapology.com/fightcenter/events/ufc-83-serra-vs-st-pierre-2" xr:uid="{D20D0F10-BB25-1D44-A999-92F90B34AE1A}"/>
    <hyperlink ref="A122" r:id="rId21" display="https://www.tapology.com/fightcenter/events/16681-ufc-jones-vs-sonnen" xr:uid="{8C8B2442-7CD5-7A42-AFF0-4D57F6D211FF}"/>
    <hyperlink ref="A138" r:id="rId22" display="https://www.tapology.com/fightcenter/events/23324-ufc-175" xr:uid="{D151AA0A-1D2D-FB4E-B83A-AA862F03408E}"/>
    <hyperlink ref="A100" r:id="rId23" display="https://www.tapology.com/fightcenter/events/9686-ufc-135" xr:uid="{51DA4DFF-FF43-0842-8B14-F6B01AAE9E22}"/>
    <hyperlink ref="A88" r:id="rId24" display="https://www.tapology.com/fightcenter/events/ufc-123-rampage-vs-machida" xr:uid="{B01E5405-F5AD-A44C-A810-0F52FC982E39}"/>
    <hyperlink ref="A37" r:id="rId25" display="https://www.tapology.com/fightcenter/events/ufc-65-bad-intentions" xr:uid="{D7E91DC0-D6F0-FC4D-BDD0-67B7A8331EFC}"/>
    <hyperlink ref="A202" r:id="rId26" display="https://www.tapology.com/fightcenter/events/67159-ufc-on-espn" xr:uid="{5CCAF955-224A-A849-9FDB-A43C7AB4B891}"/>
    <hyperlink ref="A212" r:id="rId27" display="https://www.tapology.com/fightcenter/events/81603-ufc-fight-night" xr:uid="{B46878AF-8F2D-DF4B-ADC4-31F5E6C8C226}"/>
    <hyperlink ref="A34" r:id="rId28" display="https://www.tapology.com/fightcenter/events/ufc-62-liddell-vs-sobral" xr:uid="{1DB5D3E5-2BC7-484A-BC46-EB4B3045E688}"/>
    <hyperlink ref="A104" r:id="rId29" display="https://www.tapology.com/fightcenter/events/10374-ufc-140" xr:uid="{8152AB7B-6722-5347-A808-DF282E5BE588}"/>
    <hyperlink ref="A45" r:id="rId30" display="https://www.tapology.com/fightcenter/events/ufc-74-respect" xr:uid="{0F38C935-B12F-0D45-AD22-E869995215FE}"/>
    <hyperlink ref="A58" r:id="rId31" display="https://www.tapology.com/fightcenter/events/ufc-88-breakthrough" xr:uid="{F60F1B35-9BE2-8246-9AD1-E15EA082BBD5}"/>
    <hyperlink ref="A165" r:id="rId32" display="https://www.tapology.com/fightcenter/events/40102-ufc-203-miocic-vs-overeem" xr:uid="{5BF50972-164E-6741-86B3-60A0A6BC97CE}"/>
    <hyperlink ref="A54" r:id="rId33" display="https://www.tapology.com/fightcenter/events/ufc-84-ill-will" xr:uid="{21DACDF1-EAB9-814E-AEB6-1F698007B9F4}"/>
    <hyperlink ref="A46" r:id="rId34" display="https://www.tapology.com/fightcenter/events/ufc-76-knockout" xr:uid="{043E9038-ACD8-E34F-BA4B-8F22B87B66AD}"/>
    <hyperlink ref="A115" r:id="rId35" display="https://www.tapology.com/fightcenter/events/13140-ufc-152" xr:uid="{E93F352A-83DC-4B4A-94A3-CE621BB69B58}"/>
    <hyperlink ref="A120" r:id="rId36" display="https://www.tapology.com/fightcenter/events/16791-ufc-157" xr:uid="{9BCD1D06-8DC4-D742-B344-03B468B8ECC5}"/>
    <hyperlink ref="A93" r:id="rId37" display="https://www.tapology.com/fightcenter/events/ufc-128-shogun-vs-jones" xr:uid="{181EA06F-B53F-1844-9BEC-04D815BB3572}"/>
    <hyperlink ref="A44" r:id="rId38" display="https://www.tapology.com/fightcenter/events/ufc-73-stacked" xr:uid="{8DE14668-9F1C-AE45-9924-C619FA9C821A}"/>
    <hyperlink ref="A31" r:id="rId39" display="https://www.tapology.com/fightcenter/events/ufc-59-reality-check" xr:uid="{74955CD1-22C0-9B41-BEA7-43F1A8A77B99}"/>
    <hyperlink ref="A39" r:id="rId40" display="https://www.tapology.com/fightcenter/events/ufc-67-all-or-nothing" xr:uid="{5F4CABE0-7E9F-804E-931A-2EC7EB2F05BD}"/>
    <hyperlink ref="A48" r:id="rId41" display="https://www.tapology.com/fightcenter/events/ufc-78-validation" xr:uid="{C4269536-424F-F848-9E5E-445079405846}"/>
    <hyperlink ref="A143" r:id="rId42" display="https://www.tapology.com/fightcenter/events/22392-ufc-181" xr:uid="{5BA05D1C-4A48-2B42-B854-49F4C945B37E}"/>
    <hyperlink ref="A35" r:id="rId43" display="https://www.tapology.com/fightcenter/events/ufc-63-hughes-vs-penn" xr:uid="{CEE95DDB-2C94-D54A-B90A-716B050F6099}"/>
    <hyperlink ref="A41" r:id="rId44" display="https://www.tapology.com/fightcenter/events/ufc-69-shootout" xr:uid="{C432F730-34C6-214A-A10C-C6B9F4E880D4}"/>
    <hyperlink ref="A29" r:id="rId45" display="https://www.tapology.com/fightcenter/events/ufc-57-liddell-vs-couture-3" xr:uid="{92F3D4B7-FB0D-5F49-B84D-0425424C0CC6}"/>
    <hyperlink ref="A213" r:id="rId46" display="https://www.tapology.com/fightcenter/events/85253-ufc-274" xr:uid="{4F2100B9-02F4-0D4C-B85D-E48FD15040B3}"/>
    <hyperlink ref="A107" r:id="rId47" display="https://www.tapology.com/fightcenter/events/11221-ufc-143" xr:uid="{90059DDE-4108-034D-BFE6-AADAAC58412E}"/>
    <hyperlink ref="A181" r:id="rId48" display="https://www.tapology.com/fightcenter/events/47258-ufc-219" xr:uid="{72EB5D4D-7E05-524C-9862-9B05A424AF43}"/>
    <hyperlink ref="A188" r:id="rId49" display="https://www.tapology.com/fightcenter/events/49921-ufc-226" xr:uid="{CFDC3D14-C17E-1940-90A8-C38E2854E0FB}"/>
    <hyperlink ref="A182" r:id="rId50" display="https://www.tapology.com/fightcenter/events/48687-ufc-220" xr:uid="{680E9415-2C4E-8444-9A59-72FBDC01E55B}"/>
    <hyperlink ref="A123" r:id="rId51" display="https://www.tapology.com/fightcenter/events/17601-ufc" xr:uid="{48A5EFF1-849F-6845-8A02-9977224497B4}"/>
    <hyperlink ref="A108" r:id="rId52" display="https://www.tapology.com/fightcenter/events/11293-ufc-144" xr:uid="{45F96A64-EA65-0E4F-8AF4-70BBBAF2DB92}"/>
    <hyperlink ref="A149" r:id="rId53" display="https://www.tapology.com/fightcenter/events/29455-ufc-187-aldo-vs-mcgregor" xr:uid="{9E868D4B-4959-6844-8BC2-E2B86D93A6A7}"/>
    <hyperlink ref="A116" r:id="rId54" display="https://www.tapology.com/fightcenter/events/14431-ufc-153" xr:uid="{18A96FC7-2BA3-4F4E-8D5A-6A8B153227EF}"/>
    <hyperlink ref="A67" r:id="rId55" display="https://www.tapology.com/fightcenter/events/ufc-99-the-comeback" xr:uid="{17F284F1-958E-AF4A-A0A2-02BDC0DF78BE}"/>
    <hyperlink ref="A62" r:id="rId56" display="https://www.tapology.com/fightcenter/events/ufc-93-franklin-vs-henderson" xr:uid="{AF6DE6D7-0FE3-DF4D-814E-3D18017A1D87}"/>
    <hyperlink ref="A185" r:id="rId57" display="https://www.tapology.com/fightcenter/events/50149-ufc-223" xr:uid="{BAFDB122-3159-6543-97D7-A5F5AFFD7657}"/>
    <hyperlink ref="A97" r:id="rId58" display="https://www.tapology.com/fightcenter/events/ufc-132-cruz-vs-faber-ii" xr:uid="{D1849ED9-A79D-A047-A37A-7BC7EB172EE7}"/>
    <hyperlink ref="A64" r:id="rId59" display="https://www.tapology.com/fightcenter/events/ufc-96-jackson-vs-jardine" xr:uid="{B5A6A9F1-3448-5845-B727-F5E18804966C}"/>
    <hyperlink ref="A135" r:id="rId60" display="https://www.tapology.com/fightcenter/events/21832-ufc-172-jones-vs-teixeira" xr:uid="{5BC3CC29-B9D8-4D4E-83C4-92B6BE121411}"/>
    <hyperlink ref="A133" r:id="rId61" display="https://www.tapology.com/fightcenter/events/21249-ufc-170" xr:uid="{43D791A5-71AF-784D-A75D-E904646AEEC6}"/>
    <hyperlink ref="A99" r:id="rId62" display="https://www.tapology.com/fightcenter/events/ufc-134-silva-vs-okami" xr:uid="{506EECF7-2880-D045-BC0D-3BCF9CEE17DD}"/>
    <hyperlink ref="A129" r:id="rId63" display="https://www.tapology.com/fightcenter/events/19525-ufc-166-velasquez-vs-dos-santos-3" xr:uid="{6258B758-E128-C84C-9992-459CA608ED97}"/>
    <hyperlink ref="A119" r:id="rId64" display="https://www.tapology.com/fightcenter/events/16542-ufc-157" xr:uid="{8C112987-DCB0-DF48-B7F7-8CBC74F87F9D}"/>
    <hyperlink ref="A96" r:id="rId65" display="https://www.tapology.com/fightcenter/events/ufc-131-lesnar-vs-dos-santos" xr:uid="{396085A5-BF4D-4247-B937-276C1466924D}"/>
    <hyperlink ref="A52" r:id="rId66" display="https://www.tapology.com/fightcenter/events/ufc-82-pride-of-a-champion" xr:uid="{8EF5C432-F25D-E841-8A6B-9951FF01ADFA}"/>
    <hyperlink ref="A47" r:id="rId67" display="https://www.tapology.com/fightcenter/events/ufc-77-hostile-territory" xr:uid="{E603F4EA-5722-D74A-AB52-A0CA8B2F847E}"/>
    <hyperlink ref="A95" r:id="rId68" display="https://www.tapology.com/fightcenter/events/ufc-130-edgar-vs-maynard-3" xr:uid="{BD36874E-0F63-3A46-916B-F40EB436D849}"/>
    <hyperlink ref="A159" r:id="rId69" display="https://www.tapology.com/fightcenter/events/36847-ufc-198" xr:uid="{5C582C1E-F418-4949-AED0-3B08B937FF97}"/>
    <hyperlink ref="A147" r:id="rId70" display="https://www.tapology.com/fightcenter/events/28236-ufc-185" xr:uid="{1AFAF18F-C145-364C-985C-AA75C710D635}"/>
    <hyperlink ref="A128" r:id="rId71" display="https://www.tapology.com/fightcenter/events/19128-ufc-165" xr:uid="{FB7BBE77-B844-D64C-91A1-D759101BD07F}"/>
    <hyperlink ref="A98" r:id="rId72" display="https://www.tapology.com/fightcenter/events/ufc-133" xr:uid="{68089901-076B-CC4F-9DFF-B44AF13414F6}"/>
    <hyperlink ref="A150" r:id="rId73" display="https://www.tapology.com/fightcenter/events/29313-ufc-188-velasquez-vs-werdum" xr:uid="{189E695A-D2E6-A54B-8D04-B65C70101D5E}"/>
    <hyperlink ref="A36" r:id="rId74" display="https://www.tapology.com/fightcenter/events/ufc-64-unstoppable" xr:uid="{F45053E1-82C3-0A44-9B9D-2CF04EA2A546}"/>
    <hyperlink ref="A172" r:id="rId75" display="https://www.tapology.com/fightcenter/events/43812-ufc-210" xr:uid="{D6B7BCFB-CCF4-F34E-AF55-6003C0D9166C}"/>
    <hyperlink ref="A189" r:id="rId76" display="https://www.tapology.com/fightcenter/events/52344-ufc-227" xr:uid="{D533E24D-EA78-C547-B554-FFCCF1EDF06F}"/>
    <hyperlink ref="A171" r:id="rId77" display="https://www.tapology.com/fightcenter/events/42699-ufc-210" xr:uid="{AF1634E1-B045-E04D-AEB9-8B96CC839316}"/>
    <hyperlink ref="A193" r:id="rId78" display="https://www.tapology.com/fightcenter/events/54119-ufc-231" xr:uid="{BCBD91B1-11CC-4D4A-9D04-071840D79B35}"/>
    <hyperlink ref="A208" r:id="rId79" display="https://www.tapology.com/fightcenter/events/77263-ufc-fight-night" xr:uid="{D651E35F-6AE2-DA41-B8E1-8A944D68E2E4}"/>
    <hyperlink ref="A59" r:id="rId80" display="https://www.tapology.com/fightcenter/events/ufc-90-silva-vs-cote" xr:uid="{EED74FCB-D460-044C-A380-D5C0F4A765F0}"/>
    <hyperlink ref="A134" r:id="rId81" display="https://www.tapology.com/fightcenter/events/21513-ufc-171" xr:uid="{BC29352D-EF4C-174A-A540-533D2D33CFFF}"/>
    <hyperlink ref="A173" r:id="rId82" display="https://www.tapology.com/fightcenter/events/43945-ufc-211" xr:uid="{8D6E2642-BED2-3842-BB13-088463F2E875}"/>
    <hyperlink ref="A30" r:id="rId83" display="https://www.tapology.com/fightcenter/events/ufc-58-usa-vs-canada" xr:uid="{DBB8B891-CB3E-E746-A259-134ADC5293EF}"/>
    <hyperlink ref="A86" r:id="rId84" display="https://www.tapology.com/fightcenter/events/ufc-119-mir-vs-cro-cop" xr:uid="{A110F042-3AE7-E348-B98A-3DC280F9BAAB}"/>
    <hyperlink ref="A166" r:id="rId85" display="https://www.tapology.com/fightcenter/events/40792-ufc-204" xr:uid="{C576C125-3FB1-7945-BC50-954036D948E4}"/>
    <hyperlink ref="A103" r:id="rId86" display="https://www.tapology.com/fightcenter/events/9822-ufc-138" xr:uid="{CE9BC38F-6F5F-7B49-9EE4-F12E5F19733A}"/>
    <hyperlink ref="A161" r:id="rId87" display="https://www.tapology.com/fightcenter/events/38668-ufc-199-rockhold-vs-weidman-2" xr:uid="{55740BCF-5CF0-E545-ABC2-ADB21A796C2E}"/>
    <hyperlink ref="A102" r:id="rId88" display="https://www.tapology.com/fightcenter/events/9660-ufc-137-st-pierre-vs-diaz" xr:uid="{4436D9A4-D0A1-704A-912A-F727FB583462}"/>
    <hyperlink ref="A24" r:id="rId89" display="https://www.tapology.com/fightcenter/events/ufc-52-couture-vs-liddell-2" xr:uid="{ED7E590D-E2F3-F34B-A7F4-33D3F141B072}"/>
    <hyperlink ref="A90" r:id="rId90" display="https://www.tapology.com/fightcenter/events/ufc-125-resolution" xr:uid="{6DC8A758-668C-DE43-BC42-291DD5E75CD7}"/>
    <hyperlink ref="A127" r:id="rId91" display="https://www.tapology.com/fightcenter/events/18192-ufc-164" xr:uid="{1B39E595-547E-B144-A40B-86C87AF0DE8F}"/>
    <hyperlink ref="A184" r:id="rId92" display="https://www.tapology.com/fightcenter/events/48689-ufc-222" xr:uid="{1866924B-16F2-CC40-935E-1B6DC637196C}"/>
    <hyperlink ref="A92" r:id="rId93" display="https://www.tapology.com/fightcenter/events/ufc-127-penn-vs-fitch" xr:uid="{5AB31610-BA19-F140-A012-9183F9A6492E}"/>
    <hyperlink ref="A187" r:id="rId94" display="https://www.tapology.com/fightcenter/events/50751-ufc-225" xr:uid="{668EC30E-C575-BE49-920D-A2A77FACED47}"/>
    <hyperlink ref="A192" r:id="rId95" display="https://www.tapology.com/fightcenter/events/53519-ufc-230" xr:uid="{E3BFEDC9-91AE-1646-8102-3A83DE57DEB0}"/>
    <hyperlink ref="A154" r:id="rId96" display="https://www.tapology.com/fightcenter/events/31112-ufc-192" xr:uid="{18A7A0D5-8337-D047-A3EA-36876EE7A69B}"/>
    <hyperlink ref="A163" r:id="rId97" display="https://www.tapology.com/fightcenter/events/39712-ufc-201" xr:uid="{34689E71-7E87-4144-A4F6-003BADD80CD5}"/>
    <hyperlink ref="A113" r:id="rId98" display="https://www.tapology.com/fightcenter/events/12776-ufc-149" xr:uid="{32FC2F74-B6D2-1845-AC92-10B396ABB000}"/>
    <hyperlink ref="A106" r:id="rId99" display="https://www.tapology.com/fightcenter/events/11196-ufc-142" xr:uid="{4409A6CE-A704-004B-BA34-081BFF4B13BB}"/>
    <hyperlink ref="A157" r:id="rId100" display="https://www.tapology.com/fightcenter/events/34862-ufc-195-rousey-vs-holm" xr:uid="{E881C14F-CE4C-2549-A71A-B687FC4090E7}"/>
    <hyperlink ref="A132" r:id="rId101" display="https://www.tapology.com/fightcenter/events/20975-ufc-169-jones-vs-teixeira" xr:uid="{E9970631-7EFF-024C-8623-E68553E70C97}"/>
    <hyperlink ref="A180" r:id="rId102" display="https://www.tapology.com/fightcenter/events/47255-ufc-218" xr:uid="{18B13849-C082-9D45-993D-0693F9B607E1}"/>
    <hyperlink ref="A50" r:id="rId103" display="https://www.tapology.com/fightcenter/events/ufc-80-rapid-fire" xr:uid="{D36B467D-57A4-3B4B-835E-35D0CCDD0F11}"/>
    <hyperlink ref="A101" r:id="rId104" display="https://www.tapology.com/fightcenter/events/9765-ufc-136" xr:uid="{C87EECCC-A670-9849-A9E0-244E4A357EE0}"/>
    <hyperlink ref="A160" r:id="rId105" display="https://www.tapology.com/fightcenter/events/37906-ufc-fight-night-87-jacare-vs-belfort" xr:uid="{A9AA65FB-4470-E94D-AA5E-DF12A27E8EDF}"/>
    <hyperlink ref="A136" r:id="rId106" display="https://www.tapology.com/fightcenter/events/22469-ufc-173-weidman-vs-belfort" xr:uid="{8E87D5F5-EEEA-574D-9FA8-0BA1305A821F}"/>
    <hyperlink ref="A55" r:id="rId107" display="https://www.tapology.com/fightcenter/events/ufc-85-bedlam" xr:uid="{314A716A-108F-F84E-BACF-B7090B38EAFD}"/>
    <hyperlink ref="A140" r:id="rId108" display="https://www.tapology.com/fightcenter/events/22390-ufc-178" xr:uid="{761B1C72-50AD-3E46-BAFC-205E9B3D42B3}"/>
    <hyperlink ref="A174" r:id="rId109" display="https://www.tapology.com/fightcenter/events/44080-ufc-212" xr:uid="{A69EB6FE-4854-6A4D-9775-60274D1AA188}"/>
    <hyperlink ref="A170" r:id="rId110" display="https://www.tapology.com/fightcenter/events/42698-ufc-209" xr:uid="{7D2EDC94-8FF2-5047-B92D-C8DD311B1DB4}"/>
    <hyperlink ref="A28" r:id="rId111" display="https://www.tapology.com/fightcenter/events/ufc-56-full-force" xr:uid="{F842E302-F8D9-7C4A-A39B-01B2FE731E8D}"/>
    <hyperlink ref="A178" r:id="rId112" display="https://www.tapology.com/fightcenter/events/46805-ufc-216" xr:uid="{8B423D19-0B06-F746-97B4-A11D944F0F1E}"/>
    <hyperlink ref="A43" r:id="rId113" display="https://www.tapology.com/fightcenter/events/ufc-72-victory" xr:uid="{30E9C38F-B0A5-0147-B0CF-AE3828C38AB4}"/>
    <hyperlink ref="A114" r:id="rId114" display="https://www.tapology.com/fightcenter/events/13684-ufc-150" xr:uid="{57AEF91B-C86F-D341-A14C-12CA8692D1D1}"/>
    <hyperlink ref="A142" r:id="rId115" display="https://www.tapology.com/fightcenter/events/24140-ufc-180-velasquez-vs-werdum" xr:uid="{CCD8DBC0-28EC-4C45-ACA8-4EA23A621C17}"/>
    <hyperlink ref="A126" r:id="rId116" display="https://www.tapology.com/fightcenter/events/17693-ufc-aldo-vs-pettis" xr:uid="{6553EF4B-5A43-8F4F-BD36-828E2C587B8B}"/>
    <hyperlink ref="A141" r:id="rId117" display="https://www.tapology.com/fightcenter/events/24353-ufc-179" xr:uid="{A01EB0AA-FAD3-0749-BECF-AE48D81CDC4E}"/>
    <hyperlink ref="A195" r:id="rId118" display="https://www.tapology.com/fightcenter/events/56334-ufc-234" xr:uid="{923AD5CC-4ED6-6A4A-8189-0676B0443FA5}"/>
    <hyperlink ref="A111" r:id="rId119" display="https://www.tapology.com/fightcenter/events/12573-ufc-147" xr:uid="{74344F54-B554-9944-A01B-4BEA52F798FB}"/>
    <hyperlink ref="A26" r:id="rId120" display="https://www.tapology.com/fightcenter/events/ufc-54-boiling-point" xr:uid="{859E8FD3-E635-6841-A0A2-37D02DE7011C}"/>
    <hyperlink ref="A168" r:id="rId121" display="https://www.tapology.com/fightcenter/events/41371-ufc-206" xr:uid="{BC003FBF-240F-F548-8CCC-796D1B3F6417}"/>
    <hyperlink ref="A15" r:id="rId122" display="https://www.tapology.com/fightcenter/events/ufc-40-vendetta" xr:uid="{AEE6FD12-64A1-2744-B267-96C45C34AB93}"/>
    <hyperlink ref="A124" r:id="rId123" display="https://www.tapology.com/fightcenter/events/17939-ufc-161" xr:uid="{4E57E04B-37DC-6F4D-A55B-B504120ECBF8}"/>
    <hyperlink ref="A175" r:id="rId124" display="https://www.tapology.com/fightcenter/events/44083-ufc-213" xr:uid="{646110C9-E027-264F-8BB8-40B7D61678AB}"/>
    <hyperlink ref="A190" r:id="rId125" display="https://www.tapology.com/fightcenter/events/53597-ufc-228" xr:uid="{49B6A777-D22E-4648-A397-F8E37BE0036D}"/>
    <hyperlink ref="A183" r:id="rId126" display="https://www.tapology.com/fightcenter/events/48688-ufc-221" xr:uid="{87558163-64C3-D140-9722-5B0B2BB0B158}"/>
    <hyperlink ref="A139" r:id="rId127" display="https://www.tapology.com/fightcenter/events/24694-ufc-177-jones-vs-gustafsson-2" xr:uid="{CF34C03C-5AE8-7348-9919-C994B475E762}"/>
    <hyperlink ref="A148" r:id="rId128" display="https://www.tapology.com/fightcenter/events/28241-ufc-186" xr:uid="{782CA8CB-4F9C-D248-93CD-E353F190B9CE}"/>
    <hyperlink ref="A27" r:id="rId129" display="https://www.tapology.com/fightcenter/events/ufc-55-fury" xr:uid="{DAE39EAE-D791-0C4F-B0FA-724502C6E39A}"/>
    <hyperlink ref="A153" r:id="rId130" display="https://www.tapology.com/fightcenter/events/33167-ufc-191" xr:uid="{0EDCA4E4-35EA-0340-8563-B133B18CBCB6}"/>
    <hyperlink ref="A137" r:id="rId131" display="https://www.tapology.com/fightcenter/events/22389-ufc-174" xr:uid="{A9B38EAB-0D78-454C-9BDA-DB7DA7DF1450}"/>
    <hyperlink ref="A21" r:id="rId132" display="https://www.tapology.com/fightcenter/events/ufc-48-payback" xr:uid="{DF3A755F-EA9B-8646-B60E-764AF6643D77}"/>
    <hyperlink ref="A20" r:id="rId133" display="https://www.tapology.com/fightcenter/events/ufc-47-its-on" xr:uid="{5E9CA254-FFE9-2B47-BEAC-AEE3BFE8B806}"/>
    <hyperlink ref="A23" r:id="rId134" display="https://www.tapology.com/fightcenter/events/ufc-51-super-saturday" xr:uid="{0F956BD9-45AF-EC4D-B766-3FCC181D525C}"/>
    <hyperlink ref="A177" r:id="rId135" display="https://www.tapology.com/fightcenter/events/44084-ufc-216" xr:uid="{92ECAB81-5950-F540-8B47-1090B99D03A3}"/>
    <hyperlink ref="A197" r:id="rId136" display="https://www.tapology.com/fightcenter/events/57504-ufc-236" xr:uid="{7FCFF718-FEE8-CA4C-8AFA-1A93EE870717}"/>
    <hyperlink ref="A18" r:id="rId137" display="https://www.tapology.com/fightcenter/events/ufc-44-undisputed" xr:uid="{29CEB5C1-A2B2-2042-BFF9-F3573E3E932C}"/>
    <hyperlink ref="A25" r:id="rId138" display="https://www.tapology.com/fightcenter/events/ufc-53-heavy-hitters" xr:uid="{80D852E7-4199-5241-B12C-851579C12F4B}"/>
    <hyperlink ref="A200" r:id="rId139" display="https://www.tapology.com/fightcenter/events/67364-ufc-251" xr:uid="{D4ECE0DF-36D4-9442-831F-618EC2033E60}"/>
    <hyperlink ref="A186" r:id="rId140" display="https://www.tapology.com/fightcenter/events/50243-ufc-224" xr:uid="{D39F2789-3247-B545-80BA-C6757AE88443}"/>
    <hyperlink ref="A22" r:id="rId141" display="https://www.tapology.com/fightcenter/events/ufc-49-unfinished-business" xr:uid="{7CF5D2C1-0106-5E44-9CC9-5E2FEC1613F8}"/>
    <hyperlink ref="A19" r:id="rId142" display="https://www.tapology.com/fightcenter/events/ufc-46-supernatural" xr:uid="{4907D5DF-326D-494C-A874-F5EDF21720AA}"/>
    <hyperlink ref="A9" r:id="rId143" display="https://www.tapology.com/fightcenter/events/ufc-33-victory-in-vegas" xr:uid="{8CBB7854-AE1F-2F40-BB05-DF1017F66016}"/>
    <hyperlink ref="A10" r:id="rId144" display="https://www.tapology.com/fightcenter/events/ufc-34-high-voltage" xr:uid="{9515FBEA-72E4-9B4E-B862-37BEE1AD36A8}"/>
    <hyperlink ref="A12" r:id="rId145" display="https://www.tapology.com/fightcenter/events/ufc-36-worlds-collide" xr:uid="{8973776B-B9D0-5444-B0F2-E5D4EF0699EA}"/>
    <hyperlink ref="A13" r:id="rId146" display="https://www.tapology.com/fightcenter/events/ufc-37-high-impact" xr:uid="{8F245D34-3925-1844-85FC-4993FB5226EE}"/>
    <hyperlink ref="A17" r:id="rId147" display="https://www.tapology.com/fightcenter/events/ufc-43-meltdown" xr:uid="{968661CE-161C-294E-9AA3-CDCF2691101A}"/>
    <hyperlink ref="A14" r:id="rId148" display="https://www.tapology.com/fightcenter/events/ufc-39-the-warriors-return" xr:uid="{73F63C2E-604D-514D-9AB7-C43B096CE092}"/>
    <hyperlink ref="A16" r:id="rId149" display="https://www.tapology.com/fightcenter/events/ufc-42-sudden-impact" xr:uid="{A4C62F6B-A6CF-CA45-9E19-0EBA8236418F}"/>
    <hyperlink ref="A11" r:id="rId150" display="https://www.tapology.com/fightcenter/events/ufc-35-throwdown" xr:uid="{4B84FE7D-B0C3-1341-8290-96B29AE70F00}"/>
    <hyperlink ref="A77" r:id="rId151" display="https://www.tapology.com/fightcenter/events/ufc-110-nogueira-vs-velasquez" xr:uid="{9BCEBBAF-3AD2-F84D-8669-5EBF257F6360}"/>
    <hyperlink ref="A75" r:id="rId152" display="https://www.tapology.com/fightcenter/events/ufc-108-evans-vs-silva" xr:uid="{4F6CD66B-8B1C-FC4E-9928-2C144D13769E}"/>
    <hyperlink ref="A76" r:id="rId153" display="https://www.tapology.com/fightcenter/events/ufc-109-relentless" xr:uid="{31DB6C3C-060C-F048-BBC3-FA78F4B31F4E}"/>
    <hyperlink ref="A71" r:id="rId154" display="https://www.tapology.com/fightcenter/events/ufc-103-franklin-vs-belfort" xr:uid="{043071D2-F983-594D-8CBB-4B9C48B2207E}"/>
    <hyperlink ref="A73" r:id="rId155" display="https://www.tapology.com/fightcenter/events/ufc-106-ortiz-vs-griffin-2" xr:uid="{00D3EBA9-95E5-D448-8676-CE6B90716054}"/>
    <hyperlink ref="A70" r:id="rId156" display="https://www.tapology.com/fightcenter/events/ufc-102-couture-vs-nogueira" xr:uid="{E08A7F2A-D03D-5F4F-827F-2D27323FB820}"/>
    <hyperlink ref="A79" r:id="rId157" display="https://www.tapology.com/fightcenter/events/ufc-112-invincible" xr:uid="{D384AA67-7D49-5F4C-9E39-ABE91DA06F38}"/>
    <hyperlink ref="A72" r:id="rId158" display="https://www.tapology.com/fightcenter/events/ufc-104-machida-vs-shogun" xr:uid="{8986657F-CBBA-1C49-9410-DE0FCF11B004}"/>
    <hyperlink ref="A80" r:id="rId159" display="https://www.tapology.com/fightcenter/events/ufc-113-machida-vs-shogun-2" xr:uid="{88DA121D-404F-B64B-8562-62FE203B80E7}"/>
    <hyperlink ref="A82" r:id="rId160" display="https://www.tapology.com/fightcenter/events/ufc-115-liddell-vs-franklin" xr:uid="{4945321C-5F92-0846-95E9-7092A7BAC1B5}"/>
    <hyperlink ref="A74" r:id="rId161" display="https://www.tapology.com/fightcenter/events/ufc-107-penn-vs-sanchez" xr:uid="{5A8ECC8B-AF42-A643-85EA-B037B0043C66}"/>
  </hyperlinks>
  <pageMargins left="0.7" right="0.7" top="0.75" bottom="0.75" header="0.3" footer="0.3"/>
  <drawing r:id="rId16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8F816-BD8D-3646-9B4C-BA8BEEC4FE54}">
  <dimension ref="A1:I241"/>
  <sheetViews>
    <sheetView workbookViewId="0">
      <selection activeCell="D20" sqref="D20"/>
    </sheetView>
  </sheetViews>
  <sheetFormatPr baseColWidth="10" defaultRowHeight="16" x14ac:dyDescent="0.2"/>
  <cols>
    <col min="1" max="9" width="20.83203125" customWidth="1"/>
  </cols>
  <sheetData>
    <row r="1" spans="1:9" x14ac:dyDescent="0.2">
      <c r="A1" t="s">
        <v>239</v>
      </c>
    </row>
    <row r="2" spans="1:9" ht="17" thickBot="1" x14ac:dyDescent="0.25"/>
    <row r="3" spans="1:9" x14ac:dyDescent="0.2">
      <c r="A3" s="65" t="s">
        <v>240</v>
      </c>
      <c r="B3" s="65"/>
    </row>
    <row r="4" spans="1:9" x14ac:dyDescent="0.2">
      <c r="A4" t="s">
        <v>241</v>
      </c>
      <c r="B4">
        <v>0.24973348131792125</v>
      </c>
    </row>
    <row r="5" spans="1:9" x14ac:dyDescent="0.2">
      <c r="A5" t="s">
        <v>242</v>
      </c>
      <c r="B5">
        <v>6.2366811691168526E-2</v>
      </c>
    </row>
    <row r="6" spans="1:9" x14ac:dyDescent="0.2">
      <c r="A6" t="s">
        <v>243</v>
      </c>
      <c r="B6">
        <v>5.8005727094383265E-2</v>
      </c>
    </row>
    <row r="7" spans="1:9" x14ac:dyDescent="0.2">
      <c r="A7" t="s">
        <v>244</v>
      </c>
      <c r="B7" s="115">
        <v>335631.70542849071</v>
      </c>
    </row>
    <row r="8" spans="1:9" ht="17" thickBot="1" x14ac:dyDescent="0.25">
      <c r="A8" s="66" t="s">
        <v>245</v>
      </c>
      <c r="B8" s="66">
        <v>217</v>
      </c>
    </row>
    <row r="10" spans="1:9" ht="17" thickBot="1" x14ac:dyDescent="0.25">
      <c r="A10" t="s">
        <v>246</v>
      </c>
    </row>
    <row r="11" spans="1:9" x14ac:dyDescent="0.2">
      <c r="A11" s="67"/>
      <c r="B11" s="67" t="s">
        <v>247</v>
      </c>
      <c r="C11" s="67" t="s">
        <v>248</v>
      </c>
      <c r="D11" s="67" t="s">
        <v>249</v>
      </c>
      <c r="E11" s="67" t="s">
        <v>250</v>
      </c>
      <c r="F11" s="67" t="s">
        <v>251</v>
      </c>
    </row>
    <row r="12" spans="1:9" x14ac:dyDescent="0.2">
      <c r="A12" t="s">
        <v>252</v>
      </c>
      <c r="B12">
        <v>1</v>
      </c>
      <c r="C12">
        <v>1610960867086.2383</v>
      </c>
      <c r="D12">
        <v>1610960867086.2383</v>
      </c>
      <c r="E12">
        <v>14.300757141272083</v>
      </c>
      <c r="F12">
        <v>2.0190710466932033E-4</v>
      </c>
    </row>
    <row r="13" spans="1:9" x14ac:dyDescent="0.2">
      <c r="A13" t="s">
        <v>253</v>
      </c>
      <c r="B13">
        <v>215</v>
      </c>
      <c r="C13">
        <v>24219457963099.992</v>
      </c>
      <c r="D13">
        <v>112648641688.83717</v>
      </c>
    </row>
    <row r="14" spans="1:9" ht="17" thickBot="1" x14ac:dyDescent="0.25">
      <c r="A14" s="66" t="s">
        <v>254</v>
      </c>
      <c r="B14" s="66">
        <v>216</v>
      </c>
      <c r="C14" s="66">
        <v>25830418830186.23</v>
      </c>
      <c r="D14" s="66"/>
      <c r="E14" s="66"/>
      <c r="F14" s="66"/>
    </row>
    <row r="15" spans="1:9" ht="17" thickBot="1" x14ac:dyDescent="0.25"/>
    <row r="16" spans="1:9" x14ac:dyDescent="0.2">
      <c r="A16" s="67"/>
      <c r="B16" s="67" t="s">
        <v>255</v>
      </c>
      <c r="C16" s="67" t="s">
        <v>244</v>
      </c>
      <c r="D16" s="67" t="s">
        <v>256</v>
      </c>
      <c r="E16" s="67" t="s">
        <v>257</v>
      </c>
      <c r="F16" s="67" t="s">
        <v>258</v>
      </c>
      <c r="G16" s="67" t="s">
        <v>259</v>
      </c>
      <c r="H16" s="67" t="s">
        <v>260</v>
      </c>
      <c r="I16" s="67" t="s">
        <v>261</v>
      </c>
    </row>
    <row r="17" spans="1:9" x14ac:dyDescent="0.2">
      <c r="A17" t="s">
        <v>262</v>
      </c>
      <c r="B17">
        <v>315836.16743471567</v>
      </c>
      <c r="C17">
        <v>45726.279171518618</v>
      </c>
      <c r="D17">
        <v>6.9071040363905123</v>
      </c>
      <c r="E17" s="116">
        <v>5.5055309248756004E-11</v>
      </c>
      <c r="F17">
        <v>225706.96775246406</v>
      </c>
      <c r="G17">
        <v>405965.36711696727</v>
      </c>
      <c r="H17">
        <v>225706.96775246406</v>
      </c>
      <c r="I17">
        <v>405965.36711696727</v>
      </c>
    </row>
    <row r="18" spans="1:9" ht="17" thickBot="1" x14ac:dyDescent="0.25">
      <c r="A18" s="66" t="s">
        <v>2</v>
      </c>
      <c r="B18" s="66">
        <v>1375.4605194548978</v>
      </c>
      <c r="C18" s="66">
        <v>363.72119846135581</v>
      </c>
      <c r="D18" s="66">
        <v>3.781634189245739</v>
      </c>
      <c r="E18" s="117">
        <v>2.0190710466929813E-4</v>
      </c>
      <c r="F18" s="66">
        <v>658.54453331425964</v>
      </c>
      <c r="G18" s="66">
        <v>2092.3765055955359</v>
      </c>
      <c r="H18" s="66">
        <v>658.54453331425964</v>
      </c>
      <c r="I18" s="66">
        <v>2092.3765055955359</v>
      </c>
    </row>
    <row r="22" spans="1:9" x14ac:dyDescent="0.2">
      <c r="A22" t="s">
        <v>263</v>
      </c>
    </row>
    <row r="23" spans="1:9" ht="17" thickBot="1" x14ac:dyDescent="0.25"/>
    <row r="24" spans="1:9" x14ac:dyDescent="0.2">
      <c r="A24" s="67" t="s">
        <v>264</v>
      </c>
      <c r="B24" s="67" t="s">
        <v>265</v>
      </c>
      <c r="C24" s="67" t="s">
        <v>266</v>
      </c>
    </row>
    <row r="25" spans="1:9" x14ac:dyDescent="0.2">
      <c r="A25">
        <v>1</v>
      </c>
      <c r="B25">
        <v>317211.62795417057</v>
      </c>
      <c r="C25">
        <v>-231211.62795417057</v>
      </c>
    </row>
    <row r="26" spans="1:9" x14ac:dyDescent="0.2">
      <c r="A26">
        <v>2</v>
      </c>
      <c r="B26">
        <v>318587.08847362548</v>
      </c>
      <c r="C26">
        <v>-18587.088473625481</v>
      </c>
    </row>
    <row r="27" spans="1:9" x14ac:dyDescent="0.2">
      <c r="A27">
        <v>3</v>
      </c>
      <c r="B27">
        <v>319962.54899308039</v>
      </c>
      <c r="C27">
        <v>-59962.548993080389</v>
      </c>
    </row>
    <row r="28" spans="1:9" x14ac:dyDescent="0.2">
      <c r="A28">
        <v>4</v>
      </c>
      <c r="B28">
        <v>321338.00951253524</v>
      </c>
      <c r="C28">
        <v>-81338.009512535238</v>
      </c>
    </row>
    <row r="29" spans="1:9" x14ac:dyDescent="0.2">
      <c r="A29">
        <v>5</v>
      </c>
      <c r="B29">
        <v>322713.47003199015</v>
      </c>
      <c r="C29">
        <v>-132713.47003199015</v>
      </c>
    </row>
    <row r="30" spans="1:9" x14ac:dyDescent="0.2">
      <c r="A30">
        <v>6</v>
      </c>
      <c r="B30">
        <v>324088.93055144505</v>
      </c>
      <c r="C30">
        <v>-164088.93055144505</v>
      </c>
    </row>
    <row r="31" spans="1:9" x14ac:dyDescent="0.2">
      <c r="A31">
        <v>7</v>
      </c>
      <c r="B31">
        <v>325464.39107089996</v>
      </c>
      <c r="C31">
        <v>-250464.39107089996</v>
      </c>
    </row>
    <row r="32" spans="1:9" x14ac:dyDescent="0.2">
      <c r="A32">
        <v>8</v>
      </c>
      <c r="B32">
        <v>326839.85159035487</v>
      </c>
      <c r="C32">
        <v>-261839.85159035487</v>
      </c>
    </row>
    <row r="33" spans="1:3" x14ac:dyDescent="0.2">
      <c r="A33">
        <v>9</v>
      </c>
      <c r="B33">
        <v>328215.31210980972</v>
      </c>
      <c r="C33">
        <v>-293215.31210980972</v>
      </c>
    </row>
    <row r="34" spans="1:3" x14ac:dyDescent="0.2">
      <c r="A34">
        <v>10</v>
      </c>
      <c r="B34">
        <v>329590.77262926463</v>
      </c>
      <c r="C34">
        <v>-274590.77262926463</v>
      </c>
    </row>
    <row r="35" spans="1:3" x14ac:dyDescent="0.2">
      <c r="A35">
        <v>11</v>
      </c>
      <c r="B35">
        <v>330966.23314871953</v>
      </c>
      <c r="C35">
        <v>-280966.23314871953</v>
      </c>
    </row>
    <row r="36" spans="1:3" x14ac:dyDescent="0.2">
      <c r="A36">
        <v>12</v>
      </c>
      <c r="B36">
        <v>332341.69366817444</v>
      </c>
      <c r="C36">
        <v>-287341.69366817444</v>
      </c>
    </row>
    <row r="37" spans="1:3" x14ac:dyDescent="0.2">
      <c r="A37">
        <v>13</v>
      </c>
      <c r="B37">
        <v>333717.15418762935</v>
      </c>
      <c r="C37">
        <v>-183717.15418762935</v>
      </c>
    </row>
    <row r="38" spans="1:3" x14ac:dyDescent="0.2">
      <c r="A38">
        <v>14</v>
      </c>
      <c r="B38">
        <v>335092.61470708426</v>
      </c>
      <c r="C38">
        <v>-300092.61470708426</v>
      </c>
    </row>
    <row r="39" spans="1:3" x14ac:dyDescent="0.2">
      <c r="A39">
        <v>15</v>
      </c>
      <c r="B39">
        <v>336468.07522653916</v>
      </c>
      <c r="C39">
        <v>-287468.07522653916</v>
      </c>
    </row>
    <row r="40" spans="1:3" x14ac:dyDescent="0.2">
      <c r="A40">
        <v>16</v>
      </c>
      <c r="B40">
        <v>337843.53574599401</v>
      </c>
      <c r="C40">
        <v>-243843.53574599401</v>
      </c>
    </row>
    <row r="41" spans="1:3" x14ac:dyDescent="0.2">
      <c r="A41">
        <v>17</v>
      </c>
      <c r="B41">
        <v>339218.99626544892</v>
      </c>
      <c r="C41">
        <v>-259218.99626544892</v>
      </c>
    </row>
    <row r="42" spans="1:3" x14ac:dyDescent="0.2">
      <c r="A42">
        <v>18</v>
      </c>
      <c r="B42">
        <v>340594.45678490383</v>
      </c>
      <c r="C42">
        <v>-234594.45678490383</v>
      </c>
    </row>
    <row r="43" spans="1:3" x14ac:dyDescent="0.2">
      <c r="A43">
        <v>19</v>
      </c>
      <c r="B43">
        <v>341969.91730435874</v>
      </c>
      <c r="C43">
        <v>-231969.91730435874</v>
      </c>
    </row>
    <row r="44" spans="1:3" x14ac:dyDescent="0.2">
      <c r="A44">
        <v>20</v>
      </c>
      <c r="B44">
        <v>343345.37782381364</v>
      </c>
      <c r="C44">
        <v>-263345.37782381364</v>
      </c>
    </row>
    <row r="45" spans="1:3" x14ac:dyDescent="0.2">
      <c r="A45">
        <v>21</v>
      </c>
      <c r="B45">
        <v>344720.83834326849</v>
      </c>
      <c r="C45">
        <v>-239720.83834326849</v>
      </c>
    </row>
    <row r="46" spans="1:3" x14ac:dyDescent="0.2">
      <c r="A46">
        <v>22</v>
      </c>
      <c r="B46">
        <v>346096.2988627234</v>
      </c>
      <c r="C46">
        <v>-66096.298862723401</v>
      </c>
    </row>
    <row r="47" spans="1:3" x14ac:dyDescent="0.2">
      <c r="A47">
        <v>23</v>
      </c>
      <c r="B47">
        <v>347471.75938217831</v>
      </c>
      <c r="C47">
        <v>-257471.75938217831</v>
      </c>
    </row>
    <row r="48" spans="1:3" x14ac:dyDescent="0.2">
      <c r="A48">
        <v>24</v>
      </c>
      <c r="B48">
        <v>348847.21990163322</v>
      </c>
      <c r="C48">
        <v>-198847.21990163322</v>
      </c>
    </row>
    <row r="49" spans="1:3" x14ac:dyDescent="0.2">
      <c r="A49">
        <v>25</v>
      </c>
      <c r="B49">
        <v>350222.68042108812</v>
      </c>
      <c r="C49">
        <v>-225222.68042108812</v>
      </c>
    </row>
    <row r="50" spans="1:3" x14ac:dyDescent="0.2">
      <c r="A50">
        <v>26</v>
      </c>
      <c r="B50">
        <v>351598.14094054303</v>
      </c>
      <c r="C50">
        <v>-151598.14094054303</v>
      </c>
    </row>
    <row r="51" spans="1:3" x14ac:dyDescent="0.2">
      <c r="A51">
        <v>27</v>
      </c>
      <c r="B51">
        <v>352973.60145999794</v>
      </c>
      <c r="C51">
        <v>47026.398540002061</v>
      </c>
    </row>
    <row r="52" spans="1:3" x14ac:dyDescent="0.2">
      <c r="A52">
        <v>28</v>
      </c>
      <c r="B52">
        <v>354349.06197945279</v>
      </c>
      <c r="C52">
        <v>-54349.061979452788</v>
      </c>
    </row>
    <row r="53" spans="1:3" x14ac:dyDescent="0.2">
      <c r="A53">
        <v>29</v>
      </c>
      <c r="B53">
        <v>355724.5224989077</v>
      </c>
      <c r="C53">
        <v>69275.477501092304</v>
      </c>
    </row>
    <row r="54" spans="1:3" x14ac:dyDescent="0.2">
      <c r="A54">
        <v>30</v>
      </c>
      <c r="B54">
        <v>357099.9830183626</v>
      </c>
      <c r="C54">
        <v>262900.0169816374</v>
      </c>
    </row>
    <row r="55" spans="1:3" x14ac:dyDescent="0.2">
      <c r="A55">
        <v>31</v>
      </c>
      <c r="B55">
        <v>358475.44353781751</v>
      </c>
      <c r="C55">
        <v>416524.55646218249</v>
      </c>
    </row>
    <row r="56" spans="1:3" x14ac:dyDescent="0.2">
      <c r="A56">
        <v>32</v>
      </c>
      <c r="B56">
        <v>359850.90405727242</v>
      </c>
      <c r="C56">
        <v>140149.09594272758</v>
      </c>
    </row>
    <row r="57" spans="1:3" x14ac:dyDescent="0.2">
      <c r="A57">
        <v>33</v>
      </c>
      <c r="B57">
        <v>361226.36457672727</v>
      </c>
      <c r="C57">
        <v>38773.635423272732</v>
      </c>
    </row>
    <row r="58" spans="1:3" x14ac:dyDescent="0.2">
      <c r="A58">
        <v>34</v>
      </c>
      <c r="B58">
        <v>362601.82509618218</v>
      </c>
      <c r="C58">
        <v>-62601.825096182176</v>
      </c>
    </row>
    <row r="59" spans="1:3" x14ac:dyDescent="0.2">
      <c r="A59">
        <v>35</v>
      </c>
      <c r="B59">
        <v>363977.28561563708</v>
      </c>
      <c r="C59">
        <v>136022.71438436292</v>
      </c>
    </row>
    <row r="60" spans="1:3" x14ac:dyDescent="0.2">
      <c r="A60">
        <v>36</v>
      </c>
      <c r="B60">
        <v>365352.74613509199</v>
      </c>
      <c r="C60">
        <v>563647.25386490801</v>
      </c>
    </row>
    <row r="61" spans="1:3" x14ac:dyDescent="0.2">
      <c r="A61">
        <v>37</v>
      </c>
      <c r="B61">
        <v>366728.2066545469</v>
      </c>
      <c r="C61">
        <v>33271.793345453101</v>
      </c>
    </row>
    <row r="62" spans="1:3" x14ac:dyDescent="0.2">
      <c r="A62">
        <v>38</v>
      </c>
      <c r="B62">
        <v>368103.66717400181</v>
      </c>
      <c r="C62">
        <v>171896.33282599819</v>
      </c>
    </row>
    <row r="63" spans="1:3" x14ac:dyDescent="0.2">
      <c r="A63">
        <v>39</v>
      </c>
      <c r="B63">
        <v>369479.12769345671</v>
      </c>
      <c r="C63">
        <v>30520.872306543286</v>
      </c>
    </row>
    <row r="64" spans="1:3" x14ac:dyDescent="0.2">
      <c r="A64">
        <v>40</v>
      </c>
      <c r="B64">
        <v>370854.58821291156</v>
      </c>
      <c r="C64">
        <v>304145.41178708844</v>
      </c>
    </row>
    <row r="65" spans="1:3" x14ac:dyDescent="0.2">
      <c r="A65">
        <v>41</v>
      </c>
      <c r="B65">
        <v>372230.04873236647</v>
      </c>
      <c r="C65">
        <v>-172230.04873236647</v>
      </c>
    </row>
    <row r="66" spans="1:3" x14ac:dyDescent="0.2">
      <c r="A66">
        <v>42</v>
      </c>
      <c r="B66">
        <v>373605.50925182138</v>
      </c>
      <c r="C66">
        <v>51394.490748178621</v>
      </c>
    </row>
    <row r="67" spans="1:3" x14ac:dyDescent="0.2">
      <c r="A67">
        <v>43</v>
      </c>
      <c r="B67">
        <v>374980.96977127629</v>
      </c>
      <c r="C67">
        <v>110019.03022872371</v>
      </c>
    </row>
    <row r="68" spans="1:3" x14ac:dyDescent="0.2">
      <c r="A68">
        <v>44</v>
      </c>
      <c r="B68">
        <v>376356.43029073119</v>
      </c>
      <c r="C68">
        <v>98643.569709268806</v>
      </c>
    </row>
    <row r="69" spans="1:3" x14ac:dyDescent="0.2">
      <c r="A69">
        <v>45</v>
      </c>
      <c r="B69">
        <v>377731.89081018604</v>
      </c>
      <c r="C69">
        <v>-52731.890810186043</v>
      </c>
    </row>
    <row r="70" spans="1:3" x14ac:dyDescent="0.2">
      <c r="A70">
        <v>46</v>
      </c>
      <c r="B70">
        <v>379107.35132964095</v>
      </c>
      <c r="C70">
        <v>20892.648670359049</v>
      </c>
    </row>
    <row r="71" spans="1:3" x14ac:dyDescent="0.2">
      <c r="A71">
        <v>47</v>
      </c>
      <c r="B71">
        <v>380482.81184909586</v>
      </c>
      <c r="C71">
        <v>319517.18815090414</v>
      </c>
    </row>
    <row r="72" spans="1:3" x14ac:dyDescent="0.2">
      <c r="A72">
        <v>48</v>
      </c>
      <c r="B72">
        <v>381858.27236855077</v>
      </c>
      <c r="C72">
        <v>-156858.27236855077</v>
      </c>
    </row>
    <row r="73" spans="1:3" x14ac:dyDescent="0.2">
      <c r="A73">
        <v>49</v>
      </c>
      <c r="B73">
        <v>383233.73288800567</v>
      </c>
      <c r="C73">
        <v>266766.26711199433</v>
      </c>
    </row>
    <row r="74" spans="1:3" x14ac:dyDescent="0.2">
      <c r="A74">
        <v>50</v>
      </c>
      <c r="B74">
        <v>384609.19340746058</v>
      </c>
      <c r="C74">
        <v>-59609.193407460582</v>
      </c>
    </row>
    <row r="75" spans="1:3" x14ac:dyDescent="0.2">
      <c r="A75">
        <v>51</v>
      </c>
      <c r="B75">
        <v>385984.65392691549</v>
      </c>
      <c r="C75">
        <v>144015.34607308451</v>
      </c>
    </row>
    <row r="76" spans="1:3" x14ac:dyDescent="0.2">
      <c r="A76">
        <v>52</v>
      </c>
      <c r="B76">
        <v>387360.11444637034</v>
      </c>
      <c r="C76">
        <v>87639.885553629661</v>
      </c>
    </row>
    <row r="77" spans="1:3" x14ac:dyDescent="0.2">
      <c r="A77">
        <v>53</v>
      </c>
      <c r="B77">
        <v>388735.57496582525</v>
      </c>
      <c r="C77">
        <v>-173735.57496582525</v>
      </c>
    </row>
    <row r="78" spans="1:3" x14ac:dyDescent="0.2">
      <c r="A78">
        <v>54</v>
      </c>
      <c r="B78">
        <v>390111.03548528015</v>
      </c>
      <c r="C78">
        <v>149888.96451471985</v>
      </c>
    </row>
    <row r="79" spans="1:3" x14ac:dyDescent="0.2">
      <c r="A79">
        <v>55</v>
      </c>
      <c r="B79">
        <v>391486.49600473506</v>
      </c>
      <c r="C79">
        <v>233513.50399526494</v>
      </c>
    </row>
    <row r="80" spans="1:3" x14ac:dyDescent="0.2">
      <c r="A80">
        <v>56</v>
      </c>
      <c r="B80">
        <v>392861.95652418991</v>
      </c>
      <c r="C80">
        <v>87138.043475810089</v>
      </c>
    </row>
    <row r="81" spans="1:3" x14ac:dyDescent="0.2">
      <c r="A81">
        <v>57</v>
      </c>
      <c r="B81">
        <v>394237.41704364482</v>
      </c>
      <c r="C81">
        <v>-94237.417043644818</v>
      </c>
    </row>
    <row r="82" spans="1:3" x14ac:dyDescent="0.2">
      <c r="A82">
        <v>58</v>
      </c>
      <c r="B82">
        <v>395612.87756309973</v>
      </c>
      <c r="C82">
        <v>614387.12243690027</v>
      </c>
    </row>
    <row r="83" spans="1:3" x14ac:dyDescent="0.2">
      <c r="A83">
        <v>59</v>
      </c>
      <c r="B83">
        <v>396988.33808255463</v>
      </c>
      <c r="C83">
        <v>653011.66191744537</v>
      </c>
    </row>
    <row r="84" spans="1:3" x14ac:dyDescent="0.2">
      <c r="A84">
        <v>60</v>
      </c>
      <c r="B84">
        <v>398363.79860200954</v>
      </c>
      <c r="C84">
        <v>-48363.798602009541</v>
      </c>
    </row>
    <row r="85" spans="1:3" x14ac:dyDescent="0.2">
      <c r="A85">
        <v>61</v>
      </c>
      <c r="B85">
        <v>399739.25912146445</v>
      </c>
      <c r="C85">
        <v>520260.74087853555</v>
      </c>
    </row>
    <row r="86" spans="1:3" x14ac:dyDescent="0.2">
      <c r="A86">
        <v>62</v>
      </c>
      <c r="B86">
        <v>401114.71964091936</v>
      </c>
      <c r="C86">
        <v>-51114.719640919357</v>
      </c>
    </row>
    <row r="87" spans="1:3" x14ac:dyDescent="0.2">
      <c r="A87">
        <v>63</v>
      </c>
      <c r="B87">
        <v>402490.18016037426</v>
      </c>
      <c r="C87">
        <v>247509.81983962574</v>
      </c>
    </row>
    <row r="88" spans="1:3" x14ac:dyDescent="0.2">
      <c r="A88">
        <v>64</v>
      </c>
      <c r="B88">
        <v>403865.64067982911</v>
      </c>
      <c r="C88">
        <v>231134.35932017089</v>
      </c>
    </row>
    <row r="89" spans="1:3" x14ac:dyDescent="0.2">
      <c r="A89">
        <v>65</v>
      </c>
      <c r="B89">
        <v>405241.10119928402</v>
      </c>
      <c r="C89">
        <v>-40241.101199284021</v>
      </c>
    </row>
    <row r="90" spans="1:3" x14ac:dyDescent="0.2">
      <c r="A90">
        <v>66</v>
      </c>
      <c r="B90">
        <v>406616.56171873893</v>
      </c>
      <c r="C90">
        <v>893383.43828126113</v>
      </c>
    </row>
    <row r="91" spans="1:3" x14ac:dyDescent="0.2">
      <c r="A91">
        <v>67</v>
      </c>
      <c r="B91">
        <v>407992.02223819384</v>
      </c>
      <c r="C91">
        <v>442007.97776180616</v>
      </c>
    </row>
    <row r="92" spans="1:3" x14ac:dyDescent="0.2">
      <c r="A92">
        <v>68</v>
      </c>
      <c r="B92">
        <v>409367.48275764869</v>
      </c>
      <c r="C92">
        <v>25632.517242351314</v>
      </c>
    </row>
    <row r="93" spans="1:3" x14ac:dyDescent="0.2">
      <c r="A93">
        <v>69</v>
      </c>
      <c r="B93">
        <v>410742.94327710359</v>
      </c>
      <c r="C93">
        <v>-35742.943277103594</v>
      </c>
    </row>
    <row r="94" spans="1:3" x14ac:dyDescent="0.2">
      <c r="A94">
        <v>70</v>
      </c>
      <c r="B94">
        <v>412118.4037965585</v>
      </c>
      <c r="C94">
        <v>87881.596203441499</v>
      </c>
    </row>
    <row r="95" spans="1:3" x14ac:dyDescent="0.2">
      <c r="A95">
        <v>71</v>
      </c>
      <c r="B95">
        <v>413493.86431601341</v>
      </c>
      <c r="C95">
        <v>-38493.864316013409</v>
      </c>
    </row>
    <row r="96" spans="1:3" x14ac:dyDescent="0.2">
      <c r="A96">
        <v>72</v>
      </c>
      <c r="B96">
        <v>414869.32483546832</v>
      </c>
      <c r="C96">
        <v>205130.67516453168</v>
      </c>
    </row>
    <row r="97" spans="1:3" x14ac:dyDescent="0.2">
      <c r="A97">
        <v>73</v>
      </c>
      <c r="B97">
        <v>416244.78535492322</v>
      </c>
      <c r="C97">
        <v>-141244.78535492322</v>
      </c>
    </row>
    <row r="98" spans="1:3" x14ac:dyDescent="0.2">
      <c r="A98">
        <v>74</v>
      </c>
      <c r="B98">
        <v>417620.24587437813</v>
      </c>
      <c r="C98">
        <v>-132620.24587437813</v>
      </c>
    </row>
    <row r="99" spans="1:3" x14ac:dyDescent="0.2">
      <c r="A99">
        <v>75</v>
      </c>
      <c r="B99">
        <v>418995.70639383304</v>
      </c>
      <c r="C99">
        <v>-203995.70639383304</v>
      </c>
    </row>
    <row r="100" spans="1:3" x14ac:dyDescent="0.2">
      <c r="A100">
        <v>76</v>
      </c>
      <c r="B100">
        <v>420371.16691328789</v>
      </c>
      <c r="C100">
        <v>349628.83308671211</v>
      </c>
    </row>
    <row r="101" spans="1:3" x14ac:dyDescent="0.2">
      <c r="A101">
        <v>77</v>
      </c>
      <c r="B101">
        <v>421746.6274327428</v>
      </c>
      <c r="C101">
        <v>78253.372567257204</v>
      </c>
    </row>
    <row r="102" spans="1:3" x14ac:dyDescent="0.2">
      <c r="A102">
        <v>78</v>
      </c>
      <c r="B102">
        <v>423122.0879521977</v>
      </c>
      <c r="C102">
        <v>96877.912047802296</v>
      </c>
    </row>
    <row r="103" spans="1:3" x14ac:dyDescent="0.2">
      <c r="A103">
        <v>79</v>
      </c>
      <c r="B103">
        <v>424497.54847165261</v>
      </c>
      <c r="C103">
        <v>625502.45152834733</v>
      </c>
    </row>
    <row r="104" spans="1:3" x14ac:dyDescent="0.2">
      <c r="A104">
        <v>80</v>
      </c>
      <c r="B104">
        <v>425873.00899110746</v>
      </c>
      <c r="C104">
        <v>94126.991008892539</v>
      </c>
    </row>
    <row r="105" spans="1:3" x14ac:dyDescent="0.2">
      <c r="A105">
        <v>81</v>
      </c>
      <c r="B105">
        <v>427248.46951056237</v>
      </c>
      <c r="C105">
        <v>732751.53048943763</v>
      </c>
    </row>
    <row r="106" spans="1:3" x14ac:dyDescent="0.2">
      <c r="A106">
        <v>82</v>
      </c>
      <c r="B106">
        <v>428623.93003001728</v>
      </c>
      <c r="C106">
        <v>171376.06996998272</v>
      </c>
    </row>
    <row r="107" spans="1:3" x14ac:dyDescent="0.2">
      <c r="A107">
        <v>83</v>
      </c>
      <c r="B107">
        <v>429999.39054947218</v>
      </c>
      <c r="C107">
        <v>105000.60945052782</v>
      </c>
    </row>
    <row r="108" spans="1:3" x14ac:dyDescent="0.2">
      <c r="A108">
        <v>84</v>
      </c>
      <c r="B108">
        <v>431374.85106892709</v>
      </c>
      <c r="C108">
        <v>-136374.85106892709</v>
      </c>
    </row>
    <row r="109" spans="1:3" x14ac:dyDescent="0.2">
      <c r="A109">
        <v>85</v>
      </c>
      <c r="B109">
        <v>432750.311588382</v>
      </c>
      <c r="C109">
        <v>617249.688411618</v>
      </c>
    </row>
    <row r="110" spans="1:3" x14ac:dyDescent="0.2">
      <c r="A110">
        <v>86</v>
      </c>
      <c r="B110">
        <v>434125.77210783691</v>
      </c>
      <c r="C110">
        <v>65874.227892163093</v>
      </c>
    </row>
    <row r="111" spans="1:3" x14ac:dyDescent="0.2">
      <c r="A111">
        <v>87</v>
      </c>
      <c r="B111">
        <v>435501.23262729181</v>
      </c>
      <c r="C111">
        <v>349498.76737270819</v>
      </c>
    </row>
    <row r="112" spans="1:3" x14ac:dyDescent="0.2">
      <c r="A112">
        <v>88</v>
      </c>
      <c r="B112">
        <v>436876.69314674666</v>
      </c>
      <c r="C112">
        <v>-166876.69314674666</v>
      </c>
    </row>
    <row r="113" spans="1:3" x14ac:dyDescent="0.2">
      <c r="A113">
        <v>89</v>
      </c>
      <c r="B113">
        <v>438252.15366620157</v>
      </c>
      <c r="C113">
        <v>286747.84633379843</v>
      </c>
    </row>
    <row r="114" spans="1:3" x14ac:dyDescent="0.2">
      <c r="A114">
        <v>90</v>
      </c>
      <c r="B114">
        <v>439627.61418565648</v>
      </c>
      <c r="C114">
        <v>-179627.61418565648</v>
      </c>
    </row>
    <row r="115" spans="1:3" x14ac:dyDescent="0.2">
      <c r="A115">
        <v>91</v>
      </c>
      <c r="B115">
        <v>441003.07470511139</v>
      </c>
      <c r="C115">
        <v>3996.9252948886133</v>
      </c>
    </row>
    <row r="116" spans="1:3" x14ac:dyDescent="0.2">
      <c r="A116">
        <v>92</v>
      </c>
      <c r="B116">
        <v>442378.53522456624</v>
      </c>
      <c r="C116">
        <v>357621.46477543376</v>
      </c>
    </row>
    <row r="117" spans="1:3" x14ac:dyDescent="0.2">
      <c r="A117">
        <v>93</v>
      </c>
      <c r="B117">
        <v>443753.99574402114</v>
      </c>
      <c r="C117">
        <v>-118753.99574402114</v>
      </c>
    </row>
    <row r="118" spans="1:3" x14ac:dyDescent="0.2">
      <c r="A118">
        <v>94</v>
      </c>
      <c r="B118">
        <v>445129.45626347605</v>
      </c>
      <c r="C118">
        <v>-120129.45626347605</v>
      </c>
    </row>
    <row r="119" spans="1:3" x14ac:dyDescent="0.2">
      <c r="A119">
        <v>95</v>
      </c>
      <c r="B119">
        <v>446504.91678293096</v>
      </c>
      <c r="C119">
        <v>-96504.916782930959</v>
      </c>
    </row>
    <row r="120" spans="1:3" x14ac:dyDescent="0.2">
      <c r="A120">
        <v>96</v>
      </c>
      <c r="B120">
        <v>447880.37730238587</v>
      </c>
      <c r="C120">
        <v>-137880.37730238587</v>
      </c>
    </row>
    <row r="121" spans="1:3" x14ac:dyDescent="0.2">
      <c r="A121">
        <v>97</v>
      </c>
      <c r="B121">
        <v>449255.83782184077</v>
      </c>
      <c r="C121">
        <v>-114255.83782184077</v>
      </c>
    </row>
    <row r="122" spans="1:3" x14ac:dyDescent="0.2">
      <c r="A122">
        <v>98</v>
      </c>
      <c r="B122">
        <v>450631.29834129568</v>
      </c>
      <c r="C122">
        <v>69368.701658704318</v>
      </c>
    </row>
    <row r="123" spans="1:3" x14ac:dyDescent="0.2">
      <c r="A123">
        <v>99</v>
      </c>
      <c r="B123">
        <v>452006.75886075059</v>
      </c>
      <c r="C123">
        <v>-227006.75886075059</v>
      </c>
    </row>
    <row r="124" spans="1:3" x14ac:dyDescent="0.2">
      <c r="A124">
        <v>100</v>
      </c>
      <c r="B124">
        <v>453382.21938020544</v>
      </c>
      <c r="C124">
        <v>-173382.21938020544</v>
      </c>
    </row>
    <row r="125" spans="1:3" x14ac:dyDescent="0.2">
      <c r="A125">
        <v>101</v>
      </c>
      <c r="B125">
        <v>454757.67989966035</v>
      </c>
      <c r="C125">
        <v>-164757.67989966035</v>
      </c>
    </row>
    <row r="126" spans="1:3" x14ac:dyDescent="0.2">
      <c r="A126">
        <v>102</v>
      </c>
      <c r="B126">
        <v>456133.14041911525</v>
      </c>
      <c r="C126">
        <v>28866.859580884746</v>
      </c>
    </row>
    <row r="127" spans="1:3" x14ac:dyDescent="0.2">
      <c r="A127">
        <v>103</v>
      </c>
      <c r="B127">
        <v>457508.6009385701</v>
      </c>
      <c r="C127">
        <v>292491.3990614299</v>
      </c>
    </row>
    <row r="128" spans="1:3" x14ac:dyDescent="0.2">
      <c r="A128">
        <v>104</v>
      </c>
      <c r="B128">
        <v>458884.06145802501</v>
      </c>
      <c r="C128">
        <v>-223884.06145802501</v>
      </c>
    </row>
    <row r="129" spans="1:3" x14ac:dyDescent="0.2">
      <c r="A129">
        <v>105</v>
      </c>
      <c r="B129">
        <v>460259.52197747992</v>
      </c>
      <c r="C129">
        <v>-60259.521977479919</v>
      </c>
    </row>
    <row r="130" spans="1:3" x14ac:dyDescent="0.2">
      <c r="A130">
        <v>106</v>
      </c>
      <c r="B130">
        <v>461634.98249693483</v>
      </c>
      <c r="C130">
        <v>-86634.982496934826</v>
      </c>
    </row>
    <row r="131" spans="1:3" x14ac:dyDescent="0.2">
      <c r="A131">
        <v>107</v>
      </c>
      <c r="B131">
        <v>463010.44301638973</v>
      </c>
      <c r="C131">
        <v>236989.55698361027</v>
      </c>
    </row>
    <row r="132" spans="1:3" x14ac:dyDescent="0.2">
      <c r="A132">
        <v>108</v>
      </c>
      <c r="B132">
        <v>464385.90353584464</v>
      </c>
      <c r="C132">
        <v>95614.096464155358</v>
      </c>
    </row>
    <row r="133" spans="1:3" x14ac:dyDescent="0.2">
      <c r="A133">
        <v>109</v>
      </c>
      <c r="B133">
        <v>465761.36405529955</v>
      </c>
      <c r="C133">
        <v>-290761.36405529955</v>
      </c>
    </row>
    <row r="134" spans="1:3" x14ac:dyDescent="0.2">
      <c r="A134">
        <v>110</v>
      </c>
      <c r="B134">
        <v>467136.82457475446</v>
      </c>
      <c r="C134">
        <v>457863.17542524554</v>
      </c>
    </row>
    <row r="135" spans="1:3" x14ac:dyDescent="0.2">
      <c r="A135">
        <v>111</v>
      </c>
      <c r="B135">
        <v>468512.28509420936</v>
      </c>
      <c r="C135">
        <v>-233512.28509420936</v>
      </c>
    </row>
    <row r="136" spans="1:3" x14ac:dyDescent="0.2">
      <c r="A136">
        <v>112</v>
      </c>
      <c r="B136">
        <v>469887.74561366421</v>
      </c>
      <c r="C136">
        <v>-279887.74561366421</v>
      </c>
    </row>
    <row r="137" spans="1:3" x14ac:dyDescent="0.2">
      <c r="A137">
        <v>113</v>
      </c>
      <c r="B137">
        <v>471263.20613311912</v>
      </c>
      <c r="C137">
        <v>-21263.206133119122</v>
      </c>
    </row>
    <row r="138" spans="1:3" x14ac:dyDescent="0.2">
      <c r="A138">
        <v>114</v>
      </c>
      <c r="B138">
        <v>472638.66665257403</v>
      </c>
      <c r="C138">
        <v>-97638.666652574029</v>
      </c>
    </row>
    <row r="139" spans="1:3" x14ac:dyDescent="0.2">
      <c r="A139">
        <v>115</v>
      </c>
      <c r="B139">
        <v>474014.12717202888</v>
      </c>
      <c r="C139">
        <v>225985.87282797112</v>
      </c>
    </row>
    <row r="140" spans="1:3" x14ac:dyDescent="0.2">
      <c r="A140">
        <v>116</v>
      </c>
      <c r="B140">
        <v>475389.58769148379</v>
      </c>
      <c r="C140">
        <v>114610.41230851621</v>
      </c>
    </row>
    <row r="141" spans="1:3" x14ac:dyDescent="0.2">
      <c r="A141">
        <v>117</v>
      </c>
      <c r="B141">
        <v>476765.04821093869</v>
      </c>
      <c r="C141">
        <v>-146765.04821093869</v>
      </c>
    </row>
    <row r="142" spans="1:3" x14ac:dyDescent="0.2">
      <c r="A142">
        <v>118</v>
      </c>
      <c r="B142">
        <v>478140.5087303936</v>
      </c>
      <c r="C142">
        <v>-28140.508730393602</v>
      </c>
    </row>
    <row r="143" spans="1:3" x14ac:dyDescent="0.2">
      <c r="A143">
        <v>119</v>
      </c>
      <c r="B143">
        <v>479515.96924984851</v>
      </c>
      <c r="C143">
        <v>470484.03075015149</v>
      </c>
    </row>
    <row r="144" spans="1:3" x14ac:dyDescent="0.2">
      <c r="A144">
        <v>120</v>
      </c>
      <c r="B144">
        <v>480891.42976930342</v>
      </c>
      <c r="C144">
        <v>49108.570230696583</v>
      </c>
    </row>
    <row r="145" spans="1:3" x14ac:dyDescent="0.2">
      <c r="A145">
        <v>121</v>
      </c>
      <c r="B145">
        <v>482266.89028875832</v>
      </c>
      <c r="C145">
        <v>-102266.89028875832</v>
      </c>
    </row>
    <row r="146" spans="1:3" x14ac:dyDescent="0.2">
      <c r="A146">
        <v>122</v>
      </c>
      <c r="B146">
        <v>483642.35080821323</v>
      </c>
      <c r="C146">
        <v>-343642.35080821323</v>
      </c>
    </row>
    <row r="147" spans="1:3" x14ac:dyDescent="0.2">
      <c r="A147">
        <v>123</v>
      </c>
      <c r="B147">
        <v>485017.81132766814</v>
      </c>
      <c r="C147">
        <v>64982.18867233186</v>
      </c>
    </row>
    <row r="148" spans="1:3" x14ac:dyDescent="0.2">
      <c r="A148">
        <v>124</v>
      </c>
      <c r="B148">
        <v>486393.27184712299</v>
      </c>
      <c r="C148">
        <v>-306393.27184712299</v>
      </c>
    </row>
    <row r="149" spans="1:3" x14ac:dyDescent="0.2">
      <c r="A149">
        <v>125</v>
      </c>
      <c r="B149">
        <v>487768.7323665779</v>
      </c>
      <c r="C149">
        <v>-217768.7323665779</v>
      </c>
    </row>
    <row r="150" spans="1:3" x14ac:dyDescent="0.2">
      <c r="A150">
        <v>126</v>
      </c>
      <c r="B150">
        <v>489144.1928860328</v>
      </c>
      <c r="C150">
        <v>-179144.1928860328</v>
      </c>
    </row>
    <row r="151" spans="1:3" x14ac:dyDescent="0.2">
      <c r="A151">
        <v>127</v>
      </c>
      <c r="B151">
        <v>490519.65340548765</v>
      </c>
      <c r="C151">
        <v>-160519.65340548765</v>
      </c>
    </row>
    <row r="152" spans="1:3" x14ac:dyDescent="0.2">
      <c r="A152">
        <v>128</v>
      </c>
      <c r="B152">
        <v>491895.11392494256</v>
      </c>
      <c r="C152">
        <v>138104.88607505744</v>
      </c>
    </row>
    <row r="153" spans="1:3" x14ac:dyDescent="0.2">
      <c r="A153">
        <v>129</v>
      </c>
      <c r="B153">
        <v>493270.57444439747</v>
      </c>
      <c r="C153">
        <v>531729.42555560253</v>
      </c>
    </row>
    <row r="154" spans="1:3" x14ac:dyDescent="0.2">
      <c r="A154">
        <v>130</v>
      </c>
      <c r="B154">
        <v>494646.03496385238</v>
      </c>
      <c r="C154">
        <v>-264646.03496385238</v>
      </c>
    </row>
    <row r="155" spans="1:3" x14ac:dyDescent="0.2">
      <c r="A155">
        <v>131</v>
      </c>
      <c r="B155">
        <v>496021.49548330728</v>
      </c>
      <c r="C155">
        <v>-156021.49548330728</v>
      </c>
    </row>
    <row r="156" spans="1:3" x14ac:dyDescent="0.2">
      <c r="A156">
        <v>132</v>
      </c>
      <c r="B156">
        <v>497396.95600276219</v>
      </c>
      <c r="C156">
        <v>-197396.95600276219</v>
      </c>
    </row>
    <row r="157" spans="1:3" x14ac:dyDescent="0.2">
      <c r="A157">
        <v>133</v>
      </c>
      <c r="B157">
        <v>498772.4165222171</v>
      </c>
      <c r="C157">
        <v>-148772.4165222171</v>
      </c>
    </row>
    <row r="158" spans="1:3" x14ac:dyDescent="0.2">
      <c r="A158">
        <v>134</v>
      </c>
      <c r="B158">
        <v>500147.87704167201</v>
      </c>
      <c r="C158">
        <v>-285147.87704167201</v>
      </c>
    </row>
    <row r="159" spans="1:3" x14ac:dyDescent="0.2">
      <c r="A159">
        <v>135</v>
      </c>
      <c r="B159">
        <v>501523.33756112691</v>
      </c>
      <c r="C159">
        <v>-386523.33756112691</v>
      </c>
    </row>
    <row r="160" spans="1:3" x14ac:dyDescent="0.2">
      <c r="A160">
        <v>136</v>
      </c>
      <c r="B160">
        <v>502898.79808058176</v>
      </c>
      <c r="C160">
        <v>22101.201919418236</v>
      </c>
    </row>
    <row r="161" spans="1:3" x14ac:dyDescent="0.2">
      <c r="A161">
        <v>137</v>
      </c>
      <c r="B161">
        <v>504274.25860003667</v>
      </c>
      <c r="C161">
        <v>-379274.25860003667</v>
      </c>
    </row>
    <row r="162" spans="1:3" x14ac:dyDescent="0.2">
      <c r="A162">
        <v>138</v>
      </c>
      <c r="B162">
        <v>505649.71911949158</v>
      </c>
      <c r="C162">
        <v>-300649.71911949158</v>
      </c>
    </row>
    <row r="163" spans="1:3" x14ac:dyDescent="0.2">
      <c r="A163">
        <v>139</v>
      </c>
      <c r="B163">
        <v>507025.17963894643</v>
      </c>
      <c r="C163">
        <v>-327025.17963894643</v>
      </c>
    </row>
    <row r="164" spans="1:3" x14ac:dyDescent="0.2">
      <c r="A164">
        <v>140</v>
      </c>
      <c r="B164">
        <v>508400.64015840134</v>
      </c>
      <c r="C164">
        <v>-318400.64015840134</v>
      </c>
    </row>
    <row r="165" spans="1:3" x14ac:dyDescent="0.2">
      <c r="A165">
        <v>141</v>
      </c>
      <c r="B165">
        <v>509776.10067785624</v>
      </c>
      <c r="C165">
        <v>-109776.10067785624</v>
      </c>
    </row>
    <row r="166" spans="1:3" x14ac:dyDescent="0.2">
      <c r="A166">
        <v>142</v>
      </c>
      <c r="B166">
        <v>511151.56119731115</v>
      </c>
      <c r="C166">
        <v>288848.43880268885</v>
      </c>
    </row>
    <row r="167" spans="1:3" x14ac:dyDescent="0.2">
      <c r="A167">
        <v>143</v>
      </c>
      <c r="B167">
        <v>512527.02171676606</v>
      </c>
      <c r="C167">
        <v>137472.97828323394</v>
      </c>
    </row>
    <row r="168" spans="1:3" x14ac:dyDescent="0.2">
      <c r="A168">
        <v>144</v>
      </c>
      <c r="B168">
        <v>513902.48223622097</v>
      </c>
      <c r="C168">
        <v>76097.517763779033</v>
      </c>
    </row>
    <row r="169" spans="1:3" x14ac:dyDescent="0.2">
      <c r="A169">
        <v>145</v>
      </c>
      <c r="B169">
        <v>515277.94275567587</v>
      </c>
      <c r="C169">
        <v>-205277.94275567587</v>
      </c>
    </row>
    <row r="170" spans="1:3" x14ac:dyDescent="0.2">
      <c r="A170">
        <v>146</v>
      </c>
      <c r="B170">
        <v>516653.40327513078</v>
      </c>
      <c r="C170">
        <v>-391653.40327513078</v>
      </c>
    </row>
    <row r="171" spans="1:3" x14ac:dyDescent="0.2">
      <c r="A171">
        <v>147</v>
      </c>
      <c r="B171">
        <v>518028.86379458569</v>
      </c>
      <c r="C171">
        <v>-143028.86379458569</v>
      </c>
    </row>
    <row r="172" spans="1:3" x14ac:dyDescent="0.2">
      <c r="A172">
        <v>148</v>
      </c>
      <c r="B172">
        <v>519404.32431404054</v>
      </c>
      <c r="C172">
        <v>-219404.32431404054</v>
      </c>
    </row>
    <row r="173" spans="1:3" x14ac:dyDescent="0.2">
      <c r="A173">
        <v>149</v>
      </c>
      <c r="B173">
        <v>520779.78483349545</v>
      </c>
      <c r="C173">
        <v>304220.21516650455</v>
      </c>
    </row>
    <row r="174" spans="1:3" x14ac:dyDescent="0.2">
      <c r="A174">
        <v>150</v>
      </c>
      <c r="B174">
        <v>522155.24535295035</v>
      </c>
      <c r="C174">
        <v>377844.75464704965</v>
      </c>
    </row>
    <row r="175" spans="1:3" x14ac:dyDescent="0.2">
      <c r="A175">
        <v>151</v>
      </c>
      <c r="B175">
        <v>523530.7058724052</v>
      </c>
      <c r="C175">
        <v>-408530.7058724052</v>
      </c>
    </row>
    <row r="176" spans="1:3" x14ac:dyDescent="0.2">
      <c r="A176">
        <v>152</v>
      </c>
      <c r="B176">
        <v>524906.16639186011</v>
      </c>
      <c r="C176">
        <v>-274906.16639186011</v>
      </c>
    </row>
    <row r="177" spans="1:3" x14ac:dyDescent="0.2">
      <c r="A177">
        <v>153</v>
      </c>
      <c r="B177">
        <v>526281.62691131502</v>
      </c>
      <c r="C177">
        <v>573718.37308868498</v>
      </c>
    </row>
    <row r="178" spans="1:3" x14ac:dyDescent="0.2">
      <c r="A178">
        <v>154</v>
      </c>
      <c r="B178">
        <v>527657.08743076993</v>
      </c>
      <c r="C178">
        <v>672342.91256923007</v>
      </c>
    </row>
    <row r="179" spans="1:3" x14ac:dyDescent="0.2">
      <c r="A179">
        <v>155</v>
      </c>
      <c r="B179">
        <v>529032.54795022483</v>
      </c>
      <c r="C179">
        <v>-299032.54795022483</v>
      </c>
    </row>
    <row r="180" spans="1:3" x14ac:dyDescent="0.2">
      <c r="A180">
        <v>156</v>
      </c>
      <c r="B180">
        <v>530408.00846967974</v>
      </c>
      <c r="C180">
        <v>786591.99153032026</v>
      </c>
    </row>
    <row r="181" spans="1:3" x14ac:dyDescent="0.2">
      <c r="A181">
        <v>157</v>
      </c>
      <c r="B181">
        <v>531783.46898913465</v>
      </c>
      <c r="C181">
        <v>-209783.46898913465</v>
      </c>
    </row>
    <row r="182" spans="1:3" x14ac:dyDescent="0.2">
      <c r="A182">
        <v>158</v>
      </c>
      <c r="B182">
        <v>533158.92950858956</v>
      </c>
      <c r="C182">
        <v>-316158.92950858956</v>
      </c>
    </row>
    <row r="183" spans="1:3" x14ac:dyDescent="0.2">
      <c r="A183">
        <v>159</v>
      </c>
      <c r="B183">
        <v>534534.39002804446</v>
      </c>
      <c r="C183">
        <v>-251534.39002804446</v>
      </c>
    </row>
    <row r="184" spans="1:3" x14ac:dyDescent="0.2">
      <c r="A184">
        <v>160</v>
      </c>
      <c r="B184">
        <v>535909.85054749926</v>
      </c>
      <c r="C184">
        <v>473090.14945250074</v>
      </c>
    </row>
    <row r="185" spans="1:3" x14ac:dyDescent="0.2">
      <c r="A185">
        <v>161</v>
      </c>
      <c r="B185">
        <v>537285.31106695416</v>
      </c>
      <c r="C185">
        <v>-297285.31106695416</v>
      </c>
    </row>
    <row r="186" spans="1:3" x14ac:dyDescent="0.2">
      <c r="A186">
        <v>162</v>
      </c>
      <c r="B186">
        <v>538660.77158640907</v>
      </c>
      <c r="C186">
        <v>1061339.2284135909</v>
      </c>
    </row>
    <row r="187" spans="1:3" x14ac:dyDescent="0.2">
      <c r="A187">
        <v>163</v>
      </c>
      <c r="B187">
        <v>540036.23210586398</v>
      </c>
      <c r="C187">
        <v>-65036.232105863979</v>
      </c>
    </row>
    <row r="188" spans="1:3" x14ac:dyDescent="0.2">
      <c r="A188">
        <v>164</v>
      </c>
      <c r="B188">
        <v>541411.69262531889</v>
      </c>
      <c r="C188">
        <v>-251411.69262531889</v>
      </c>
    </row>
    <row r="189" spans="1:3" x14ac:dyDescent="0.2">
      <c r="A189">
        <v>165</v>
      </c>
      <c r="B189">
        <v>542787.15314477379</v>
      </c>
      <c r="C189">
        <v>757212.84685522621</v>
      </c>
    </row>
    <row r="190" spans="1:3" x14ac:dyDescent="0.2">
      <c r="A190">
        <v>166</v>
      </c>
      <c r="B190">
        <v>544162.6136642287</v>
      </c>
      <c r="C190">
        <v>-394162.6136642287</v>
      </c>
    </row>
    <row r="191" spans="1:3" x14ac:dyDescent="0.2">
      <c r="A191">
        <v>167</v>
      </c>
      <c r="B191">
        <v>545538.07418368361</v>
      </c>
      <c r="C191">
        <v>554461.92581631639</v>
      </c>
    </row>
    <row r="192" spans="1:3" x14ac:dyDescent="0.2">
      <c r="A192">
        <v>168</v>
      </c>
      <c r="B192">
        <v>546913.53470313852</v>
      </c>
      <c r="C192">
        <v>-346913.53470313852</v>
      </c>
    </row>
    <row r="193" spans="1:3" x14ac:dyDescent="0.2">
      <c r="A193">
        <v>169</v>
      </c>
      <c r="B193">
        <v>548288.99522259342</v>
      </c>
      <c r="C193">
        <v>-248288.99522259342</v>
      </c>
    </row>
    <row r="194" spans="1:3" x14ac:dyDescent="0.2">
      <c r="A194">
        <v>170</v>
      </c>
      <c r="B194">
        <v>549664.45574204833</v>
      </c>
      <c r="C194">
        <v>-249664.45574204833</v>
      </c>
    </row>
    <row r="195" spans="1:3" x14ac:dyDescent="0.2">
      <c r="A195">
        <v>171</v>
      </c>
      <c r="B195">
        <v>551039.91626150324</v>
      </c>
      <c r="C195">
        <v>-251039.91626150324</v>
      </c>
    </row>
    <row r="196" spans="1:3" x14ac:dyDescent="0.2">
      <c r="A196">
        <v>172</v>
      </c>
      <c r="B196">
        <v>552415.37678095815</v>
      </c>
      <c r="C196">
        <v>-352415.37678095815</v>
      </c>
    </row>
    <row r="197" spans="1:3" x14ac:dyDescent="0.2">
      <c r="A197">
        <v>173</v>
      </c>
      <c r="B197">
        <v>553790.83730041306</v>
      </c>
      <c r="C197">
        <v>-423790.83730041306</v>
      </c>
    </row>
    <row r="198" spans="1:3" x14ac:dyDescent="0.2">
      <c r="A198">
        <v>174</v>
      </c>
      <c r="B198">
        <v>555166.29781986796</v>
      </c>
      <c r="C198">
        <v>304833.70218013204</v>
      </c>
    </row>
    <row r="199" spans="1:3" x14ac:dyDescent="0.2">
      <c r="A199">
        <v>175</v>
      </c>
      <c r="B199">
        <v>556541.75833932275</v>
      </c>
      <c r="C199">
        <v>-456541.75833932275</v>
      </c>
    </row>
    <row r="200" spans="1:3" x14ac:dyDescent="0.2">
      <c r="A200">
        <v>176</v>
      </c>
      <c r="B200">
        <v>557917.21885877766</v>
      </c>
      <c r="C200">
        <v>-357917.21885877766</v>
      </c>
    </row>
    <row r="201" spans="1:3" x14ac:dyDescent="0.2">
      <c r="A201">
        <v>177</v>
      </c>
      <c r="B201">
        <v>559292.67937823257</v>
      </c>
      <c r="C201">
        <v>315707.32062176743</v>
      </c>
    </row>
    <row r="202" spans="1:3" x14ac:dyDescent="0.2">
      <c r="A202">
        <v>178</v>
      </c>
      <c r="B202">
        <v>560668.13989768748</v>
      </c>
      <c r="C202">
        <v>-330668.13989768748</v>
      </c>
    </row>
    <row r="203" spans="1:3" x14ac:dyDescent="0.2">
      <c r="A203">
        <v>179</v>
      </c>
      <c r="B203">
        <v>562043.60041714238</v>
      </c>
      <c r="C203">
        <v>-182043.60041714238</v>
      </c>
    </row>
    <row r="204" spans="1:3" x14ac:dyDescent="0.2">
      <c r="A204">
        <v>180</v>
      </c>
      <c r="B204">
        <v>563419.06093659729</v>
      </c>
      <c r="C204">
        <v>-183419.06093659729</v>
      </c>
    </row>
    <row r="205" spans="1:3" x14ac:dyDescent="0.2">
      <c r="A205">
        <v>181</v>
      </c>
      <c r="B205">
        <v>564794.5214560522</v>
      </c>
      <c r="C205">
        <v>-434794.5214560522</v>
      </c>
    </row>
    <row r="206" spans="1:3" x14ac:dyDescent="0.2">
      <c r="A206">
        <v>182</v>
      </c>
      <c r="B206">
        <v>566169.98197550711</v>
      </c>
      <c r="C206">
        <v>-306169.98197550711</v>
      </c>
    </row>
    <row r="207" spans="1:3" x14ac:dyDescent="0.2">
      <c r="A207">
        <v>183</v>
      </c>
      <c r="B207">
        <v>567545.44249496202</v>
      </c>
      <c r="C207">
        <v>-217545.44249496202</v>
      </c>
    </row>
    <row r="208" spans="1:3" x14ac:dyDescent="0.2">
      <c r="A208">
        <v>184</v>
      </c>
      <c r="B208">
        <v>568920.90301441681</v>
      </c>
      <c r="C208">
        <v>-483920.90301441681</v>
      </c>
    </row>
    <row r="209" spans="1:3" x14ac:dyDescent="0.2">
      <c r="A209">
        <v>185</v>
      </c>
      <c r="B209">
        <v>570296.36353387171</v>
      </c>
      <c r="C209">
        <v>-320296.36353387171</v>
      </c>
    </row>
    <row r="210" spans="1:3" x14ac:dyDescent="0.2">
      <c r="A210">
        <v>186</v>
      </c>
      <c r="B210">
        <v>571671.82405332662</v>
      </c>
      <c r="C210">
        <v>-191671.82405332662</v>
      </c>
    </row>
    <row r="211" spans="1:3" x14ac:dyDescent="0.2">
      <c r="A211">
        <v>187</v>
      </c>
      <c r="B211">
        <v>573047.28457278153</v>
      </c>
      <c r="C211">
        <v>-273047.28457278153</v>
      </c>
    </row>
    <row r="212" spans="1:3" x14ac:dyDescent="0.2">
      <c r="A212">
        <v>188</v>
      </c>
      <c r="B212">
        <v>574422.74509223644</v>
      </c>
      <c r="C212">
        <v>-444422.74509223644</v>
      </c>
    </row>
    <row r="213" spans="1:3" x14ac:dyDescent="0.2">
      <c r="A213">
        <v>189</v>
      </c>
      <c r="B213">
        <v>575798.20561169134</v>
      </c>
      <c r="C213">
        <v>1824201.7943883087</v>
      </c>
    </row>
    <row r="214" spans="1:3" x14ac:dyDescent="0.2">
      <c r="A214">
        <v>190</v>
      </c>
      <c r="B214">
        <v>577173.66613114625</v>
      </c>
      <c r="C214">
        <v>-327173.66613114625</v>
      </c>
    </row>
    <row r="215" spans="1:3" x14ac:dyDescent="0.2">
      <c r="A215">
        <v>191</v>
      </c>
      <c r="B215">
        <v>578549.12665060116</v>
      </c>
      <c r="C215">
        <v>-278549.12665060116</v>
      </c>
    </row>
    <row r="216" spans="1:3" x14ac:dyDescent="0.2">
      <c r="A216">
        <v>192</v>
      </c>
      <c r="B216">
        <v>579924.58717005607</v>
      </c>
      <c r="C216">
        <v>120075.41282994393</v>
      </c>
    </row>
    <row r="217" spans="1:3" x14ac:dyDescent="0.2">
      <c r="A217">
        <v>193</v>
      </c>
      <c r="B217">
        <v>581300.04768951098</v>
      </c>
      <c r="C217">
        <v>-406300.04768951098</v>
      </c>
    </row>
    <row r="218" spans="1:3" x14ac:dyDescent="0.2">
      <c r="A218">
        <v>194</v>
      </c>
      <c r="B218">
        <v>582675.50820896588</v>
      </c>
      <c r="C218">
        <v>67324.491791034117</v>
      </c>
    </row>
    <row r="219" spans="1:3" x14ac:dyDescent="0.2">
      <c r="A219">
        <v>195</v>
      </c>
      <c r="B219">
        <v>584050.96872842079</v>
      </c>
      <c r="C219">
        <v>-484050.96872842079</v>
      </c>
    </row>
    <row r="220" spans="1:3" x14ac:dyDescent="0.2">
      <c r="A220">
        <v>196</v>
      </c>
      <c r="B220">
        <v>585426.4292478757</v>
      </c>
      <c r="C220">
        <v>768002.5707521243</v>
      </c>
    </row>
    <row r="221" spans="1:3" x14ac:dyDescent="0.2">
      <c r="A221">
        <v>197</v>
      </c>
      <c r="B221">
        <v>586801.88976733061</v>
      </c>
      <c r="C221">
        <v>113198.11023266939</v>
      </c>
    </row>
    <row r="222" spans="1:3" x14ac:dyDescent="0.2">
      <c r="A222">
        <v>198</v>
      </c>
      <c r="B222">
        <v>588177.35028678551</v>
      </c>
      <c r="C222">
        <v>-503177.35028678551</v>
      </c>
    </row>
    <row r="223" spans="1:3" x14ac:dyDescent="0.2">
      <c r="A223">
        <v>199</v>
      </c>
      <c r="B223">
        <v>589552.81080624042</v>
      </c>
      <c r="C223">
        <v>710447.18919375958</v>
      </c>
    </row>
    <row r="224" spans="1:3" x14ac:dyDescent="0.2">
      <c r="A224">
        <v>200</v>
      </c>
      <c r="B224">
        <v>590928.27132569521</v>
      </c>
      <c r="C224">
        <v>-90928.271325695212</v>
      </c>
    </row>
    <row r="225" spans="1:3" x14ac:dyDescent="0.2">
      <c r="A225">
        <v>201</v>
      </c>
      <c r="B225">
        <v>592303.73184515012</v>
      </c>
      <c r="C225">
        <v>107696.26815484988</v>
      </c>
    </row>
    <row r="226" spans="1:3" x14ac:dyDescent="0.2">
      <c r="A226">
        <v>202</v>
      </c>
      <c r="B226">
        <v>593679.19236460503</v>
      </c>
      <c r="C226">
        <v>81320.807635394973</v>
      </c>
    </row>
    <row r="227" spans="1:3" x14ac:dyDescent="0.2">
      <c r="A227">
        <v>203</v>
      </c>
      <c r="B227">
        <v>595054.65288405993</v>
      </c>
      <c r="C227">
        <v>1004945.3471159401</v>
      </c>
    </row>
    <row r="228" spans="1:3" x14ac:dyDescent="0.2">
      <c r="A228">
        <v>204</v>
      </c>
      <c r="B228">
        <v>596430.11340351484</v>
      </c>
      <c r="C228">
        <v>203569.88659648516</v>
      </c>
    </row>
    <row r="229" spans="1:3" x14ac:dyDescent="0.2">
      <c r="A229">
        <v>205</v>
      </c>
      <c r="B229">
        <v>597805.57392296975</v>
      </c>
      <c r="C229">
        <v>102194.42607703025</v>
      </c>
    </row>
    <row r="230" spans="1:3" x14ac:dyDescent="0.2">
      <c r="A230">
        <v>206</v>
      </c>
      <c r="B230">
        <v>599181.03444242454</v>
      </c>
      <c r="C230">
        <v>-299181.03444242454</v>
      </c>
    </row>
    <row r="231" spans="1:3" x14ac:dyDescent="0.2">
      <c r="A231">
        <v>207</v>
      </c>
      <c r="B231">
        <v>600556.49496187945</v>
      </c>
      <c r="C231">
        <v>-556.49496187944897</v>
      </c>
    </row>
    <row r="232" spans="1:3" x14ac:dyDescent="0.2">
      <c r="A232">
        <v>208</v>
      </c>
      <c r="B232">
        <v>601931.95548133436</v>
      </c>
      <c r="C232">
        <v>902805.04451866564</v>
      </c>
    </row>
    <row r="233" spans="1:3" x14ac:dyDescent="0.2">
      <c r="A233">
        <v>209</v>
      </c>
      <c r="B233">
        <v>603307.41600078926</v>
      </c>
      <c r="C233">
        <v>96692.583999210736</v>
      </c>
    </row>
    <row r="234" spans="1:3" x14ac:dyDescent="0.2">
      <c r="A234">
        <v>210</v>
      </c>
      <c r="B234">
        <v>604682.87652024417</v>
      </c>
      <c r="C234">
        <v>-104682.87652024417</v>
      </c>
    </row>
    <row r="235" spans="1:3" x14ac:dyDescent="0.2">
      <c r="A235">
        <v>211</v>
      </c>
      <c r="B235">
        <v>606058.33703969908</v>
      </c>
      <c r="C235">
        <v>-206058.33703969908</v>
      </c>
    </row>
    <row r="236" spans="1:3" x14ac:dyDescent="0.2">
      <c r="A236">
        <v>212</v>
      </c>
      <c r="B236">
        <v>607433.79755915399</v>
      </c>
      <c r="C236">
        <v>-207433.79755915399</v>
      </c>
    </row>
    <row r="237" spans="1:3" x14ac:dyDescent="0.2">
      <c r="A237">
        <v>213</v>
      </c>
      <c r="B237">
        <v>608809.25807860889</v>
      </c>
      <c r="C237">
        <v>-208809.25807860889</v>
      </c>
    </row>
    <row r="238" spans="1:3" x14ac:dyDescent="0.2">
      <c r="A238">
        <v>214</v>
      </c>
      <c r="B238">
        <v>610184.7185980638</v>
      </c>
      <c r="C238">
        <v>-250184.7185980638</v>
      </c>
    </row>
    <row r="239" spans="1:3" x14ac:dyDescent="0.2">
      <c r="A239">
        <v>215</v>
      </c>
      <c r="B239">
        <v>611560.17911751871</v>
      </c>
      <c r="C239">
        <v>-11560.17911751871</v>
      </c>
    </row>
    <row r="240" spans="1:3" x14ac:dyDescent="0.2">
      <c r="A240">
        <v>216</v>
      </c>
      <c r="B240">
        <v>612935.63963697362</v>
      </c>
      <c r="C240">
        <v>137114.36036302638</v>
      </c>
    </row>
    <row r="241" spans="1:3" ht="17" thickBot="1" x14ac:dyDescent="0.25">
      <c r="A241" s="66">
        <v>217</v>
      </c>
      <c r="B241" s="66">
        <v>614311.10015642853</v>
      </c>
      <c r="C241" s="66">
        <v>85688.899843571475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7E04-B38C-9045-867E-9240FB545943}">
  <dimension ref="A1:I241"/>
  <sheetViews>
    <sheetView workbookViewId="0">
      <selection activeCell="E40" sqref="E40"/>
    </sheetView>
  </sheetViews>
  <sheetFormatPr baseColWidth="10" defaultRowHeight="16" x14ac:dyDescent="0.2"/>
  <cols>
    <col min="1" max="9" width="20.83203125" customWidth="1"/>
  </cols>
  <sheetData>
    <row r="1" spans="1:9" x14ac:dyDescent="0.2">
      <c r="A1" t="s">
        <v>239</v>
      </c>
    </row>
    <row r="2" spans="1:9" ht="17" thickBot="1" x14ac:dyDescent="0.25"/>
    <row r="3" spans="1:9" x14ac:dyDescent="0.2">
      <c r="A3" s="65" t="s">
        <v>240</v>
      </c>
      <c r="B3" s="65"/>
    </row>
    <row r="4" spans="1:9" x14ac:dyDescent="0.2">
      <c r="A4" t="s">
        <v>241</v>
      </c>
      <c r="B4">
        <v>0.41962762918492474</v>
      </c>
    </row>
    <row r="5" spans="1:9" x14ac:dyDescent="0.2">
      <c r="A5" t="s">
        <v>242</v>
      </c>
      <c r="B5">
        <v>0.1760873471753607</v>
      </c>
    </row>
    <row r="6" spans="1:9" x14ac:dyDescent="0.2">
      <c r="A6" t="s">
        <v>243</v>
      </c>
      <c r="B6">
        <v>0.17225519530175773</v>
      </c>
    </row>
    <row r="7" spans="1:9" x14ac:dyDescent="0.2">
      <c r="A7" t="s">
        <v>244</v>
      </c>
      <c r="B7" s="32">
        <v>20221212.127961867</v>
      </c>
    </row>
    <row r="8" spans="1:9" ht="17" thickBot="1" x14ac:dyDescent="0.25">
      <c r="A8" s="66" t="s">
        <v>245</v>
      </c>
      <c r="B8" s="66">
        <v>217</v>
      </c>
    </row>
    <row r="10" spans="1:9" ht="17" thickBot="1" x14ac:dyDescent="0.25">
      <c r="A10" t="s">
        <v>246</v>
      </c>
    </row>
    <row r="11" spans="1:9" x14ac:dyDescent="0.2">
      <c r="A11" s="67"/>
      <c r="B11" s="67" t="s">
        <v>247</v>
      </c>
      <c r="C11" s="67" t="s">
        <v>248</v>
      </c>
      <c r="D11" s="67" t="s">
        <v>249</v>
      </c>
      <c r="E11" s="67" t="s">
        <v>250</v>
      </c>
      <c r="F11" s="67" t="s">
        <v>251</v>
      </c>
    </row>
    <row r="12" spans="1:9" x14ac:dyDescent="0.2">
      <c r="A12" t="s">
        <v>252</v>
      </c>
      <c r="B12">
        <v>1</v>
      </c>
      <c r="C12">
        <v>1.8788833093291952E+16</v>
      </c>
      <c r="D12">
        <v>1.8788833093291952E+16</v>
      </c>
      <c r="E12">
        <v>45.949991801813461</v>
      </c>
      <c r="F12">
        <v>1.1499189589745101E-10</v>
      </c>
    </row>
    <row r="13" spans="1:9" x14ac:dyDescent="0.2">
      <c r="A13" t="s">
        <v>253</v>
      </c>
      <c r="B13">
        <v>215</v>
      </c>
      <c r="C13">
        <v>8.7912945283666912E+16</v>
      </c>
      <c r="D13">
        <v>408897419924032.12</v>
      </c>
    </row>
    <row r="14" spans="1:9" ht="17" thickBot="1" x14ac:dyDescent="0.25">
      <c r="A14" s="66" t="s">
        <v>254</v>
      </c>
      <c r="B14" s="66">
        <v>216</v>
      </c>
      <c r="C14" s="66">
        <v>1.0670177837695886E+17</v>
      </c>
      <c r="D14" s="66"/>
      <c r="E14" s="66"/>
      <c r="F14" s="66"/>
    </row>
    <row r="15" spans="1:9" ht="17" thickBot="1" x14ac:dyDescent="0.25"/>
    <row r="16" spans="1:9" x14ac:dyDescent="0.2">
      <c r="A16" s="67"/>
      <c r="B16" s="67" t="s">
        <v>255</v>
      </c>
      <c r="C16" s="67" t="s">
        <v>244</v>
      </c>
      <c r="D16" s="67" t="s">
        <v>256</v>
      </c>
      <c r="E16" s="67" t="s">
        <v>257</v>
      </c>
      <c r="F16" s="67" t="s">
        <v>258</v>
      </c>
      <c r="G16" s="67" t="s">
        <v>259</v>
      </c>
      <c r="H16" s="67" t="s">
        <v>260</v>
      </c>
      <c r="I16" s="67" t="s">
        <v>261</v>
      </c>
    </row>
    <row r="17" spans="1:9" x14ac:dyDescent="0.2">
      <c r="A17" t="s">
        <v>262</v>
      </c>
      <c r="B17">
        <v>9477725.998463897</v>
      </c>
      <c r="C17">
        <v>2754926.8319845465</v>
      </c>
      <c r="D17">
        <v>3.4402822929553074</v>
      </c>
      <c r="E17" s="116">
        <v>6.9798130828972195E-4</v>
      </c>
      <c r="F17">
        <v>4047602.3354700059</v>
      </c>
      <c r="G17">
        <v>14907849.661457788</v>
      </c>
      <c r="H17">
        <v>4047602.3354700059</v>
      </c>
      <c r="I17">
        <v>14907849.661457788</v>
      </c>
    </row>
    <row r="18" spans="1:9" ht="17" thickBot="1" x14ac:dyDescent="0.25">
      <c r="A18" s="66" t="s">
        <v>2</v>
      </c>
      <c r="B18" s="66">
        <v>148544.14485829847</v>
      </c>
      <c r="C18" s="66">
        <v>21913.554025338097</v>
      </c>
      <c r="D18" s="66">
        <v>6.7786423273258452</v>
      </c>
      <c r="E18" s="117">
        <v>1.1499189589744641E-10</v>
      </c>
      <c r="F18" s="66">
        <v>105351.23429828731</v>
      </c>
      <c r="G18" s="66">
        <v>191737.05541830964</v>
      </c>
      <c r="H18" s="66">
        <v>105351.23429828731</v>
      </c>
      <c r="I18" s="66">
        <v>191737.05541830964</v>
      </c>
    </row>
    <row r="22" spans="1:9" x14ac:dyDescent="0.2">
      <c r="A22" t="s">
        <v>263</v>
      </c>
    </row>
    <row r="23" spans="1:9" ht="17" thickBot="1" x14ac:dyDescent="0.25"/>
    <row r="24" spans="1:9" x14ac:dyDescent="0.2">
      <c r="A24" s="67" t="s">
        <v>264</v>
      </c>
      <c r="B24" s="67" t="s">
        <v>267</v>
      </c>
      <c r="C24" s="67" t="s">
        <v>266</v>
      </c>
    </row>
    <row r="25" spans="1:9" x14ac:dyDescent="0.2">
      <c r="A25">
        <v>1</v>
      </c>
      <c r="B25">
        <v>9626270.1433221959</v>
      </c>
      <c r="C25">
        <v>-7046270.1433221959</v>
      </c>
    </row>
    <row r="26" spans="1:9" x14ac:dyDescent="0.2">
      <c r="A26">
        <v>2</v>
      </c>
      <c r="B26">
        <v>9774814.2881804947</v>
      </c>
      <c r="C26">
        <v>-774814.28818049468</v>
      </c>
    </row>
    <row r="27" spans="1:9" x14ac:dyDescent="0.2">
      <c r="A27">
        <v>3</v>
      </c>
      <c r="B27">
        <v>9923358.4330387916</v>
      </c>
      <c r="C27">
        <v>-2123358.4330387916</v>
      </c>
    </row>
    <row r="28" spans="1:9" x14ac:dyDescent="0.2">
      <c r="A28">
        <v>4</v>
      </c>
      <c r="B28">
        <v>10071902.57789709</v>
      </c>
      <c r="C28">
        <v>-2871902.5778970905</v>
      </c>
    </row>
    <row r="29" spans="1:9" x14ac:dyDescent="0.2">
      <c r="A29">
        <v>5</v>
      </c>
      <c r="B29">
        <v>10220446.722755389</v>
      </c>
      <c r="C29">
        <v>-4520446.7227553893</v>
      </c>
    </row>
    <row r="30" spans="1:9" x14ac:dyDescent="0.2">
      <c r="A30">
        <v>6</v>
      </c>
      <c r="B30">
        <v>10368990.867613688</v>
      </c>
      <c r="C30">
        <v>-5568990.8676136881</v>
      </c>
    </row>
    <row r="31" spans="1:9" x14ac:dyDescent="0.2">
      <c r="A31">
        <v>7</v>
      </c>
      <c r="B31">
        <v>10517535.012471987</v>
      </c>
      <c r="C31">
        <v>-8267535.0124719869</v>
      </c>
    </row>
    <row r="32" spans="1:9" x14ac:dyDescent="0.2">
      <c r="A32">
        <v>8</v>
      </c>
      <c r="B32">
        <v>10666079.157330286</v>
      </c>
      <c r="C32">
        <v>-8716079.1573302858</v>
      </c>
    </row>
    <row r="33" spans="1:3" x14ac:dyDescent="0.2">
      <c r="A33">
        <v>9</v>
      </c>
      <c r="B33">
        <v>10814623.302188583</v>
      </c>
      <c r="C33">
        <v>-9764623.3021885827</v>
      </c>
    </row>
    <row r="34" spans="1:3" x14ac:dyDescent="0.2">
      <c r="A34">
        <v>10</v>
      </c>
      <c r="B34">
        <v>10963167.447046882</v>
      </c>
      <c r="C34">
        <v>-9313167.4470468815</v>
      </c>
    </row>
    <row r="35" spans="1:3" x14ac:dyDescent="0.2">
      <c r="A35">
        <v>11</v>
      </c>
      <c r="B35">
        <v>11111711.59190518</v>
      </c>
      <c r="C35">
        <v>-9611711.5919051804</v>
      </c>
    </row>
    <row r="36" spans="1:3" x14ac:dyDescent="0.2">
      <c r="A36">
        <v>12</v>
      </c>
      <c r="B36">
        <v>11260255.736763479</v>
      </c>
      <c r="C36">
        <v>-9910255.7367634792</v>
      </c>
    </row>
    <row r="37" spans="1:3" x14ac:dyDescent="0.2">
      <c r="A37">
        <v>13</v>
      </c>
      <c r="B37">
        <v>11408799.881621778</v>
      </c>
      <c r="C37">
        <v>-6908799.881621778</v>
      </c>
    </row>
    <row r="38" spans="1:3" x14ac:dyDescent="0.2">
      <c r="A38">
        <v>14</v>
      </c>
      <c r="B38">
        <v>11557344.026480075</v>
      </c>
      <c r="C38">
        <v>-10507344.026480075</v>
      </c>
    </row>
    <row r="39" spans="1:3" x14ac:dyDescent="0.2">
      <c r="A39">
        <v>15</v>
      </c>
      <c r="B39">
        <v>11705888.171338374</v>
      </c>
      <c r="C39">
        <v>-10235888.171338374</v>
      </c>
    </row>
    <row r="40" spans="1:3" x14ac:dyDescent="0.2">
      <c r="A40">
        <v>16</v>
      </c>
      <c r="B40">
        <v>11854432.316196673</v>
      </c>
      <c r="C40">
        <v>-9034432.3161966726</v>
      </c>
    </row>
    <row r="41" spans="1:3" x14ac:dyDescent="0.2">
      <c r="A41">
        <v>17</v>
      </c>
      <c r="B41">
        <v>12002976.461054971</v>
      </c>
      <c r="C41">
        <v>-9602976.4610549714</v>
      </c>
    </row>
    <row r="42" spans="1:3" x14ac:dyDescent="0.2">
      <c r="A42">
        <v>18</v>
      </c>
      <c r="B42">
        <v>12151520.60591327</v>
      </c>
      <c r="C42">
        <v>-8971520.6059132703</v>
      </c>
    </row>
    <row r="43" spans="1:3" x14ac:dyDescent="0.2">
      <c r="A43">
        <v>19</v>
      </c>
      <c r="B43">
        <v>12300064.750771567</v>
      </c>
      <c r="C43">
        <v>-9000064.7507715672</v>
      </c>
    </row>
    <row r="44" spans="1:3" x14ac:dyDescent="0.2">
      <c r="A44">
        <v>20</v>
      </c>
      <c r="B44">
        <v>12448608.895629866</v>
      </c>
      <c r="C44">
        <v>-10048608.895629866</v>
      </c>
    </row>
    <row r="45" spans="1:3" x14ac:dyDescent="0.2">
      <c r="A45">
        <v>21</v>
      </c>
      <c r="B45">
        <v>12597153.040488165</v>
      </c>
      <c r="C45">
        <v>-8922153.0404881649</v>
      </c>
    </row>
    <row r="46" spans="1:3" x14ac:dyDescent="0.2">
      <c r="A46">
        <v>22</v>
      </c>
      <c r="B46">
        <v>12745697.185346464</v>
      </c>
      <c r="C46">
        <v>-2945697.1853464637</v>
      </c>
    </row>
    <row r="47" spans="1:3" x14ac:dyDescent="0.2">
      <c r="A47">
        <v>23</v>
      </c>
      <c r="B47">
        <v>12894241.330204763</v>
      </c>
      <c r="C47">
        <v>-9744241.3302047625</v>
      </c>
    </row>
    <row r="48" spans="1:3" x14ac:dyDescent="0.2">
      <c r="A48">
        <v>24</v>
      </c>
      <c r="B48">
        <v>13042785.475063059</v>
      </c>
      <c r="C48">
        <v>-7792785.4750630595</v>
      </c>
    </row>
    <row r="49" spans="1:3" x14ac:dyDescent="0.2">
      <c r="A49">
        <v>25</v>
      </c>
      <c r="B49">
        <v>13191329.619921358</v>
      </c>
      <c r="C49">
        <v>-8816329.6199213583</v>
      </c>
    </row>
    <row r="50" spans="1:3" x14ac:dyDescent="0.2">
      <c r="A50">
        <v>26</v>
      </c>
      <c r="B50">
        <v>13339873.764779657</v>
      </c>
      <c r="C50">
        <v>-6339873.7647796571</v>
      </c>
    </row>
    <row r="51" spans="1:3" x14ac:dyDescent="0.2">
      <c r="A51">
        <v>27</v>
      </c>
      <c r="B51">
        <v>13488417.909637956</v>
      </c>
      <c r="C51">
        <v>2511582.0903620441</v>
      </c>
    </row>
    <row r="52" spans="1:3" x14ac:dyDescent="0.2">
      <c r="A52">
        <v>28</v>
      </c>
      <c r="B52">
        <v>13636962.054496255</v>
      </c>
      <c r="C52">
        <v>-1636962.0544962548</v>
      </c>
    </row>
    <row r="53" spans="1:3" x14ac:dyDescent="0.2">
      <c r="A53">
        <v>29</v>
      </c>
      <c r="B53">
        <v>13785506.199354552</v>
      </c>
      <c r="C53">
        <v>3214493.8006454483</v>
      </c>
    </row>
    <row r="54" spans="1:3" x14ac:dyDescent="0.2">
      <c r="A54">
        <v>30</v>
      </c>
      <c r="B54">
        <v>13934050.344212852</v>
      </c>
      <c r="C54">
        <v>10865949.655787148</v>
      </c>
    </row>
    <row r="55" spans="1:3" x14ac:dyDescent="0.2">
      <c r="A55">
        <v>31</v>
      </c>
      <c r="B55">
        <v>14082594.489071149</v>
      </c>
      <c r="C55">
        <v>16917405.510928851</v>
      </c>
    </row>
    <row r="56" spans="1:3" x14ac:dyDescent="0.2">
      <c r="A56">
        <v>32</v>
      </c>
      <c r="B56">
        <v>14231138.633929448</v>
      </c>
      <c r="C56">
        <v>5768861.3660705518</v>
      </c>
    </row>
    <row r="57" spans="1:3" x14ac:dyDescent="0.2">
      <c r="A57">
        <v>33</v>
      </c>
      <c r="B57">
        <v>14379682.778787747</v>
      </c>
      <c r="C57">
        <v>1620317.221212253</v>
      </c>
    </row>
    <row r="58" spans="1:3" x14ac:dyDescent="0.2">
      <c r="A58">
        <v>34</v>
      </c>
      <c r="B58">
        <v>14528226.923646044</v>
      </c>
      <c r="C58">
        <v>-2528226.923646044</v>
      </c>
    </row>
    <row r="59" spans="1:3" x14ac:dyDescent="0.2">
      <c r="A59">
        <v>35</v>
      </c>
      <c r="B59">
        <v>14676771.068504345</v>
      </c>
      <c r="C59">
        <v>5323228.9314956553</v>
      </c>
    </row>
    <row r="60" spans="1:3" x14ac:dyDescent="0.2">
      <c r="A60">
        <v>36</v>
      </c>
      <c r="B60">
        <v>14825315.213362642</v>
      </c>
      <c r="C60">
        <v>22334684.786637358</v>
      </c>
    </row>
    <row r="61" spans="1:3" x14ac:dyDescent="0.2">
      <c r="A61">
        <v>37</v>
      </c>
      <c r="B61">
        <v>14973859.35822094</v>
      </c>
      <c r="C61">
        <v>1026140.6417790595</v>
      </c>
    </row>
    <row r="62" spans="1:3" x14ac:dyDescent="0.2">
      <c r="A62">
        <v>38</v>
      </c>
      <c r="B62">
        <v>15122403.503079239</v>
      </c>
      <c r="C62">
        <v>6477596.4969207607</v>
      </c>
    </row>
    <row r="63" spans="1:3" x14ac:dyDescent="0.2">
      <c r="A63">
        <v>39</v>
      </c>
      <c r="B63">
        <v>15270947.647937536</v>
      </c>
      <c r="C63">
        <v>729052.35206246376</v>
      </c>
    </row>
    <row r="64" spans="1:3" x14ac:dyDescent="0.2">
      <c r="A64">
        <v>40</v>
      </c>
      <c r="B64">
        <v>15419491.792795837</v>
      </c>
      <c r="C64">
        <v>11580508.207204163</v>
      </c>
    </row>
    <row r="65" spans="1:3" x14ac:dyDescent="0.2">
      <c r="A65">
        <v>41</v>
      </c>
      <c r="B65">
        <v>15568035.937654134</v>
      </c>
      <c r="C65">
        <v>-7568035.9376541339</v>
      </c>
    </row>
    <row r="66" spans="1:3" x14ac:dyDescent="0.2">
      <c r="A66">
        <v>42</v>
      </c>
      <c r="B66">
        <v>15716580.082512433</v>
      </c>
      <c r="C66">
        <v>1283419.9174875673</v>
      </c>
    </row>
    <row r="67" spans="1:3" x14ac:dyDescent="0.2">
      <c r="A67">
        <v>43</v>
      </c>
      <c r="B67">
        <v>15865124.227370732</v>
      </c>
      <c r="C67">
        <v>3534875.7726292685</v>
      </c>
    </row>
    <row r="68" spans="1:3" x14ac:dyDescent="0.2">
      <c r="A68">
        <v>44</v>
      </c>
      <c r="B68">
        <v>16013668.37222903</v>
      </c>
      <c r="C68">
        <v>2986331.6277709696</v>
      </c>
    </row>
    <row r="69" spans="1:3" x14ac:dyDescent="0.2">
      <c r="A69">
        <v>45</v>
      </c>
      <c r="B69">
        <v>16162212.517087329</v>
      </c>
      <c r="C69">
        <v>-3162212.5170873292</v>
      </c>
    </row>
    <row r="70" spans="1:3" x14ac:dyDescent="0.2">
      <c r="A70">
        <v>46</v>
      </c>
      <c r="B70">
        <v>16310756.661945626</v>
      </c>
      <c r="C70">
        <v>-310756.66194562614</v>
      </c>
    </row>
    <row r="71" spans="1:3" x14ac:dyDescent="0.2">
      <c r="A71">
        <v>47</v>
      </c>
      <c r="B71">
        <v>16459300.806803925</v>
      </c>
      <c r="C71">
        <v>11540699.193196075</v>
      </c>
    </row>
    <row r="72" spans="1:3" x14ac:dyDescent="0.2">
      <c r="A72">
        <v>48</v>
      </c>
      <c r="B72">
        <v>16607844.951662224</v>
      </c>
      <c r="C72">
        <v>-5357844.9516622238</v>
      </c>
    </row>
    <row r="73" spans="1:3" x14ac:dyDescent="0.2">
      <c r="A73">
        <v>49</v>
      </c>
      <c r="B73">
        <v>16756389.096520523</v>
      </c>
      <c r="C73">
        <v>15743610.903479477</v>
      </c>
    </row>
    <row r="74" spans="1:3" x14ac:dyDescent="0.2">
      <c r="A74">
        <v>50</v>
      </c>
      <c r="B74">
        <v>16904933.241378821</v>
      </c>
      <c r="C74">
        <v>-654933.24137882143</v>
      </c>
    </row>
    <row r="75" spans="1:3" x14ac:dyDescent="0.2">
      <c r="A75">
        <v>51</v>
      </c>
      <c r="B75">
        <v>17053477.386237118</v>
      </c>
      <c r="C75">
        <v>9446522.6137628816</v>
      </c>
    </row>
    <row r="76" spans="1:3" x14ac:dyDescent="0.2">
      <c r="A76">
        <v>52</v>
      </c>
      <c r="B76">
        <v>17202021.531095415</v>
      </c>
      <c r="C76">
        <v>6547978.4689045846</v>
      </c>
    </row>
    <row r="77" spans="1:3" x14ac:dyDescent="0.2">
      <c r="A77">
        <v>53</v>
      </c>
      <c r="B77">
        <v>17350565.675953716</v>
      </c>
      <c r="C77">
        <v>-6600565.675953716</v>
      </c>
    </row>
    <row r="78" spans="1:3" x14ac:dyDescent="0.2">
      <c r="A78">
        <v>54</v>
      </c>
      <c r="B78">
        <v>17499109.820812017</v>
      </c>
      <c r="C78">
        <v>9500890.1791879833</v>
      </c>
    </row>
    <row r="79" spans="1:3" x14ac:dyDescent="0.2">
      <c r="A79">
        <v>55</v>
      </c>
      <c r="B79">
        <v>17647653.965670314</v>
      </c>
      <c r="C79">
        <v>13602346.034329686</v>
      </c>
    </row>
    <row r="80" spans="1:3" x14ac:dyDescent="0.2">
      <c r="A80">
        <v>56</v>
      </c>
      <c r="B80">
        <v>17796198.110528611</v>
      </c>
      <c r="C80">
        <v>6203801.8894713894</v>
      </c>
    </row>
    <row r="81" spans="1:3" x14ac:dyDescent="0.2">
      <c r="A81">
        <v>57</v>
      </c>
      <c r="B81">
        <v>17944742.255386911</v>
      </c>
      <c r="C81">
        <v>-2944742.2553869113</v>
      </c>
    </row>
    <row r="82" spans="1:3" x14ac:dyDescent="0.2">
      <c r="A82">
        <v>58</v>
      </c>
      <c r="B82">
        <v>18093286.400245208</v>
      </c>
      <c r="C82">
        <v>32406713.599754792</v>
      </c>
    </row>
    <row r="83" spans="1:3" x14ac:dyDescent="0.2">
      <c r="A83">
        <v>59</v>
      </c>
      <c r="B83">
        <v>18241830.545103505</v>
      </c>
      <c r="C83">
        <v>34258169.454896495</v>
      </c>
    </row>
    <row r="84" spans="1:3" x14ac:dyDescent="0.2">
      <c r="A84">
        <v>60</v>
      </c>
      <c r="B84">
        <v>18390374.689961806</v>
      </c>
      <c r="C84">
        <v>-890374.68996180594</v>
      </c>
    </row>
    <row r="85" spans="1:3" x14ac:dyDescent="0.2">
      <c r="A85">
        <v>61</v>
      </c>
      <c r="B85">
        <v>18538918.834820107</v>
      </c>
      <c r="C85">
        <v>27461081.165179893</v>
      </c>
    </row>
    <row r="86" spans="1:3" x14ac:dyDescent="0.2">
      <c r="A86">
        <v>62</v>
      </c>
      <c r="B86">
        <v>18687462.9796784</v>
      </c>
      <c r="C86">
        <v>-1187462.9796783999</v>
      </c>
    </row>
    <row r="87" spans="1:3" x14ac:dyDescent="0.2">
      <c r="A87">
        <v>63</v>
      </c>
      <c r="B87">
        <v>18836007.124536701</v>
      </c>
      <c r="C87">
        <v>13663992.875463299</v>
      </c>
    </row>
    <row r="88" spans="1:3" x14ac:dyDescent="0.2">
      <c r="A88">
        <v>64</v>
      </c>
      <c r="B88">
        <v>18984551.269395001</v>
      </c>
      <c r="C88">
        <v>12765448.730604999</v>
      </c>
    </row>
    <row r="89" spans="1:3" x14ac:dyDescent="0.2">
      <c r="A89">
        <v>65</v>
      </c>
      <c r="B89">
        <v>19133095.414253298</v>
      </c>
      <c r="C89">
        <v>-883095.41425329819</v>
      </c>
    </row>
    <row r="90" spans="1:3" x14ac:dyDescent="0.2">
      <c r="A90">
        <v>66</v>
      </c>
      <c r="B90">
        <v>19281639.559111595</v>
      </c>
      <c r="C90">
        <v>45718360.440888405</v>
      </c>
    </row>
    <row r="91" spans="1:3" x14ac:dyDescent="0.2">
      <c r="A91">
        <v>67</v>
      </c>
      <c r="B91">
        <v>19430183.703969896</v>
      </c>
      <c r="C91">
        <v>23069816.296030104</v>
      </c>
    </row>
    <row r="92" spans="1:3" x14ac:dyDescent="0.2">
      <c r="A92">
        <v>68</v>
      </c>
      <c r="B92">
        <v>19578727.848828193</v>
      </c>
      <c r="C92">
        <v>2171272.1511718072</v>
      </c>
    </row>
    <row r="93" spans="1:3" x14ac:dyDescent="0.2">
      <c r="A93">
        <v>69</v>
      </c>
      <c r="B93">
        <v>19727271.99368649</v>
      </c>
      <c r="C93">
        <v>-977271.99368648976</v>
      </c>
    </row>
    <row r="94" spans="1:3" x14ac:dyDescent="0.2">
      <c r="A94">
        <v>70</v>
      </c>
      <c r="B94">
        <v>19875816.13854479</v>
      </c>
      <c r="C94">
        <v>5124183.8614552096</v>
      </c>
    </row>
    <row r="95" spans="1:3" x14ac:dyDescent="0.2">
      <c r="A95">
        <v>71</v>
      </c>
      <c r="B95">
        <v>20024360.283403091</v>
      </c>
      <c r="C95">
        <v>-1274360.2834030911</v>
      </c>
    </row>
    <row r="96" spans="1:3" x14ac:dyDescent="0.2">
      <c r="A96">
        <v>72</v>
      </c>
      <c r="B96">
        <v>20172904.428261384</v>
      </c>
      <c r="C96">
        <v>10827095.571738616</v>
      </c>
    </row>
    <row r="97" spans="1:3" x14ac:dyDescent="0.2">
      <c r="A97">
        <v>73</v>
      </c>
      <c r="B97">
        <v>20321448.573119685</v>
      </c>
      <c r="C97">
        <v>-6571448.5731196851</v>
      </c>
    </row>
    <row r="98" spans="1:3" x14ac:dyDescent="0.2">
      <c r="A98">
        <v>74</v>
      </c>
      <c r="B98">
        <v>20469992.717977986</v>
      </c>
      <c r="C98">
        <v>-6219992.7179779857</v>
      </c>
    </row>
    <row r="99" spans="1:3" x14ac:dyDescent="0.2">
      <c r="A99">
        <v>75</v>
      </c>
      <c r="B99">
        <v>20618536.862836283</v>
      </c>
      <c r="C99">
        <v>-9868536.8628362827</v>
      </c>
    </row>
    <row r="100" spans="1:3" x14ac:dyDescent="0.2">
      <c r="A100">
        <v>76</v>
      </c>
      <c r="B100">
        <v>20767081.00769458</v>
      </c>
      <c r="C100">
        <v>17732918.99230542</v>
      </c>
    </row>
    <row r="101" spans="1:3" x14ac:dyDescent="0.2">
      <c r="A101">
        <v>77</v>
      </c>
      <c r="B101">
        <v>20915625.15255288</v>
      </c>
      <c r="C101">
        <v>4084374.8474471197</v>
      </c>
    </row>
    <row r="102" spans="1:3" x14ac:dyDescent="0.2">
      <c r="A102">
        <v>78</v>
      </c>
      <c r="B102">
        <v>21064169.297411177</v>
      </c>
      <c r="C102">
        <v>4935830.7025888227</v>
      </c>
    </row>
    <row r="103" spans="1:3" x14ac:dyDescent="0.2">
      <c r="A103">
        <v>79</v>
      </c>
      <c r="B103">
        <v>21212713.442269474</v>
      </c>
      <c r="C103">
        <v>31287286.557730526</v>
      </c>
    </row>
    <row r="104" spans="1:3" x14ac:dyDescent="0.2">
      <c r="A104">
        <v>80</v>
      </c>
      <c r="B104">
        <v>21361257.587127775</v>
      </c>
      <c r="C104">
        <v>4638742.412872225</v>
      </c>
    </row>
    <row r="105" spans="1:3" x14ac:dyDescent="0.2">
      <c r="A105">
        <v>81</v>
      </c>
      <c r="B105">
        <v>21509801.731986076</v>
      </c>
      <c r="C105">
        <v>36490198.268013924</v>
      </c>
    </row>
    <row r="106" spans="1:3" x14ac:dyDescent="0.2">
      <c r="A106">
        <v>82</v>
      </c>
      <c r="B106">
        <v>21658345.876844373</v>
      </c>
      <c r="C106">
        <v>8341654.1231556274</v>
      </c>
    </row>
    <row r="107" spans="1:3" x14ac:dyDescent="0.2">
      <c r="A107">
        <v>83</v>
      </c>
      <c r="B107">
        <v>21806890.02170267</v>
      </c>
      <c r="C107">
        <v>4943109.9782973304</v>
      </c>
    </row>
    <row r="108" spans="1:3" x14ac:dyDescent="0.2">
      <c r="A108">
        <v>84</v>
      </c>
      <c r="B108">
        <v>21955434.16656097</v>
      </c>
      <c r="C108">
        <v>-7205434.1665609702</v>
      </c>
    </row>
    <row r="109" spans="1:3" x14ac:dyDescent="0.2">
      <c r="A109">
        <v>85</v>
      </c>
      <c r="B109">
        <v>22103978.311419267</v>
      </c>
      <c r="C109">
        <v>30396021.688580733</v>
      </c>
    </row>
    <row r="110" spans="1:3" x14ac:dyDescent="0.2">
      <c r="A110">
        <v>86</v>
      </c>
      <c r="B110">
        <v>22252522.456277564</v>
      </c>
      <c r="C110">
        <v>2747477.5437224358</v>
      </c>
    </row>
    <row r="111" spans="1:3" x14ac:dyDescent="0.2">
      <c r="A111">
        <v>87</v>
      </c>
      <c r="B111">
        <v>22401066.601135865</v>
      </c>
      <c r="C111">
        <v>16848933.398864135</v>
      </c>
    </row>
    <row r="112" spans="1:3" x14ac:dyDescent="0.2">
      <c r="A112">
        <v>88</v>
      </c>
      <c r="B112">
        <v>22549610.745994166</v>
      </c>
      <c r="C112">
        <v>-9049610.7459941655</v>
      </c>
    </row>
    <row r="113" spans="1:3" x14ac:dyDescent="0.2">
      <c r="A113">
        <v>89</v>
      </c>
      <c r="B113">
        <v>22698154.890852459</v>
      </c>
      <c r="C113">
        <v>13551845.109147541</v>
      </c>
    </row>
    <row r="114" spans="1:3" x14ac:dyDescent="0.2">
      <c r="A114">
        <v>90</v>
      </c>
      <c r="B114">
        <v>22846699.035710759</v>
      </c>
      <c r="C114">
        <v>-9846699.0357107595</v>
      </c>
    </row>
    <row r="115" spans="1:3" x14ac:dyDescent="0.2">
      <c r="A115">
        <v>91</v>
      </c>
      <c r="B115">
        <v>22995243.18056906</v>
      </c>
      <c r="C115">
        <v>-745243.18056906015</v>
      </c>
    </row>
    <row r="116" spans="1:3" x14ac:dyDescent="0.2">
      <c r="A116">
        <v>92</v>
      </c>
      <c r="B116">
        <v>23143787.325427357</v>
      </c>
      <c r="C116">
        <v>16856212.674572643</v>
      </c>
    </row>
    <row r="117" spans="1:3" x14ac:dyDescent="0.2">
      <c r="A117">
        <v>93</v>
      </c>
      <c r="B117">
        <v>23292331.470285654</v>
      </c>
      <c r="C117">
        <v>-7042331.4702856541</v>
      </c>
    </row>
    <row r="118" spans="1:3" x14ac:dyDescent="0.2">
      <c r="A118">
        <v>94</v>
      </c>
      <c r="B118">
        <v>23440875.615143955</v>
      </c>
      <c r="C118">
        <v>-7190875.6151439548</v>
      </c>
    </row>
    <row r="119" spans="1:3" x14ac:dyDescent="0.2">
      <c r="A119">
        <v>95</v>
      </c>
      <c r="B119">
        <v>23589419.760002252</v>
      </c>
      <c r="C119">
        <v>-6089419.7600022517</v>
      </c>
    </row>
    <row r="120" spans="1:3" x14ac:dyDescent="0.2">
      <c r="A120">
        <v>96</v>
      </c>
      <c r="B120">
        <v>23737963.904860549</v>
      </c>
      <c r="C120">
        <v>-8237963.9048605487</v>
      </c>
    </row>
    <row r="121" spans="1:3" x14ac:dyDescent="0.2">
      <c r="A121">
        <v>97</v>
      </c>
      <c r="B121">
        <v>23886508.049718849</v>
      </c>
      <c r="C121">
        <v>-7136508.0497188494</v>
      </c>
    </row>
    <row r="122" spans="1:3" x14ac:dyDescent="0.2">
      <c r="A122">
        <v>98</v>
      </c>
      <c r="B122">
        <v>24035052.19457715</v>
      </c>
      <c r="C122">
        <v>1964947.80542285</v>
      </c>
    </row>
    <row r="123" spans="1:3" x14ac:dyDescent="0.2">
      <c r="A123">
        <v>99</v>
      </c>
      <c r="B123">
        <v>24183596.339435443</v>
      </c>
      <c r="C123">
        <v>-12933596.339435443</v>
      </c>
    </row>
    <row r="124" spans="1:3" x14ac:dyDescent="0.2">
      <c r="A124">
        <v>100</v>
      </c>
      <c r="B124">
        <v>24332140.484293744</v>
      </c>
      <c r="C124">
        <v>-10332140.484293744</v>
      </c>
    </row>
    <row r="125" spans="1:3" x14ac:dyDescent="0.2">
      <c r="A125">
        <v>101</v>
      </c>
      <c r="B125">
        <v>24480684.629152045</v>
      </c>
      <c r="C125">
        <v>-9980684.6291520447</v>
      </c>
    </row>
    <row r="126" spans="1:3" x14ac:dyDescent="0.2">
      <c r="A126">
        <v>102</v>
      </c>
      <c r="B126">
        <v>24629228.774010342</v>
      </c>
      <c r="C126">
        <v>-379228.77401034161</v>
      </c>
    </row>
    <row r="127" spans="1:3" x14ac:dyDescent="0.2">
      <c r="A127">
        <v>103</v>
      </c>
      <c r="B127">
        <v>24777772.918868639</v>
      </c>
      <c r="C127">
        <v>12722227.081131361</v>
      </c>
    </row>
    <row r="128" spans="1:3" x14ac:dyDescent="0.2">
      <c r="A128">
        <v>104</v>
      </c>
      <c r="B128">
        <v>24926317.063726939</v>
      </c>
      <c r="C128">
        <v>-13176317.063726939</v>
      </c>
    </row>
    <row r="129" spans="1:3" x14ac:dyDescent="0.2">
      <c r="A129">
        <v>105</v>
      </c>
      <c r="B129">
        <v>25074861.208585236</v>
      </c>
      <c r="C129">
        <v>-5074861.2085852362</v>
      </c>
    </row>
    <row r="130" spans="1:3" x14ac:dyDescent="0.2">
      <c r="A130">
        <v>106</v>
      </c>
      <c r="B130">
        <v>25223405.353443533</v>
      </c>
      <c r="C130">
        <v>-6473405.3534435332</v>
      </c>
    </row>
    <row r="131" spans="1:3" x14ac:dyDescent="0.2">
      <c r="A131">
        <v>107</v>
      </c>
      <c r="B131">
        <v>25371949.498301834</v>
      </c>
      <c r="C131">
        <v>9628050.5016981661</v>
      </c>
    </row>
    <row r="132" spans="1:3" x14ac:dyDescent="0.2">
      <c r="A132">
        <v>108</v>
      </c>
      <c r="B132">
        <v>25520493.643160135</v>
      </c>
      <c r="C132">
        <v>2479506.3568398654</v>
      </c>
    </row>
    <row r="133" spans="1:3" x14ac:dyDescent="0.2">
      <c r="A133">
        <v>109</v>
      </c>
      <c r="B133">
        <v>25669037.788018432</v>
      </c>
      <c r="C133">
        <v>-16919037.788018432</v>
      </c>
    </row>
    <row r="134" spans="1:3" x14ac:dyDescent="0.2">
      <c r="A134">
        <v>110</v>
      </c>
      <c r="B134">
        <v>25817581.932876728</v>
      </c>
      <c r="C134">
        <v>20432418.067123272</v>
      </c>
    </row>
    <row r="135" spans="1:3" x14ac:dyDescent="0.2">
      <c r="A135">
        <v>111</v>
      </c>
      <c r="B135">
        <v>25966126.077735029</v>
      </c>
      <c r="C135">
        <v>-14216126.077735029</v>
      </c>
    </row>
    <row r="136" spans="1:3" x14ac:dyDescent="0.2">
      <c r="A136">
        <v>112</v>
      </c>
      <c r="B136">
        <v>26114670.222593326</v>
      </c>
      <c r="C136">
        <v>-16614670.222593326</v>
      </c>
    </row>
    <row r="137" spans="1:3" x14ac:dyDescent="0.2">
      <c r="A137">
        <v>113</v>
      </c>
      <c r="B137">
        <v>26263214.367451623</v>
      </c>
      <c r="C137">
        <v>-3763214.3674516231</v>
      </c>
    </row>
    <row r="138" spans="1:3" x14ac:dyDescent="0.2">
      <c r="A138">
        <v>114</v>
      </c>
      <c r="B138">
        <v>26411758.512309924</v>
      </c>
      <c r="C138">
        <v>-7661758.5123099238</v>
      </c>
    </row>
    <row r="139" spans="1:3" x14ac:dyDescent="0.2">
      <c r="A139">
        <v>115</v>
      </c>
      <c r="B139">
        <v>26560302.657168224</v>
      </c>
      <c r="C139">
        <v>8439697.3428317755</v>
      </c>
    </row>
    <row r="140" spans="1:3" x14ac:dyDescent="0.2">
      <c r="A140">
        <v>116</v>
      </c>
      <c r="B140">
        <v>26708846.802026518</v>
      </c>
      <c r="C140">
        <v>2791153.1979734823</v>
      </c>
    </row>
    <row r="141" spans="1:3" x14ac:dyDescent="0.2">
      <c r="A141">
        <v>117</v>
      </c>
      <c r="B141">
        <v>26857390.946884818</v>
      </c>
      <c r="C141">
        <v>-10357390.946884818</v>
      </c>
    </row>
    <row r="142" spans="1:3" x14ac:dyDescent="0.2">
      <c r="A142">
        <v>118</v>
      </c>
      <c r="B142">
        <v>27005935.091743119</v>
      </c>
      <c r="C142">
        <v>-4505935.0917431191</v>
      </c>
    </row>
    <row r="143" spans="1:3" x14ac:dyDescent="0.2">
      <c r="A143">
        <v>119</v>
      </c>
      <c r="B143">
        <v>27154479.236601412</v>
      </c>
      <c r="C143">
        <v>20345520.763398588</v>
      </c>
    </row>
    <row r="144" spans="1:3" x14ac:dyDescent="0.2">
      <c r="A144">
        <v>120</v>
      </c>
      <c r="B144">
        <v>27303023.381459713</v>
      </c>
      <c r="C144">
        <v>-803023.38145971298</v>
      </c>
    </row>
    <row r="145" spans="1:3" x14ac:dyDescent="0.2">
      <c r="A145">
        <v>121</v>
      </c>
      <c r="B145">
        <v>27451567.526318014</v>
      </c>
      <c r="C145">
        <v>-8451567.5263180137</v>
      </c>
    </row>
    <row r="146" spans="1:3" x14ac:dyDescent="0.2">
      <c r="A146">
        <v>122</v>
      </c>
      <c r="B146">
        <v>27600111.671176314</v>
      </c>
      <c r="C146">
        <v>-20600111.671176314</v>
      </c>
    </row>
    <row r="147" spans="1:3" x14ac:dyDescent="0.2">
      <c r="A147">
        <v>123</v>
      </c>
      <c r="B147">
        <v>27748655.816034608</v>
      </c>
      <c r="C147">
        <v>-248655.81603460759</v>
      </c>
    </row>
    <row r="148" spans="1:3" x14ac:dyDescent="0.2">
      <c r="A148">
        <v>124</v>
      </c>
      <c r="B148">
        <v>27897199.960892908</v>
      </c>
      <c r="C148">
        <v>-18897199.960892908</v>
      </c>
    </row>
    <row r="149" spans="1:3" x14ac:dyDescent="0.2">
      <c r="A149">
        <v>125</v>
      </c>
      <c r="B149">
        <v>28045744.105751209</v>
      </c>
      <c r="C149">
        <v>-14545744.105751209</v>
      </c>
    </row>
    <row r="150" spans="1:3" x14ac:dyDescent="0.2">
      <c r="A150">
        <v>126</v>
      </c>
      <c r="B150">
        <v>28194288.250609502</v>
      </c>
      <c r="C150">
        <v>-12694288.250609502</v>
      </c>
    </row>
    <row r="151" spans="1:3" x14ac:dyDescent="0.2">
      <c r="A151">
        <v>127</v>
      </c>
      <c r="B151">
        <v>28342832.395467803</v>
      </c>
      <c r="C151">
        <v>-11842832.395467803</v>
      </c>
    </row>
    <row r="152" spans="1:3" x14ac:dyDescent="0.2">
      <c r="A152">
        <v>128</v>
      </c>
      <c r="B152">
        <v>28491376.540326104</v>
      </c>
      <c r="C152">
        <v>3008623.4596738964</v>
      </c>
    </row>
    <row r="153" spans="1:3" x14ac:dyDescent="0.2">
      <c r="A153">
        <v>129</v>
      </c>
      <c r="B153">
        <v>28639920.685184397</v>
      </c>
      <c r="C153">
        <v>22610079.314815603</v>
      </c>
    </row>
    <row r="154" spans="1:3" x14ac:dyDescent="0.2">
      <c r="A154">
        <v>130</v>
      </c>
      <c r="B154">
        <v>28788464.830042697</v>
      </c>
      <c r="C154">
        <v>-17288464.830042697</v>
      </c>
    </row>
    <row r="155" spans="1:3" x14ac:dyDescent="0.2">
      <c r="A155">
        <v>131</v>
      </c>
      <c r="B155">
        <v>28937008.974900998</v>
      </c>
      <c r="C155">
        <v>-11937008.974900998</v>
      </c>
    </row>
    <row r="156" spans="1:3" x14ac:dyDescent="0.2">
      <c r="A156">
        <v>132</v>
      </c>
      <c r="B156">
        <v>29085553.119759299</v>
      </c>
      <c r="C156">
        <v>-14085553.119759299</v>
      </c>
    </row>
    <row r="157" spans="1:3" x14ac:dyDescent="0.2">
      <c r="A157">
        <v>133</v>
      </c>
      <c r="B157">
        <v>29234097.264617592</v>
      </c>
      <c r="C157">
        <v>-11734097.264617592</v>
      </c>
    </row>
    <row r="158" spans="1:3" x14ac:dyDescent="0.2">
      <c r="A158">
        <v>134</v>
      </c>
      <c r="B158">
        <v>29382641.409475893</v>
      </c>
      <c r="C158">
        <v>-18632641.409475893</v>
      </c>
    </row>
    <row r="159" spans="1:3" x14ac:dyDescent="0.2">
      <c r="A159">
        <v>135</v>
      </c>
      <c r="B159">
        <v>29531185.554334193</v>
      </c>
      <c r="C159">
        <v>-23781185.554334193</v>
      </c>
    </row>
    <row r="160" spans="1:3" x14ac:dyDescent="0.2">
      <c r="A160">
        <v>136</v>
      </c>
      <c r="B160">
        <v>29679729.699192487</v>
      </c>
      <c r="C160">
        <v>-3429729.6991924867</v>
      </c>
    </row>
    <row r="161" spans="1:3" x14ac:dyDescent="0.2">
      <c r="A161">
        <v>137</v>
      </c>
      <c r="B161">
        <v>29828273.844050787</v>
      </c>
      <c r="C161">
        <v>-23578273.844050787</v>
      </c>
    </row>
    <row r="162" spans="1:3" x14ac:dyDescent="0.2">
      <c r="A162">
        <v>138</v>
      </c>
      <c r="B162">
        <v>29976817.988909088</v>
      </c>
      <c r="C162">
        <v>-19726817.988909088</v>
      </c>
    </row>
    <row r="163" spans="1:3" x14ac:dyDescent="0.2">
      <c r="A163">
        <v>139</v>
      </c>
      <c r="B163">
        <v>30125362.133767381</v>
      </c>
      <c r="C163">
        <v>-21125362.133767381</v>
      </c>
    </row>
    <row r="164" spans="1:3" x14ac:dyDescent="0.2">
      <c r="A164">
        <v>140</v>
      </c>
      <c r="B164">
        <v>30273906.278625682</v>
      </c>
      <c r="C164">
        <v>-20773906.278625682</v>
      </c>
    </row>
    <row r="165" spans="1:3" x14ac:dyDescent="0.2">
      <c r="A165">
        <v>141</v>
      </c>
      <c r="B165">
        <v>30422450.423483983</v>
      </c>
      <c r="C165">
        <v>-10422450.423483983</v>
      </c>
    </row>
    <row r="166" spans="1:3" x14ac:dyDescent="0.2">
      <c r="A166">
        <v>142</v>
      </c>
      <c r="B166">
        <v>30570994.568342283</v>
      </c>
      <c r="C166">
        <v>17429005.431657717</v>
      </c>
    </row>
    <row r="167" spans="1:3" x14ac:dyDescent="0.2">
      <c r="A167">
        <v>143</v>
      </c>
      <c r="B167">
        <v>30719538.713200577</v>
      </c>
      <c r="C167">
        <v>8280461.2867994234</v>
      </c>
    </row>
    <row r="168" spans="1:3" x14ac:dyDescent="0.2">
      <c r="A168">
        <v>144</v>
      </c>
      <c r="B168">
        <v>30868082.858058877</v>
      </c>
      <c r="C168">
        <v>4531917.1419411227</v>
      </c>
    </row>
    <row r="169" spans="1:3" x14ac:dyDescent="0.2">
      <c r="A169">
        <v>145</v>
      </c>
      <c r="B169">
        <v>31016627.002917178</v>
      </c>
      <c r="C169">
        <v>-12416627.002917178</v>
      </c>
    </row>
    <row r="170" spans="1:3" x14ac:dyDescent="0.2">
      <c r="A170">
        <v>146</v>
      </c>
      <c r="B170">
        <v>31165171.147775471</v>
      </c>
      <c r="C170">
        <v>-23665171.147775471</v>
      </c>
    </row>
    <row r="171" spans="1:3" x14ac:dyDescent="0.2">
      <c r="A171">
        <v>147</v>
      </c>
      <c r="B171">
        <v>31313715.292633772</v>
      </c>
      <c r="C171">
        <v>-8813715.2926337719</v>
      </c>
    </row>
    <row r="172" spans="1:3" x14ac:dyDescent="0.2">
      <c r="A172">
        <v>148</v>
      </c>
      <c r="B172">
        <v>31462259.437492073</v>
      </c>
      <c r="C172">
        <v>-13462259.437492073</v>
      </c>
    </row>
    <row r="173" spans="1:3" x14ac:dyDescent="0.2">
      <c r="A173">
        <v>149</v>
      </c>
      <c r="B173">
        <v>31610803.582350373</v>
      </c>
      <c r="C173">
        <v>17889196.417649627</v>
      </c>
    </row>
    <row r="174" spans="1:3" x14ac:dyDescent="0.2">
      <c r="A174">
        <v>150</v>
      </c>
      <c r="B174">
        <v>31759347.727208667</v>
      </c>
      <c r="C174">
        <v>22240652.272791333</v>
      </c>
    </row>
    <row r="175" spans="1:3" x14ac:dyDescent="0.2">
      <c r="A175">
        <v>151</v>
      </c>
      <c r="B175">
        <v>31907891.872066967</v>
      </c>
      <c r="C175">
        <v>-25007891.872066967</v>
      </c>
    </row>
    <row r="176" spans="1:3" x14ac:dyDescent="0.2">
      <c r="A176">
        <v>152</v>
      </c>
      <c r="B176">
        <v>32056436.016925268</v>
      </c>
      <c r="C176">
        <v>-17056436.016925268</v>
      </c>
    </row>
    <row r="177" spans="1:3" x14ac:dyDescent="0.2">
      <c r="A177">
        <v>153</v>
      </c>
      <c r="B177">
        <v>32204980.161783561</v>
      </c>
      <c r="C177">
        <v>33795019.838216439</v>
      </c>
    </row>
    <row r="178" spans="1:3" x14ac:dyDescent="0.2">
      <c r="A178">
        <v>154</v>
      </c>
      <c r="B178">
        <v>32353524.306641862</v>
      </c>
      <c r="C178">
        <v>39646475.693358138</v>
      </c>
    </row>
    <row r="179" spans="1:3" x14ac:dyDescent="0.2">
      <c r="A179">
        <v>155</v>
      </c>
      <c r="B179">
        <v>32502068.451500162</v>
      </c>
      <c r="C179">
        <v>-18702068.451500162</v>
      </c>
    </row>
    <row r="180" spans="1:3" x14ac:dyDescent="0.2">
      <c r="A180">
        <v>156</v>
      </c>
      <c r="B180">
        <v>32650612.596358456</v>
      </c>
      <c r="C180">
        <v>46369387.403641544</v>
      </c>
    </row>
    <row r="181" spans="1:3" x14ac:dyDescent="0.2">
      <c r="A181">
        <v>157</v>
      </c>
      <c r="B181">
        <v>32799156.741216756</v>
      </c>
      <c r="C181">
        <v>-13479156.741216756</v>
      </c>
    </row>
    <row r="182" spans="1:3" x14ac:dyDescent="0.2">
      <c r="A182">
        <v>158</v>
      </c>
      <c r="B182">
        <v>32947700.886075057</v>
      </c>
      <c r="C182">
        <v>-19927700.886075057</v>
      </c>
    </row>
    <row r="183" spans="1:3" x14ac:dyDescent="0.2">
      <c r="A183">
        <v>159</v>
      </c>
      <c r="B183">
        <v>33096245.030933358</v>
      </c>
      <c r="C183">
        <v>-16116245.030933358</v>
      </c>
    </row>
    <row r="184" spans="1:3" x14ac:dyDescent="0.2">
      <c r="A184">
        <v>160</v>
      </c>
      <c r="B184">
        <v>33244789.175791651</v>
      </c>
      <c r="C184">
        <v>27295210.824208349</v>
      </c>
    </row>
    <row r="185" spans="1:3" x14ac:dyDescent="0.2">
      <c r="A185">
        <v>161</v>
      </c>
      <c r="B185">
        <v>33393333.320649952</v>
      </c>
      <c r="C185">
        <v>-18993333.320649952</v>
      </c>
    </row>
    <row r="186" spans="1:3" x14ac:dyDescent="0.2">
      <c r="A186">
        <v>162</v>
      </c>
      <c r="B186">
        <v>33541877.465508252</v>
      </c>
      <c r="C186">
        <v>62458122.534491748</v>
      </c>
    </row>
    <row r="187" spans="1:3" x14ac:dyDescent="0.2">
      <c r="A187">
        <v>163</v>
      </c>
      <c r="B187">
        <v>33690421.610366546</v>
      </c>
      <c r="C187">
        <v>-5190421.6103665456</v>
      </c>
    </row>
    <row r="188" spans="1:3" x14ac:dyDescent="0.2">
      <c r="A188">
        <v>164</v>
      </c>
      <c r="B188">
        <v>33838965.755224846</v>
      </c>
      <c r="C188">
        <v>-16438965.755224846</v>
      </c>
    </row>
    <row r="189" spans="1:3" x14ac:dyDescent="0.2">
      <c r="A189">
        <v>165</v>
      </c>
      <c r="B189">
        <v>33987509.900083147</v>
      </c>
      <c r="C189">
        <v>44012490.099916853</v>
      </c>
    </row>
    <row r="190" spans="1:3" x14ac:dyDescent="0.2">
      <c r="A190">
        <v>166</v>
      </c>
      <c r="B190">
        <v>34136054.04494144</v>
      </c>
      <c r="C190">
        <v>-25136054.04494144</v>
      </c>
    </row>
    <row r="191" spans="1:3" x14ac:dyDescent="0.2">
      <c r="A191">
        <v>167</v>
      </c>
      <c r="B191">
        <v>34284598.189799741</v>
      </c>
      <c r="C191">
        <v>31715401.810200259</v>
      </c>
    </row>
    <row r="192" spans="1:3" x14ac:dyDescent="0.2">
      <c r="A192">
        <v>168</v>
      </c>
      <c r="B192">
        <v>34433142.334658042</v>
      </c>
      <c r="C192">
        <v>-22433142.334658042</v>
      </c>
    </row>
    <row r="193" spans="1:3" x14ac:dyDescent="0.2">
      <c r="A193">
        <v>169</v>
      </c>
      <c r="B193">
        <v>34581686.479516342</v>
      </c>
      <c r="C193">
        <v>-16581686.479516342</v>
      </c>
    </row>
    <row r="194" spans="1:3" x14ac:dyDescent="0.2">
      <c r="A194">
        <v>170</v>
      </c>
      <c r="B194">
        <v>34730230.624374636</v>
      </c>
      <c r="C194">
        <v>-16730230.624374636</v>
      </c>
    </row>
    <row r="195" spans="1:3" x14ac:dyDescent="0.2">
      <c r="A195">
        <v>171</v>
      </c>
      <c r="B195">
        <v>34878774.769232936</v>
      </c>
      <c r="C195">
        <v>-16878774.769232936</v>
      </c>
    </row>
    <row r="196" spans="1:3" x14ac:dyDescent="0.2">
      <c r="A196">
        <v>172</v>
      </c>
      <c r="B196">
        <v>35027318.914091237</v>
      </c>
      <c r="C196">
        <v>-23027318.914091237</v>
      </c>
    </row>
    <row r="197" spans="1:3" x14ac:dyDescent="0.2">
      <c r="A197">
        <v>173</v>
      </c>
      <c r="B197">
        <v>35175863.05894953</v>
      </c>
      <c r="C197">
        <v>-27375863.05894953</v>
      </c>
    </row>
    <row r="198" spans="1:3" x14ac:dyDescent="0.2">
      <c r="A198">
        <v>174</v>
      </c>
      <c r="B198">
        <v>35324407.203807831</v>
      </c>
      <c r="C198">
        <v>16275592.796192169</v>
      </c>
    </row>
    <row r="199" spans="1:3" x14ac:dyDescent="0.2">
      <c r="A199">
        <v>175</v>
      </c>
      <c r="B199">
        <v>35472951.348666131</v>
      </c>
      <c r="C199">
        <v>-29472951.348666131</v>
      </c>
    </row>
    <row r="200" spans="1:3" x14ac:dyDescent="0.2">
      <c r="A200">
        <v>176</v>
      </c>
      <c r="B200">
        <v>35621495.493524432</v>
      </c>
      <c r="C200">
        <v>-23621495.493524432</v>
      </c>
    </row>
    <row r="201" spans="1:3" x14ac:dyDescent="0.2">
      <c r="A201">
        <v>177</v>
      </c>
      <c r="B201">
        <v>35770039.638382725</v>
      </c>
      <c r="C201">
        <v>16729960.361617275</v>
      </c>
    </row>
    <row r="202" spans="1:3" x14ac:dyDescent="0.2">
      <c r="A202">
        <v>178</v>
      </c>
      <c r="B202">
        <v>35918583.783241026</v>
      </c>
      <c r="C202">
        <v>-22118583.783241026</v>
      </c>
    </row>
    <row r="203" spans="1:3" x14ac:dyDescent="0.2">
      <c r="A203">
        <v>179</v>
      </c>
      <c r="B203">
        <v>36067127.928099327</v>
      </c>
      <c r="C203">
        <v>-13267127.928099327</v>
      </c>
    </row>
    <row r="204" spans="1:3" x14ac:dyDescent="0.2">
      <c r="A204">
        <v>180</v>
      </c>
      <c r="B204">
        <v>36215672.07295762</v>
      </c>
      <c r="C204">
        <v>-13415672.07295762</v>
      </c>
    </row>
    <row r="205" spans="1:3" x14ac:dyDescent="0.2">
      <c r="A205">
        <v>181</v>
      </c>
      <c r="B205">
        <v>36364216.217815921</v>
      </c>
      <c r="C205">
        <v>-28564216.217815921</v>
      </c>
    </row>
    <row r="206" spans="1:3" x14ac:dyDescent="0.2">
      <c r="A206">
        <v>182</v>
      </c>
      <c r="B206">
        <v>36512760.362674221</v>
      </c>
      <c r="C206">
        <v>-20912760.362674221</v>
      </c>
    </row>
    <row r="207" spans="1:3" x14ac:dyDescent="0.2">
      <c r="A207">
        <v>183</v>
      </c>
      <c r="B207">
        <v>36661304.507532515</v>
      </c>
      <c r="C207">
        <v>-15661304.507532515</v>
      </c>
    </row>
    <row r="208" spans="1:3" x14ac:dyDescent="0.2">
      <c r="A208">
        <v>184</v>
      </c>
      <c r="B208">
        <v>36809848.652390815</v>
      </c>
      <c r="C208">
        <v>-31709848.652390815</v>
      </c>
    </row>
    <row r="209" spans="1:3" x14ac:dyDescent="0.2">
      <c r="A209">
        <v>185</v>
      </c>
      <c r="B209">
        <v>36958392.797249116</v>
      </c>
      <c r="C209">
        <v>-21958392.797249116</v>
      </c>
    </row>
    <row r="210" spans="1:3" x14ac:dyDescent="0.2">
      <c r="A210">
        <v>186</v>
      </c>
      <c r="B210">
        <v>37106936.942107417</v>
      </c>
      <c r="C210">
        <v>-14306936.942107417</v>
      </c>
    </row>
    <row r="211" spans="1:3" x14ac:dyDescent="0.2">
      <c r="A211">
        <v>187</v>
      </c>
      <c r="B211">
        <v>37255481.08696571</v>
      </c>
      <c r="C211">
        <v>-19255481.08696571</v>
      </c>
    </row>
    <row r="212" spans="1:3" x14ac:dyDescent="0.2">
      <c r="A212">
        <v>188</v>
      </c>
      <c r="B212">
        <v>37404025.231824011</v>
      </c>
      <c r="C212">
        <v>-29604025.231824011</v>
      </c>
    </row>
    <row r="213" spans="1:3" x14ac:dyDescent="0.2">
      <c r="A213">
        <v>189</v>
      </c>
      <c r="B213">
        <v>37552569.376682311</v>
      </c>
      <c r="C213">
        <v>106447430.62331769</v>
      </c>
    </row>
    <row r="214" spans="1:3" x14ac:dyDescent="0.2">
      <c r="A214">
        <v>190</v>
      </c>
      <c r="B214">
        <v>37701113.521540605</v>
      </c>
      <c r="C214">
        <v>-22701113.521540605</v>
      </c>
    </row>
    <row r="215" spans="1:3" x14ac:dyDescent="0.2">
      <c r="A215">
        <v>191</v>
      </c>
      <c r="B215">
        <v>37849657.666398905</v>
      </c>
      <c r="C215">
        <v>-19849657.666398905</v>
      </c>
    </row>
    <row r="216" spans="1:3" x14ac:dyDescent="0.2">
      <c r="A216">
        <v>192</v>
      </c>
      <c r="B216">
        <v>37998201.811257206</v>
      </c>
      <c r="C216">
        <v>4001798.1887427941</v>
      </c>
    </row>
    <row r="217" spans="1:3" x14ac:dyDescent="0.2">
      <c r="A217">
        <v>193</v>
      </c>
      <c r="B217">
        <v>38146745.956115499</v>
      </c>
      <c r="C217">
        <v>-25021745.956115499</v>
      </c>
    </row>
    <row r="218" spans="1:3" x14ac:dyDescent="0.2">
      <c r="A218">
        <v>194</v>
      </c>
      <c r="B218">
        <v>38295290.1009738</v>
      </c>
      <c r="C218">
        <v>10454709.8990262</v>
      </c>
    </row>
    <row r="219" spans="1:3" x14ac:dyDescent="0.2">
      <c r="A219">
        <v>195</v>
      </c>
      <c r="B219">
        <v>38443834.245832101</v>
      </c>
      <c r="C219">
        <v>-30943834.245832101</v>
      </c>
    </row>
    <row r="220" spans="1:3" x14ac:dyDescent="0.2">
      <c r="A220">
        <v>196</v>
      </c>
      <c r="B220">
        <v>38592378.390690401</v>
      </c>
      <c r="C220">
        <v>62914796.609309599</v>
      </c>
    </row>
    <row r="221" spans="1:3" x14ac:dyDescent="0.2">
      <c r="A221">
        <v>197</v>
      </c>
      <c r="B221">
        <v>38740922.535548694</v>
      </c>
      <c r="C221">
        <v>13759077.464451306</v>
      </c>
    </row>
    <row r="222" spans="1:3" x14ac:dyDescent="0.2">
      <c r="A222">
        <v>198</v>
      </c>
      <c r="B222">
        <v>38889466.680406995</v>
      </c>
      <c r="C222">
        <v>-32514466.680406995</v>
      </c>
    </row>
    <row r="223" spans="1:3" x14ac:dyDescent="0.2">
      <c r="A223">
        <v>199</v>
      </c>
      <c r="B223">
        <v>39038010.825265296</v>
      </c>
      <c r="C223">
        <v>58461989.174734704</v>
      </c>
    </row>
    <row r="224" spans="1:3" x14ac:dyDescent="0.2">
      <c r="A224">
        <v>200</v>
      </c>
      <c r="B224">
        <v>39186554.970123589</v>
      </c>
      <c r="C224">
        <v>-1686554.970123589</v>
      </c>
    </row>
    <row r="225" spans="1:3" x14ac:dyDescent="0.2">
      <c r="A225">
        <v>201</v>
      </c>
      <c r="B225">
        <v>39335099.11498189</v>
      </c>
      <c r="C225">
        <v>13164900.88501811</v>
      </c>
    </row>
    <row r="226" spans="1:3" x14ac:dyDescent="0.2">
      <c r="A226">
        <v>202</v>
      </c>
      <c r="B226">
        <v>39483643.25984019</v>
      </c>
      <c r="C226">
        <v>11141356.74015981</v>
      </c>
    </row>
    <row r="227" spans="1:3" x14ac:dyDescent="0.2">
      <c r="A227">
        <v>203</v>
      </c>
      <c r="B227">
        <v>39632187.404698484</v>
      </c>
      <c r="C227">
        <v>80367812.595301509</v>
      </c>
    </row>
    <row r="228" spans="1:3" x14ac:dyDescent="0.2">
      <c r="A228">
        <v>204</v>
      </c>
      <c r="B228">
        <v>39780731.549556784</v>
      </c>
      <c r="C228">
        <v>20219268.450443216</v>
      </c>
    </row>
    <row r="229" spans="1:3" x14ac:dyDescent="0.2">
      <c r="A229">
        <v>205</v>
      </c>
      <c r="B229">
        <v>39929275.694415085</v>
      </c>
      <c r="C229">
        <v>12570724.305584915</v>
      </c>
    </row>
    <row r="230" spans="1:3" x14ac:dyDescent="0.2">
      <c r="A230">
        <v>206</v>
      </c>
      <c r="B230">
        <v>40077819.839273386</v>
      </c>
      <c r="C230">
        <v>-17577819.839273386</v>
      </c>
    </row>
    <row r="231" spans="1:3" x14ac:dyDescent="0.2">
      <c r="A231">
        <v>207</v>
      </c>
      <c r="B231">
        <v>40226363.984131679</v>
      </c>
      <c r="C231">
        <v>4773636.0158683211</v>
      </c>
    </row>
    <row r="232" spans="1:3" x14ac:dyDescent="0.2">
      <c r="A232">
        <v>208</v>
      </c>
      <c r="B232">
        <v>40374908.12898998</v>
      </c>
      <c r="C232">
        <v>72480366.87101002</v>
      </c>
    </row>
    <row r="233" spans="1:3" x14ac:dyDescent="0.2">
      <c r="A233">
        <v>209</v>
      </c>
      <c r="B233">
        <v>40523452.27384828</v>
      </c>
      <c r="C233">
        <v>11976547.72615172</v>
      </c>
    </row>
    <row r="234" spans="1:3" x14ac:dyDescent="0.2">
      <c r="A234">
        <v>210</v>
      </c>
      <c r="B234">
        <v>40671996.418706574</v>
      </c>
      <c r="C234">
        <v>-3171996.4187065735</v>
      </c>
    </row>
    <row r="235" spans="1:3" x14ac:dyDescent="0.2">
      <c r="A235">
        <v>211</v>
      </c>
      <c r="B235">
        <v>40820540.563564874</v>
      </c>
      <c r="C235">
        <v>-10820540.563564874</v>
      </c>
    </row>
    <row r="236" spans="1:3" x14ac:dyDescent="0.2">
      <c r="A236">
        <v>212</v>
      </c>
      <c r="B236">
        <v>40969084.708423175</v>
      </c>
      <c r="C236">
        <v>-10969084.708423175</v>
      </c>
    </row>
    <row r="237" spans="1:3" x14ac:dyDescent="0.2">
      <c r="A237">
        <v>213</v>
      </c>
      <c r="B237">
        <v>41117628.853281476</v>
      </c>
      <c r="C237">
        <v>-11117628.853281476</v>
      </c>
    </row>
    <row r="238" spans="1:3" x14ac:dyDescent="0.2">
      <c r="A238">
        <v>214</v>
      </c>
      <c r="B238">
        <v>41266172.998139769</v>
      </c>
      <c r="C238">
        <v>-14266172.998139769</v>
      </c>
    </row>
    <row r="239" spans="1:3" x14ac:dyDescent="0.2">
      <c r="A239">
        <v>215</v>
      </c>
      <c r="B239">
        <v>41414717.14299807</v>
      </c>
      <c r="C239">
        <v>3585282.8570019305</v>
      </c>
    </row>
    <row r="240" spans="1:3" x14ac:dyDescent="0.2">
      <c r="A240">
        <v>216</v>
      </c>
      <c r="B240">
        <v>41563261.28785637</v>
      </c>
      <c r="C240">
        <v>14690488.71214363</v>
      </c>
    </row>
    <row r="241" spans="1:3" ht="17" thickBot="1" x14ac:dyDescent="0.25">
      <c r="A241" s="66">
        <v>217</v>
      </c>
      <c r="B241" s="66">
        <v>41711805.432714663</v>
      </c>
      <c r="C241" s="66">
        <v>14288194.567285337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0923-8351-B348-A206-0D9D4F944519}">
  <dimension ref="B10:C11"/>
  <sheetViews>
    <sheetView showGridLines="0" topLeftCell="C18" workbookViewId="0">
      <selection activeCell="F32" sqref="F32"/>
    </sheetView>
  </sheetViews>
  <sheetFormatPr baseColWidth="10" defaultRowHeight="16" x14ac:dyDescent="0.2"/>
  <sheetData>
    <row r="10" spans="2:3" x14ac:dyDescent="0.2">
      <c r="B10" s="68"/>
      <c r="C10" s="69" t="s">
        <v>268</v>
      </c>
    </row>
    <row r="11" spans="2:3" x14ac:dyDescent="0.2">
      <c r="B11" s="70"/>
      <c r="C11" s="71" t="s">
        <v>269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FF19-6883-CC45-8B95-4E12CD1B72F2}">
  <dimension ref="A1:AD253"/>
  <sheetViews>
    <sheetView showGridLines="0" topLeftCell="A181" workbookViewId="0">
      <selection activeCell="Q220" sqref="Q220"/>
    </sheetView>
  </sheetViews>
  <sheetFormatPr baseColWidth="10" defaultRowHeight="16" x14ac:dyDescent="0.2"/>
  <cols>
    <col min="1" max="1" width="13.6640625" customWidth="1"/>
    <col min="2" max="2" width="14" customWidth="1"/>
    <col min="3" max="3" width="18" style="27" customWidth="1"/>
    <col min="4" max="4" width="20" customWidth="1"/>
    <col min="5" max="14" width="20.33203125" customWidth="1"/>
    <col min="15" max="15" width="20.5" customWidth="1"/>
    <col min="16" max="16" width="24.5" customWidth="1"/>
    <col min="17" max="18" width="19.33203125" customWidth="1"/>
    <col min="19" max="19" width="27.5" customWidth="1"/>
    <col min="26" max="26" width="23.33203125" style="73" bestFit="1" customWidth="1"/>
    <col min="27" max="27" width="15" bestFit="1" customWidth="1"/>
  </cols>
  <sheetData>
    <row r="1" spans="1:30" ht="26" x14ac:dyDescent="0.2">
      <c r="A1" s="2" t="s">
        <v>0</v>
      </c>
      <c r="B1" s="2"/>
      <c r="C1" s="2"/>
      <c r="D1" s="2"/>
      <c r="E1" s="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</row>
    <row r="2" spans="1:30" x14ac:dyDescent="0.2">
      <c r="A2" s="74" t="s">
        <v>270</v>
      </c>
      <c r="B2" s="5" t="s">
        <v>2</v>
      </c>
      <c r="C2" s="6" t="s">
        <v>3</v>
      </c>
      <c r="D2" s="5" t="s">
        <v>5</v>
      </c>
      <c r="E2" s="7" t="s">
        <v>4</v>
      </c>
      <c r="F2" s="7" t="s">
        <v>271</v>
      </c>
      <c r="G2" s="7" t="s">
        <v>272</v>
      </c>
      <c r="H2" s="7" t="s">
        <v>273</v>
      </c>
      <c r="I2" s="7" t="s">
        <v>274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  <c r="O2" s="7" t="s">
        <v>280</v>
      </c>
      <c r="P2" s="5" t="s">
        <v>6</v>
      </c>
      <c r="Q2" s="5" t="s">
        <v>281</v>
      </c>
      <c r="R2" s="5" t="s">
        <v>282</v>
      </c>
      <c r="S2" s="5" t="s">
        <v>283</v>
      </c>
      <c r="W2" s="37" t="s">
        <v>18</v>
      </c>
      <c r="X2" s="38"/>
      <c r="Z2" s="112" t="s">
        <v>23</v>
      </c>
      <c r="AA2" s="113"/>
      <c r="AB2" s="114"/>
    </row>
    <row r="3" spans="1:30" x14ac:dyDescent="0.2">
      <c r="A3" s="75" t="s">
        <v>16</v>
      </c>
      <c r="B3" s="75">
        <v>1</v>
      </c>
      <c r="C3" s="76">
        <v>34276</v>
      </c>
      <c r="D3" s="75">
        <f>YEAR(C3)</f>
        <v>1993</v>
      </c>
      <c r="E3" s="77">
        <v>86000</v>
      </c>
      <c r="F3" s="78"/>
      <c r="G3" s="78"/>
      <c r="H3" s="78"/>
      <c r="I3" s="78"/>
      <c r="J3" s="78">
        <f>E3/$I$15</f>
        <v>98111.66315467337</v>
      </c>
      <c r="K3" s="78">
        <f>102335*LN(B3) + 24968</f>
        <v>24968</v>
      </c>
      <c r="L3" s="79"/>
      <c r="M3" s="78">
        <f>E3-102335*LN(B3)</f>
        <v>86000</v>
      </c>
      <c r="N3" s="80">
        <f>E3-L3</f>
        <v>86000</v>
      </c>
      <c r="O3" s="80">
        <f>N3^2</f>
        <v>7396000000</v>
      </c>
      <c r="P3" s="81">
        <f>E3*_xlfn.XLOOKUP(D3,$W$3:$W$33,$X$3:$X$33)</f>
        <v>2580000</v>
      </c>
      <c r="Q3" s="82"/>
      <c r="R3" s="83">
        <f>P3-Q3</f>
        <v>2580000</v>
      </c>
      <c r="S3" s="36">
        <f>R3^2</f>
        <v>6656400000000</v>
      </c>
      <c r="W3" s="42">
        <v>1993</v>
      </c>
      <c r="X3" s="43">
        <v>30</v>
      </c>
      <c r="Z3"/>
    </row>
    <row r="4" spans="1:30" x14ac:dyDescent="0.2">
      <c r="A4" s="29" t="s">
        <v>17</v>
      </c>
      <c r="B4" s="29">
        <v>2</v>
      </c>
      <c r="C4" s="84">
        <v>34404</v>
      </c>
      <c r="D4" s="29">
        <f t="shared" ref="D4:D67" si="0">YEAR(C4)</f>
        <v>1994</v>
      </c>
      <c r="E4" s="85">
        <v>300000</v>
      </c>
      <c r="F4" s="86"/>
      <c r="G4" s="86"/>
      <c r="H4" s="86"/>
      <c r="I4" s="86"/>
      <c r="J4" s="86">
        <f>E4/$I$16</f>
        <v>404088.18066369428</v>
      </c>
      <c r="K4" s="86">
        <f t="shared" ref="K4:K67" si="1">102335*LN(B4) + 24968</f>
        <v>95901.216722601996</v>
      </c>
      <c r="L4" s="87"/>
      <c r="M4" s="88">
        <f t="shared" ref="M4:M67" si="2">E4-102335*LN(B4)</f>
        <v>229066.783277398</v>
      </c>
      <c r="N4" s="89">
        <f>E4-L4</f>
        <v>300000</v>
      </c>
      <c r="O4" s="89">
        <f>N4^2</f>
        <v>90000000000</v>
      </c>
      <c r="P4" s="90">
        <f t="shared" ref="P4:P67" si="3">E4*_xlfn.XLOOKUP(D4,$W$3:$W$33,$X$3:$X$33)</f>
        <v>9000000</v>
      </c>
      <c r="Q4" s="91"/>
      <c r="R4" s="92">
        <f t="shared" ref="R4:R67" si="4">P4-Q4</f>
        <v>9000000</v>
      </c>
      <c r="S4" s="93">
        <f t="shared" ref="S4:S67" si="5">R4^2</f>
        <v>81000000000000</v>
      </c>
      <c r="W4" s="42">
        <v>1994</v>
      </c>
      <c r="X4" s="43">
        <v>30</v>
      </c>
      <c r="Z4"/>
    </row>
    <row r="5" spans="1:30" x14ac:dyDescent="0.2">
      <c r="A5" s="75" t="s">
        <v>20</v>
      </c>
      <c r="B5" s="75">
        <v>3</v>
      </c>
      <c r="C5" s="76">
        <v>34796</v>
      </c>
      <c r="D5" s="75">
        <f t="shared" si="0"/>
        <v>1995</v>
      </c>
      <c r="E5" s="77">
        <v>260000</v>
      </c>
      <c r="F5" s="78"/>
      <c r="G5" s="78"/>
      <c r="H5" s="78"/>
      <c r="I5" s="78"/>
      <c r="J5" s="78">
        <f>E5/$I$17</f>
        <v>339445.7361087121</v>
      </c>
      <c r="K5" s="78">
        <f t="shared" si="1"/>
        <v>137394.48856085102</v>
      </c>
      <c r="L5" s="79"/>
      <c r="M5" s="78">
        <f t="shared" si="2"/>
        <v>147573.51143914898</v>
      </c>
      <c r="N5" s="80">
        <f t="shared" ref="N5:N68" si="6">E5-L5</f>
        <v>260000</v>
      </c>
      <c r="O5" s="80">
        <f t="shared" ref="O5:O68" si="7">N5^2</f>
        <v>67600000000</v>
      </c>
      <c r="P5" s="81">
        <f t="shared" si="3"/>
        <v>7800000</v>
      </c>
      <c r="Q5" s="82"/>
      <c r="R5" s="83">
        <f t="shared" si="4"/>
        <v>7800000</v>
      </c>
      <c r="S5" s="36">
        <f t="shared" si="5"/>
        <v>60840000000000</v>
      </c>
      <c r="W5" s="42">
        <v>1995</v>
      </c>
      <c r="X5" s="43">
        <v>30</v>
      </c>
      <c r="Z5" s="44" t="s">
        <v>27</v>
      </c>
      <c r="AA5" s="45"/>
      <c r="AB5" s="45"/>
      <c r="AC5" s="45"/>
      <c r="AD5" s="46"/>
    </row>
    <row r="6" spans="1:30" x14ac:dyDescent="0.2">
      <c r="A6" s="29" t="s">
        <v>21</v>
      </c>
      <c r="B6" s="29">
        <v>4</v>
      </c>
      <c r="C6" s="84">
        <v>34894</v>
      </c>
      <c r="D6" s="29">
        <f t="shared" si="0"/>
        <v>1995</v>
      </c>
      <c r="E6" s="85">
        <v>240000</v>
      </c>
      <c r="F6" s="86"/>
      <c r="G6" s="86"/>
      <c r="H6" s="86"/>
      <c r="I6" s="86"/>
      <c r="J6" s="86">
        <f>E6/$I$18</f>
        <v>230778.73254211672</v>
      </c>
      <c r="K6" s="86">
        <f t="shared" si="1"/>
        <v>166834.43344520399</v>
      </c>
      <c r="L6" s="87"/>
      <c r="M6" s="88">
        <f t="shared" si="2"/>
        <v>98133.566554796009</v>
      </c>
      <c r="N6" s="89">
        <f t="shared" si="6"/>
        <v>240000</v>
      </c>
      <c r="O6" s="89">
        <f t="shared" si="7"/>
        <v>57600000000</v>
      </c>
      <c r="P6" s="90">
        <f t="shared" si="3"/>
        <v>7200000</v>
      </c>
      <c r="Q6" s="91"/>
      <c r="R6" s="92">
        <f t="shared" si="4"/>
        <v>7200000</v>
      </c>
      <c r="S6" s="93">
        <f t="shared" si="5"/>
        <v>51840000000000</v>
      </c>
      <c r="W6" s="42">
        <v>1996</v>
      </c>
      <c r="X6" s="43">
        <v>30</v>
      </c>
      <c r="Z6" s="47"/>
      <c r="AA6" s="48"/>
      <c r="AB6" s="48"/>
      <c r="AC6" s="48"/>
      <c r="AD6" s="49"/>
    </row>
    <row r="7" spans="1:30" x14ac:dyDescent="0.2">
      <c r="A7" s="75" t="s">
        <v>22</v>
      </c>
      <c r="B7" s="75">
        <v>5</v>
      </c>
      <c r="C7" s="76">
        <v>34950</v>
      </c>
      <c r="D7" s="75">
        <f t="shared" si="0"/>
        <v>1995</v>
      </c>
      <c r="E7" s="77">
        <v>190000</v>
      </c>
      <c r="F7" s="78"/>
      <c r="G7" s="78"/>
      <c r="H7" s="78"/>
      <c r="I7" s="78"/>
      <c r="J7" s="78">
        <f>E7/$I$19</f>
        <v>244213.07756650605</v>
      </c>
      <c r="K7" s="78">
        <f t="shared" si="1"/>
        <v>189669.82876894364</v>
      </c>
      <c r="L7" s="79"/>
      <c r="M7" s="78">
        <f t="shared" si="2"/>
        <v>25298.17123105636</v>
      </c>
      <c r="N7" s="80">
        <f t="shared" si="6"/>
        <v>190000</v>
      </c>
      <c r="O7" s="80">
        <f t="shared" si="7"/>
        <v>36100000000</v>
      </c>
      <c r="P7" s="81">
        <f t="shared" si="3"/>
        <v>5700000</v>
      </c>
      <c r="Q7" s="82"/>
      <c r="R7" s="83">
        <f t="shared" si="4"/>
        <v>5700000</v>
      </c>
      <c r="S7" s="36">
        <f t="shared" si="5"/>
        <v>32490000000000</v>
      </c>
      <c r="W7" s="42">
        <v>1997</v>
      </c>
      <c r="X7" s="43">
        <v>30</v>
      </c>
      <c r="Z7" s="47"/>
      <c r="AA7" s="48"/>
      <c r="AB7" s="48"/>
      <c r="AC7" s="48"/>
      <c r="AD7" s="49"/>
    </row>
    <row r="8" spans="1:30" x14ac:dyDescent="0.2">
      <c r="A8" s="29" t="s">
        <v>24</v>
      </c>
      <c r="B8" s="29">
        <v>6</v>
      </c>
      <c r="C8" s="84">
        <v>35111</v>
      </c>
      <c r="D8" s="29">
        <f t="shared" si="0"/>
        <v>1996</v>
      </c>
      <c r="E8" s="85">
        <v>160000</v>
      </c>
      <c r="F8" s="86">
        <f>AVERAGE(E3:E14)</f>
        <v>130083.33333333333</v>
      </c>
      <c r="G8" s="86"/>
      <c r="H8" s="86"/>
      <c r="I8" s="86"/>
      <c r="J8" s="86">
        <f>E8/$I$20</f>
        <v>138879.34047912926</v>
      </c>
      <c r="K8" s="86">
        <f t="shared" si="1"/>
        <v>208327.70528345299</v>
      </c>
      <c r="L8" s="87"/>
      <c r="M8" s="88">
        <f t="shared" si="2"/>
        <v>-23359.70528345299</v>
      </c>
      <c r="N8" s="89">
        <f t="shared" si="6"/>
        <v>160000</v>
      </c>
      <c r="O8" s="89">
        <f t="shared" si="7"/>
        <v>25600000000</v>
      </c>
      <c r="P8" s="90">
        <f t="shared" si="3"/>
        <v>4800000</v>
      </c>
      <c r="Q8" s="91"/>
      <c r="R8" s="92">
        <f t="shared" si="4"/>
        <v>4800000</v>
      </c>
      <c r="S8" s="93">
        <f t="shared" si="5"/>
        <v>23040000000000</v>
      </c>
      <c r="W8" s="42">
        <v>1998</v>
      </c>
      <c r="X8" s="43">
        <v>30</v>
      </c>
      <c r="Z8" s="47"/>
      <c r="AA8" s="48"/>
      <c r="AB8" s="48"/>
      <c r="AC8" s="48"/>
      <c r="AD8" s="49"/>
    </row>
    <row r="9" spans="1:30" x14ac:dyDescent="0.2">
      <c r="A9" s="75" t="s">
        <v>25</v>
      </c>
      <c r="B9" s="75">
        <v>7</v>
      </c>
      <c r="C9" s="76">
        <v>37162</v>
      </c>
      <c r="D9" s="75">
        <f t="shared" si="0"/>
        <v>2001</v>
      </c>
      <c r="E9" s="77">
        <v>75000</v>
      </c>
      <c r="F9" s="78">
        <f>AVERAGE(E4:E15)</f>
        <v>135416.66666666666</v>
      </c>
      <c r="G9" s="78">
        <f>AVERAGE(F8:F9)</f>
        <v>132750</v>
      </c>
      <c r="H9" s="94">
        <f>E9/G9</f>
        <v>0.56497175141242939</v>
      </c>
      <c r="I9" s="95">
        <f>AVERAGE(H9,H21,H33,H45,H57,H69,H81,H93,H105,H117,H129,H141,H153,H165,H177,H189,H201)</f>
        <v>1.0452122763006408</v>
      </c>
      <c r="J9" s="78">
        <f>E9/$I$9</f>
        <v>71755.758806670667</v>
      </c>
      <c r="K9" s="78">
        <f t="shared" si="1"/>
        <v>224102.71510357547</v>
      </c>
      <c r="L9" s="79"/>
      <c r="M9" s="78">
        <f t="shared" si="2"/>
        <v>-124134.71510357547</v>
      </c>
      <c r="N9" s="80">
        <f t="shared" si="6"/>
        <v>75000</v>
      </c>
      <c r="O9" s="80">
        <f t="shared" si="7"/>
        <v>5625000000</v>
      </c>
      <c r="P9" s="81">
        <f t="shared" si="3"/>
        <v>2250000</v>
      </c>
      <c r="Q9" s="82"/>
      <c r="R9" s="83">
        <f t="shared" si="4"/>
        <v>2250000</v>
      </c>
      <c r="S9" s="36">
        <f t="shared" si="5"/>
        <v>5062500000000</v>
      </c>
      <c r="W9" s="42">
        <v>1999</v>
      </c>
      <c r="X9" s="43">
        <v>30</v>
      </c>
      <c r="Z9" s="47"/>
      <c r="AA9" s="48"/>
      <c r="AB9" s="48"/>
      <c r="AC9" s="48"/>
      <c r="AD9" s="49"/>
    </row>
    <row r="10" spans="1:30" x14ac:dyDescent="0.2">
      <c r="A10" s="29" t="s">
        <v>26</v>
      </c>
      <c r="B10" s="29">
        <v>8</v>
      </c>
      <c r="C10" s="84">
        <v>37197</v>
      </c>
      <c r="D10" s="29">
        <f t="shared" si="0"/>
        <v>2001</v>
      </c>
      <c r="E10" s="85">
        <v>65000</v>
      </c>
      <c r="F10" s="86">
        <f t="shared" ref="F10:F73" si="8">AVERAGE(E5:E16)</f>
        <v>113333.33333333333</v>
      </c>
      <c r="G10" s="86">
        <f>AVERAGE(F9:F10)</f>
        <v>124375</v>
      </c>
      <c r="H10" s="96">
        <f t="shared" ref="H10:H73" si="9">E10/G10</f>
        <v>0.52261306532663321</v>
      </c>
      <c r="I10" s="97">
        <f>AVERAGE(H10,H22,H34,H46,H58,H70,H82,H94,H106,H118,H130,H142,H154,H166,H178,H190,H202)</f>
        <v>0.81497634785808681</v>
      </c>
      <c r="J10" s="86">
        <f>E10/$I$10</f>
        <v>79756.915855082654</v>
      </c>
      <c r="K10" s="86">
        <f t="shared" si="1"/>
        <v>237767.65016780599</v>
      </c>
      <c r="L10" s="87"/>
      <c r="M10" s="88">
        <f t="shared" si="2"/>
        <v>-147799.65016780599</v>
      </c>
      <c r="N10" s="89">
        <f t="shared" si="6"/>
        <v>65000</v>
      </c>
      <c r="O10" s="89">
        <f t="shared" si="7"/>
        <v>4225000000</v>
      </c>
      <c r="P10" s="90">
        <f t="shared" si="3"/>
        <v>1950000</v>
      </c>
      <c r="Q10" s="91"/>
      <c r="R10" s="92">
        <f t="shared" si="4"/>
        <v>1950000</v>
      </c>
      <c r="S10" s="93">
        <f t="shared" si="5"/>
        <v>3802500000000</v>
      </c>
      <c r="W10" s="42">
        <v>2000</v>
      </c>
      <c r="X10" s="43">
        <v>30</v>
      </c>
      <c r="Z10" s="47"/>
      <c r="AA10" s="48"/>
      <c r="AB10" s="48"/>
      <c r="AC10" s="48"/>
      <c r="AD10" s="49"/>
    </row>
    <row r="11" spans="1:30" x14ac:dyDescent="0.2">
      <c r="A11" s="75" t="s">
        <v>28</v>
      </c>
      <c r="B11" s="75">
        <v>9</v>
      </c>
      <c r="C11" s="76">
        <v>37267</v>
      </c>
      <c r="D11" s="75">
        <f t="shared" si="0"/>
        <v>2002</v>
      </c>
      <c r="E11" s="77">
        <v>35000</v>
      </c>
      <c r="F11" s="78">
        <f t="shared" si="8"/>
        <v>95750</v>
      </c>
      <c r="G11" s="78">
        <f t="shared" ref="G11:G74" si="10">AVERAGE(F10:F11)</f>
        <v>104541.66666666666</v>
      </c>
      <c r="H11" s="94">
        <f t="shared" si="9"/>
        <v>0.33479473893981671</v>
      </c>
      <c r="I11" s="95">
        <f t="shared" ref="I11:I19" si="11">AVERAGE(H11,H23,H35,H47,H59,H71,H83,H95,H107,H119,H131,H143,H155,H167,H179,H191,H203)</f>
        <v>1.4244298907245427</v>
      </c>
      <c r="J11" s="78">
        <f>E11/$I$11</f>
        <v>24571.233886560112</v>
      </c>
      <c r="K11" s="78">
        <f t="shared" si="1"/>
        <v>249820.97712170202</v>
      </c>
      <c r="L11" s="79"/>
      <c r="M11" s="78">
        <f t="shared" si="2"/>
        <v>-189852.97712170202</v>
      </c>
      <c r="N11" s="80">
        <f t="shared" si="6"/>
        <v>35000</v>
      </c>
      <c r="O11" s="80">
        <f t="shared" si="7"/>
        <v>1225000000</v>
      </c>
      <c r="P11" s="81">
        <f t="shared" si="3"/>
        <v>1050000</v>
      </c>
      <c r="Q11" s="82"/>
      <c r="R11" s="83">
        <f t="shared" si="4"/>
        <v>1050000</v>
      </c>
      <c r="S11" s="36">
        <f t="shared" si="5"/>
        <v>1102500000000</v>
      </c>
      <c r="W11" s="42">
        <v>2001</v>
      </c>
      <c r="X11" s="43">
        <v>30</v>
      </c>
      <c r="Z11" s="47"/>
      <c r="AA11" s="48"/>
      <c r="AB11" s="48"/>
      <c r="AC11" s="48"/>
      <c r="AD11" s="49"/>
    </row>
    <row r="12" spans="1:30" x14ac:dyDescent="0.2">
      <c r="A12" s="29" t="s">
        <v>29</v>
      </c>
      <c r="B12" s="29">
        <v>10</v>
      </c>
      <c r="C12" s="84">
        <v>37337</v>
      </c>
      <c r="D12" s="29">
        <f t="shared" si="0"/>
        <v>2002</v>
      </c>
      <c r="E12" s="85">
        <v>55000</v>
      </c>
      <c r="F12" s="86">
        <f t="shared" si="8"/>
        <v>83583.333333333328</v>
      </c>
      <c r="G12" s="86">
        <f t="shared" si="10"/>
        <v>89666.666666666657</v>
      </c>
      <c r="H12" s="96">
        <f t="shared" si="9"/>
        <v>0.61338289962825288</v>
      </c>
      <c r="I12" s="97">
        <f t="shared" si="11"/>
        <v>1.0025167656319247</v>
      </c>
      <c r="J12" s="86">
        <f>E12/$I$12</f>
        <v>54861.925391673023</v>
      </c>
      <c r="K12" s="86">
        <f t="shared" si="1"/>
        <v>260603.04549154569</v>
      </c>
      <c r="L12" s="87"/>
      <c r="M12" s="88">
        <f t="shared" si="2"/>
        <v>-180635.04549154569</v>
      </c>
      <c r="N12" s="89">
        <f t="shared" si="6"/>
        <v>55000</v>
      </c>
      <c r="O12" s="89">
        <f t="shared" si="7"/>
        <v>3025000000</v>
      </c>
      <c r="P12" s="90">
        <f t="shared" si="3"/>
        <v>1650000</v>
      </c>
      <c r="Q12" s="91"/>
      <c r="R12" s="92">
        <f t="shared" si="4"/>
        <v>1650000</v>
      </c>
      <c r="S12" s="93">
        <f t="shared" si="5"/>
        <v>2722500000000</v>
      </c>
      <c r="W12" s="42">
        <v>2002</v>
      </c>
      <c r="X12" s="43">
        <v>30</v>
      </c>
      <c r="Z12" s="47"/>
      <c r="AA12" s="48"/>
      <c r="AB12" s="48"/>
      <c r="AC12" s="48"/>
      <c r="AD12" s="49"/>
    </row>
    <row r="13" spans="1:30" x14ac:dyDescent="0.2">
      <c r="A13" s="75" t="s">
        <v>30</v>
      </c>
      <c r="B13" s="75">
        <v>11</v>
      </c>
      <c r="C13" s="76">
        <v>37386</v>
      </c>
      <c r="D13" s="75">
        <f t="shared" si="0"/>
        <v>2002</v>
      </c>
      <c r="E13" s="77">
        <v>50000</v>
      </c>
      <c r="F13" s="78">
        <f t="shared" si="8"/>
        <v>74416.666666666672</v>
      </c>
      <c r="G13" s="78">
        <f t="shared" si="10"/>
        <v>79000</v>
      </c>
      <c r="H13" s="94">
        <f t="shared" si="9"/>
        <v>0.63291139240506333</v>
      </c>
      <c r="I13" s="95">
        <f t="shared" si="11"/>
        <v>1.1840500335422555</v>
      </c>
      <c r="J13" s="78">
        <f>E13/$I$13</f>
        <v>42227.945258713291</v>
      </c>
      <c r="K13" s="78">
        <f t="shared" si="1"/>
        <v>270356.61274182127</v>
      </c>
      <c r="L13" s="79"/>
      <c r="M13" s="78">
        <f t="shared" si="2"/>
        <v>-195388.61274182127</v>
      </c>
      <c r="N13" s="80">
        <f t="shared" si="6"/>
        <v>50000</v>
      </c>
      <c r="O13" s="80">
        <f t="shared" si="7"/>
        <v>2500000000</v>
      </c>
      <c r="P13" s="81">
        <f t="shared" si="3"/>
        <v>1500000</v>
      </c>
      <c r="Q13" s="82"/>
      <c r="R13" s="83">
        <f t="shared" si="4"/>
        <v>1500000</v>
      </c>
      <c r="S13" s="36">
        <f t="shared" si="5"/>
        <v>2250000000000</v>
      </c>
      <c r="W13" s="42">
        <v>2003</v>
      </c>
      <c r="X13" s="43">
        <v>30</v>
      </c>
      <c r="Z13" s="50"/>
      <c r="AA13" s="51"/>
      <c r="AB13" s="51"/>
      <c r="AC13" s="51"/>
      <c r="AD13" s="52"/>
    </row>
    <row r="14" spans="1:30" x14ac:dyDescent="0.2">
      <c r="A14" s="29" t="s">
        <v>31</v>
      </c>
      <c r="B14" s="29">
        <v>12</v>
      </c>
      <c r="C14" s="84">
        <v>37526</v>
      </c>
      <c r="D14" s="29">
        <f t="shared" si="0"/>
        <v>2002</v>
      </c>
      <c r="E14" s="85">
        <v>45000</v>
      </c>
      <c r="F14" s="86">
        <f t="shared" si="8"/>
        <v>69916.666666666672</v>
      </c>
      <c r="G14" s="86">
        <f t="shared" si="10"/>
        <v>72166.666666666672</v>
      </c>
      <c r="H14" s="96">
        <f t="shared" si="9"/>
        <v>0.62355658198614317</v>
      </c>
      <c r="I14" s="97">
        <f t="shared" si="11"/>
        <v>1.0028707953270568</v>
      </c>
      <c r="J14" s="86">
        <f>E14/$I$14</f>
        <v>44871.184014611346</v>
      </c>
      <c r="K14" s="86">
        <f t="shared" si="1"/>
        <v>279260.92200605501</v>
      </c>
      <c r="L14" s="87"/>
      <c r="M14" s="88">
        <f t="shared" si="2"/>
        <v>-209292.92200605501</v>
      </c>
      <c r="N14" s="89">
        <f t="shared" si="6"/>
        <v>45000</v>
      </c>
      <c r="O14" s="89">
        <f t="shared" si="7"/>
        <v>2025000000</v>
      </c>
      <c r="P14" s="90">
        <f t="shared" si="3"/>
        <v>1350000</v>
      </c>
      <c r="Q14" s="91"/>
      <c r="R14" s="92">
        <f t="shared" si="4"/>
        <v>1350000</v>
      </c>
      <c r="S14" s="93">
        <f t="shared" si="5"/>
        <v>1822500000000</v>
      </c>
      <c r="W14" s="42">
        <v>2004</v>
      </c>
      <c r="X14" s="43">
        <v>30</v>
      </c>
    </row>
    <row r="15" spans="1:30" x14ac:dyDescent="0.2">
      <c r="A15" s="75" t="s">
        <v>32</v>
      </c>
      <c r="B15" s="75">
        <v>13</v>
      </c>
      <c r="C15" s="76">
        <v>37582</v>
      </c>
      <c r="D15" s="75">
        <f t="shared" si="0"/>
        <v>2002</v>
      </c>
      <c r="E15" s="77">
        <v>150000</v>
      </c>
      <c r="F15" s="78">
        <f t="shared" si="8"/>
        <v>72833.333333333328</v>
      </c>
      <c r="G15" s="78">
        <f t="shared" si="10"/>
        <v>71375</v>
      </c>
      <c r="H15" s="94">
        <f t="shared" si="9"/>
        <v>2.1015761821366024</v>
      </c>
      <c r="I15" s="95">
        <f t="shared" si="11"/>
        <v>0.87655225928053737</v>
      </c>
      <c r="J15" s="78">
        <f t="shared" ref="J15" si="12">E15/$I$15</f>
        <v>171124.99387443031</v>
      </c>
      <c r="K15" s="78">
        <f t="shared" si="1"/>
        <v>287452.09249582636</v>
      </c>
      <c r="L15" s="79"/>
      <c r="M15" s="78">
        <f t="shared" si="2"/>
        <v>-112484.09249582636</v>
      </c>
      <c r="N15" s="80">
        <f t="shared" si="6"/>
        <v>150000</v>
      </c>
      <c r="O15" s="80">
        <f t="shared" si="7"/>
        <v>22500000000</v>
      </c>
      <c r="P15" s="81">
        <f t="shared" si="3"/>
        <v>4500000</v>
      </c>
      <c r="Q15" s="82"/>
      <c r="R15" s="83">
        <f t="shared" si="4"/>
        <v>4500000</v>
      </c>
      <c r="S15" s="36">
        <f t="shared" si="5"/>
        <v>20250000000000</v>
      </c>
      <c r="W15" s="42">
        <v>2005</v>
      </c>
      <c r="X15" s="43">
        <v>35</v>
      </c>
    </row>
    <row r="16" spans="1:30" x14ac:dyDescent="0.2">
      <c r="A16" s="29" t="s">
        <v>33</v>
      </c>
      <c r="B16" s="29">
        <v>14</v>
      </c>
      <c r="C16" s="84">
        <v>37736</v>
      </c>
      <c r="D16" s="29">
        <f t="shared" si="0"/>
        <v>2003</v>
      </c>
      <c r="E16" s="85">
        <v>35000</v>
      </c>
      <c r="F16" s="86">
        <f t="shared" si="8"/>
        <v>74083.333333333328</v>
      </c>
      <c r="G16" s="86">
        <f t="shared" si="10"/>
        <v>73458.333333333328</v>
      </c>
      <c r="H16" s="96">
        <f t="shared" si="9"/>
        <v>0.47646057855927398</v>
      </c>
      <c r="I16" s="97">
        <f t="shared" si="11"/>
        <v>0.74241221187728201</v>
      </c>
      <c r="J16" s="86">
        <f t="shared" ref="J16" si="13">E16/$I$16</f>
        <v>47143.621077430995</v>
      </c>
      <c r="K16" s="86">
        <f t="shared" si="1"/>
        <v>295035.93182617746</v>
      </c>
      <c r="L16" s="87"/>
      <c r="M16" s="88">
        <f t="shared" si="2"/>
        <v>-235067.93182617746</v>
      </c>
      <c r="N16" s="89">
        <f t="shared" si="6"/>
        <v>35000</v>
      </c>
      <c r="O16" s="89">
        <f t="shared" si="7"/>
        <v>1225000000</v>
      </c>
      <c r="P16" s="90">
        <f t="shared" si="3"/>
        <v>1050000</v>
      </c>
      <c r="Q16" s="91"/>
      <c r="R16" s="92">
        <f t="shared" si="4"/>
        <v>1050000</v>
      </c>
      <c r="S16" s="93">
        <f t="shared" si="5"/>
        <v>1102500000000</v>
      </c>
      <c r="W16" s="42">
        <v>2006</v>
      </c>
      <c r="X16" s="43">
        <v>40</v>
      </c>
      <c r="Y16" s="98"/>
      <c r="Z16" s="99" t="s">
        <v>284</v>
      </c>
    </row>
    <row r="17" spans="1:27" x14ac:dyDescent="0.2">
      <c r="A17" s="75" t="s">
        <v>34</v>
      </c>
      <c r="B17" s="75">
        <v>15</v>
      </c>
      <c r="C17" s="76">
        <v>37778</v>
      </c>
      <c r="D17" s="75">
        <f t="shared" si="0"/>
        <v>2003</v>
      </c>
      <c r="E17" s="77">
        <v>49000</v>
      </c>
      <c r="F17" s="78">
        <f t="shared" si="8"/>
        <v>79916.666666666672</v>
      </c>
      <c r="G17" s="78">
        <f t="shared" si="10"/>
        <v>77000</v>
      </c>
      <c r="H17" s="94">
        <f t="shared" si="9"/>
        <v>0.63636363636363635</v>
      </c>
      <c r="I17" s="95">
        <f t="shared" si="11"/>
        <v>0.76595453217515586</v>
      </c>
      <c r="J17" s="78">
        <f t="shared" ref="J17" si="14">E17/$I$17</f>
        <v>63972.465651257284</v>
      </c>
      <c r="K17" s="78">
        <f t="shared" si="1"/>
        <v>302096.31732979469</v>
      </c>
      <c r="L17" s="79"/>
      <c r="M17" s="78">
        <f t="shared" si="2"/>
        <v>-228128.31732979469</v>
      </c>
      <c r="N17" s="80">
        <f t="shared" si="6"/>
        <v>49000</v>
      </c>
      <c r="O17" s="80">
        <f t="shared" si="7"/>
        <v>2401000000</v>
      </c>
      <c r="P17" s="81">
        <f t="shared" si="3"/>
        <v>1470000</v>
      </c>
      <c r="Q17" s="82"/>
      <c r="R17" s="83">
        <f t="shared" si="4"/>
        <v>1470000</v>
      </c>
      <c r="S17" s="36">
        <f t="shared" si="5"/>
        <v>2160900000000</v>
      </c>
      <c r="W17" s="42">
        <v>2007</v>
      </c>
      <c r="X17" s="43">
        <v>40</v>
      </c>
      <c r="Z17" s="100" t="s">
        <v>285</v>
      </c>
      <c r="AA17" s="13" t="s">
        <v>286</v>
      </c>
    </row>
    <row r="18" spans="1:27" x14ac:dyDescent="0.2">
      <c r="A18" s="29" t="s">
        <v>35</v>
      </c>
      <c r="B18" s="29">
        <v>16</v>
      </c>
      <c r="C18" s="84">
        <v>37890</v>
      </c>
      <c r="D18" s="29">
        <f t="shared" si="0"/>
        <v>2003</v>
      </c>
      <c r="E18" s="85">
        <v>94000</v>
      </c>
      <c r="F18" s="86">
        <f t="shared" si="8"/>
        <v>98666.666666666672</v>
      </c>
      <c r="G18" s="86">
        <f t="shared" si="10"/>
        <v>89291.666666666672</v>
      </c>
      <c r="H18" s="96">
        <f t="shared" si="9"/>
        <v>1.0527298180121325</v>
      </c>
      <c r="I18" s="97">
        <f t="shared" si="11"/>
        <v>1.0399571804399281</v>
      </c>
      <c r="J18" s="86">
        <f t="shared" ref="J18" si="15">E18/$I$18</f>
        <v>90388.336912329047</v>
      </c>
      <c r="K18" s="86">
        <f t="shared" si="1"/>
        <v>308700.86689040798</v>
      </c>
      <c r="L18" s="87"/>
      <c r="M18" s="88">
        <f t="shared" si="2"/>
        <v>-189732.86689040798</v>
      </c>
      <c r="N18" s="89">
        <f t="shared" si="6"/>
        <v>94000</v>
      </c>
      <c r="O18" s="89">
        <f t="shared" si="7"/>
        <v>8836000000</v>
      </c>
      <c r="P18" s="90">
        <f t="shared" si="3"/>
        <v>2820000</v>
      </c>
      <c r="Q18" s="91"/>
      <c r="R18" s="92">
        <f t="shared" si="4"/>
        <v>2820000</v>
      </c>
      <c r="S18" s="93">
        <f t="shared" si="5"/>
        <v>7952400000000</v>
      </c>
      <c r="W18" s="42">
        <v>2008</v>
      </c>
      <c r="X18" s="43">
        <v>50</v>
      </c>
      <c r="Z18" s="101">
        <f>AVERAGE(O3:O219)</f>
        <v>333709771888.06451</v>
      </c>
      <c r="AA18" s="102">
        <f>SQRT(Z18)</f>
        <v>577676.18255218421</v>
      </c>
    </row>
    <row r="19" spans="1:27" x14ac:dyDescent="0.2">
      <c r="A19" s="75" t="s">
        <v>36</v>
      </c>
      <c r="B19" s="75">
        <v>17</v>
      </c>
      <c r="C19" s="76">
        <v>38017</v>
      </c>
      <c r="D19" s="75">
        <f t="shared" si="0"/>
        <v>2004</v>
      </c>
      <c r="E19" s="77">
        <v>80000</v>
      </c>
      <c r="F19" s="78">
        <f t="shared" si="8"/>
        <v>102000</v>
      </c>
      <c r="G19" s="78">
        <f t="shared" si="10"/>
        <v>100333.33333333334</v>
      </c>
      <c r="H19" s="94">
        <f t="shared" si="9"/>
        <v>0.79734219269102979</v>
      </c>
      <c r="I19" s="95">
        <f t="shared" si="11"/>
        <v>0.77800911357115055</v>
      </c>
      <c r="J19" s="78">
        <f t="shared" ref="J19" si="16">E19/$I$19</f>
        <v>102826.55897537096</v>
      </c>
      <c r="K19" s="78">
        <f t="shared" si="1"/>
        <v>314904.88756399287</v>
      </c>
      <c r="L19" s="79"/>
      <c r="M19" s="78">
        <f t="shared" si="2"/>
        <v>-209936.88756399287</v>
      </c>
      <c r="N19" s="80">
        <f t="shared" si="6"/>
        <v>80000</v>
      </c>
      <c r="O19" s="80">
        <f t="shared" si="7"/>
        <v>6400000000</v>
      </c>
      <c r="P19" s="81">
        <f t="shared" si="3"/>
        <v>2400000</v>
      </c>
      <c r="Q19" s="82"/>
      <c r="R19" s="83">
        <f t="shared" si="4"/>
        <v>2400000</v>
      </c>
      <c r="S19" s="36">
        <f t="shared" si="5"/>
        <v>5760000000000</v>
      </c>
      <c r="W19" s="42">
        <v>2009</v>
      </c>
      <c r="X19" s="43">
        <v>50</v>
      </c>
    </row>
    <row r="20" spans="1:27" x14ac:dyDescent="0.2">
      <c r="A20" s="29" t="s">
        <v>37</v>
      </c>
      <c r="B20" s="29">
        <v>18</v>
      </c>
      <c r="C20" s="84">
        <v>38079</v>
      </c>
      <c r="D20" s="29">
        <f t="shared" si="0"/>
        <v>2004</v>
      </c>
      <c r="E20" s="85">
        <v>106000</v>
      </c>
      <c r="F20" s="86">
        <f t="shared" si="8"/>
        <v>110750</v>
      </c>
      <c r="G20" s="86">
        <f t="shared" si="10"/>
        <v>106375</v>
      </c>
      <c r="H20" s="96">
        <f t="shared" si="9"/>
        <v>0.99647473560517041</v>
      </c>
      <c r="I20" s="97">
        <f>AVERAGE(H20,H32,H44,H56,H68,H80,H92,H104,H116,H128,H140,H152,H164,H176,H188,H200,H212)</f>
        <v>1.1520792037750549</v>
      </c>
      <c r="J20" s="86">
        <f t="shared" ref="J20" si="17">E20/$I$20</f>
        <v>92007.563067423136</v>
      </c>
      <c r="K20" s="86">
        <f t="shared" si="1"/>
        <v>320754.19384430401</v>
      </c>
      <c r="L20" s="87"/>
      <c r="M20" s="88">
        <f t="shared" si="2"/>
        <v>-189786.19384430401</v>
      </c>
      <c r="N20" s="89">
        <f t="shared" si="6"/>
        <v>106000</v>
      </c>
      <c r="O20" s="89">
        <f t="shared" si="7"/>
        <v>11236000000</v>
      </c>
      <c r="P20" s="90">
        <f t="shared" si="3"/>
        <v>3180000</v>
      </c>
      <c r="Q20" s="91"/>
      <c r="R20" s="92">
        <f t="shared" si="4"/>
        <v>3180000</v>
      </c>
      <c r="S20" s="93">
        <f t="shared" si="5"/>
        <v>10112400000000</v>
      </c>
      <c r="W20" s="42">
        <v>2010</v>
      </c>
      <c r="X20" s="43">
        <v>50</v>
      </c>
    </row>
    <row r="21" spans="1:27" x14ac:dyDescent="0.2">
      <c r="A21" s="75" t="s">
        <v>38</v>
      </c>
      <c r="B21" s="75">
        <v>19</v>
      </c>
      <c r="C21" s="76">
        <v>38157</v>
      </c>
      <c r="D21" s="75">
        <f t="shared" si="0"/>
        <v>2004</v>
      </c>
      <c r="E21" s="77">
        <v>110000</v>
      </c>
      <c r="F21" s="78">
        <f t="shared" si="8"/>
        <v>108666.66666666667</v>
      </c>
      <c r="G21" s="78">
        <f t="shared" si="10"/>
        <v>109708.33333333334</v>
      </c>
      <c r="H21" s="94">
        <f t="shared" si="9"/>
        <v>1.0026585643752373</v>
      </c>
      <c r="I21" s="78"/>
      <c r="J21" s="78">
        <f t="shared" ref="J21" si="18">E21/$I$9</f>
        <v>105241.77958311698</v>
      </c>
      <c r="K21" s="78">
        <f t="shared" si="1"/>
        <v>326287.16293299769</v>
      </c>
      <c r="L21" s="79"/>
      <c r="M21" s="78">
        <f t="shared" si="2"/>
        <v>-191319.16293299769</v>
      </c>
      <c r="N21" s="80">
        <f t="shared" si="6"/>
        <v>110000</v>
      </c>
      <c r="O21" s="80">
        <f t="shared" si="7"/>
        <v>12100000000</v>
      </c>
      <c r="P21" s="81">
        <f t="shared" si="3"/>
        <v>3300000</v>
      </c>
      <c r="Q21" s="82"/>
      <c r="R21" s="83">
        <f t="shared" si="4"/>
        <v>3300000</v>
      </c>
      <c r="S21" s="36">
        <f t="shared" si="5"/>
        <v>10890000000000</v>
      </c>
      <c r="W21" s="42">
        <v>2011</v>
      </c>
      <c r="X21" s="43">
        <v>50</v>
      </c>
      <c r="Z21" s="99" t="s">
        <v>287</v>
      </c>
    </row>
    <row r="22" spans="1:27" x14ac:dyDescent="0.2">
      <c r="A22" s="29" t="s">
        <v>39</v>
      </c>
      <c r="B22" s="29">
        <v>20</v>
      </c>
      <c r="C22" s="84">
        <v>38220</v>
      </c>
      <c r="D22" s="29">
        <f t="shared" si="0"/>
        <v>2004</v>
      </c>
      <c r="E22" s="85">
        <v>80000</v>
      </c>
      <c r="F22" s="86">
        <f t="shared" si="8"/>
        <v>122416.66666666667</v>
      </c>
      <c r="G22" s="86">
        <f t="shared" si="10"/>
        <v>115541.66666666667</v>
      </c>
      <c r="H22" s="96">
        <f t="shared" si="9"/>
        <v>0.69239091236927508</v>
      </c>
      <c r="I22" s="86"/>
      <c r="J22" s="86">
        <f t="shared" ref="J22" si="19">E22/$I$10</f>
        <v>98162.357975486346</v>
      </c>
      <c r="K22" s="86">
        <f t="shared" si="1"/>
        <v>331536.26221414766</v>
      </c>
      <c r="L22" s="87"/>
      <c r="M22" s="88">
        <f t="shared" si="2"/>
        <v>-226568.26221414766</v>
      </c>
      <c r="N22" s="89">
        <f t="shared" si="6"/>
        <v>80000</v>
      </c>
      <c r="O22" s="89">
        <f t="shared" si="7"/>
        <v>6400000000</v>
      </c>
      <c r="P22" s="90">
        <f t="shared" si="3"/>
        <v>2400000</v>
      </c>
      <c r="Q22" s="91"/>
      <c r="R22" s="92">
        <f t="shared" si="4"/>
        <v>2400000</v>
      </c>
      <c r="S22" s="93">
        <f t="shared" si="5"/>
        <v>5760000000000</v>
      </c>
      <c r="W22" s="42">
        <v>2012</v>
      </c>
      <c r="X22" s="43">
        <v>50</v>
      </c>
      <c r="Z22" s="100" t="s">
        <v>285</v>
      </c>
      <c r="AA22" s="13" t="s">
        <v>286</v>
      </c>
    </row>
    <row r="23" spans="1:27" x14ac:dyDescent="0.2">
      <c r="A23" s="75" t="s">
        <v>40</v>
      </c>
      <c r="B23" s="75">
        <v>21</v>
      </c>
      <c r="C23" s="76">
        <v>38388</v>
      </c>
      <c r="D23" s="75">
        <f t="shared" si="0"/>
        <v>2005</v>
      </c>
      <c r="E23" s="77">
        <v>105000</v>
      </c>
      <c r="F23" s="78">
        <f t="shared" si="8"/>
        <v>151666.66666666666</v>
      </c>
      <c r="G23" s="78">
        <f t="shared" si="10"/>
        <v>137041.66666666666</v>
      </c>
      <c r="H23" s="94">
        <f t="shared" si="9"/>
        <v>0.76619033140772275</v>
      </c>
      <c r="I23" s="78"/>
      <c r="J23" s="78">
        <f t="shared" ref="J23" si="20">E23/$I$11</f>
        <v>73713.70165968033</v>
      </c>
      <c r="K23" s="78">
        <f t="shared" si="1"/>
        <v>336529.20366442652</v>
      </c>
      <c r="L23" s="79"/>
      <c r="M23" s="78">
        <f t="shared" si="2"/>
        <v>-206561.20366442652</v>
      </c>
      <c r="N23" s="80">
        <f t="shared" si="6"/>
        <v>105000</v>
      </c>
      <c r="O23" s="80">
        <f t="shared" si="7"/>
        <v>11025000000</v>
      </c>
      <c r="P23" s="81">
        <f t="shared" si="3"/>
        <v>3675000</v>
      </c>
      <c r="Q23" s="82"/>
      <c r="R23" s="83">
        <f t="shared" si="4"/>
        <v>3675000</v>
      </c>
      <c r="S23" s="36">
        <f t="shared" si="5"/>
        <v>13505625000000</v>
      </c>
      <c r="W23" s="42">
        <v>2013</v>
      </c>
      <c r="X23" s="43">
        <v>50</v>
      </c>
      <c r="Z23" s="103">
        <f>AVERAGE(S3:S219)</f>
        <v>1138170348906941.2</v>
      </c>
      <c r="AA23" s="104">
        <f>SQRT(Z23)</f>
        <v>33736780.357748151</v>
      </c>
    </row>
    <row r="24" spans="1:27" x14ac:dyDescent="0.2">
      <c r="A24" s="29" t="s">
        <v>41</v>
      </c>
      <c r="B24" s="29">
        <v>22</v>
      </c>
      <c r="C24" s="84">
        <v>38458</v>
      </c>
      <c r="D24" s="29">
        <f t="shared" si="0"/>
        <v>2005</v>
      </c>
      <c r="E24" s="85">
        <v>280000</v>
      </c>
      <c r="F24" s="86">
        <f t="shared" si="8"/>
        <v>168833.33333333334</v>
      </c>
      <c r="G24" s="86">
        <f t="shared" si="10"/>
        <v>160250</v>
      </c>
      <c r="H24" s="96">
        <f t="shared" si="9"/>
        <v>1.7472698907956319</v>
      </c>
      <c r="I24" s="86"/>
      <c r="J24" s="86">
        <f t="shared" ref="J24" si="21">E24/$I$12</f>
        <v>279297.07472124445</v>
      </c>
      <c r="K24" s="86">
        <f t="shared" si="1"/>
        <v>341289.8294644233</v>
      </c>
      <c r="L24" s="87"/>
      <c r="M24" s="88">
        <f t="shared" si="2"/>
        <v>-36321.829464423296</v>
      </c>
      <c r="N24" s="89">
        <f t="shared" si="6"/>
        <v>280000</v>
      </c>
      <c r="O24" s="89">
        <f t="shared" si="7"/>
        <v>78400000000</v>
      </c>
      <c r="P24" s="90">
        <f t="shared" si="3"/>
        <v>9800000</v>
      </c>
      <c r="Q24" s="91"/>
      <c r="R24" s="92">
        <f t="shared" si="4"/>
        <v>9800000</v>
      </c>
      <c r="S24" s="93">
        <f t="shared" si="5"/>
        <v>96040000000000</v>
      </c>
      <c r="W24" s="42">
        <v>2014</v>
      </c>
      <c r="X24" s="43">
        <v>50</v>
      </c>
    </row>
    <row r="25" spans="1:27" x14ac:dyDescent="0.2">
      <c r="A25" s="75" t="s">
        <v>42</v>
      </c>
      <c r="B25" s="75">
        <v>23</v>
      </c>
      <c r="C25" s="76">
        <v>38507</v>
      </c>
      <c r="D25" s="75">
        <f t="shared" si="0"/>
        <v>2005</v>
      </c>
      <c r="E25" s="77">
        <v>90000</v>
      </c>
      <c r="F25" s="78">
        <f t="shared" si="8"/>
        <v>197583.33333333334</v>
      </c>
      <c r="G25" s="78">
        <f t="shared" si="10"/>
        <v>183208.33333333334</v>
      </c>
      <c r="H25" s="94">
        <f t="shared" si="9"/>
        <v>0.49124403002046846</v>
      </c>
      <c r="I25" s="78"/>
      <c r="J25" s="78">
        <f t="shared" ref="J25" si="22">E25/$I$13</f>
        <v>76010.301465683922</v>
      </c>
      <c r="K25" s="78">
        <f t="shared" si="1"/>
        <v>345838.80058710952</v>
      </c>
      <c r="L25" s="79"/>
      <c r="M25" s="78">
        <f t="shared" si="2"/>
        <v>-230870.80058710952</v>
      </c>
      <c r="N25" s="80">
        <f t="shared" si="6"/>
        <v>90000</v>
      </c>
      <c r="O25" s="80">
        <f t="shared" si="7"/>
        <v>8100000000</v>
      </c>
      <c r="P25" s="81">
        <f t="shared" si="3"/>
        <v>3150000</v>
      </c>
      <c r="Q25" s="82"/>
      <c r="R25" s="83">
        <f t="shared" si="4"/>
        <v>3150000</v>
      </c>
      <c r="S25" s="36">
        <f t="shared" si="5"/>
        <v>9922500000000</v>
      </c>
      <c r="W25" s="42">
        <v>2015</v>
      </c>
      <c r="X25" s="43">
        <v>60</v>
      </c>
    </row>
    <row r="26" spans="1:27" x14ac:dyDescent="0.2">
      <c r="A26" s="29" t="s">
        <v>43</v>
      </c>
      <c r="B26" s="29">
        <v>24</v>
      </c>
      <c r="C26" s="84">
        <v>38584</v>
      </c>
      <c r="D26" s="29">
        <f t="shared" si="0"/>
        <v>2005</v>
      </c>
      <c r="E26" s="85">
        <v>150000</v>
      </c>
      <c r="F26" s="86">
        <f t="shared" si="8"/>
        <v>240416.66666666666</v>
      </c>
      <c r="G26" s="86">
        <f t="shared" si="10"/>
        <v>219000</v>
      </c>
      <c r="H26" s="96">
        <f t="shared" si="9"/>
        <v>0.68493150684931503</v>
      </c>
      <c r="I26" s="86"/>
      <c r="J26" s="86">
        <f t="shared" ref="J26" si="23">E26/$I$14</f>
        <v>149570.61338203782</v>
      </c>
      <c r="K26" s="86">
        <f t="shared" si="1"/>
        <v>350194.13872865704</v>
      </c>
      <c r="L26" s="87"/>
      <c r="M26" s="88">
        <f t="shared" si="2"/>
        <v>-175226.13872865704</v>
      </c>
      <c r="N26" s="89">
        <f t="shared" si="6"/>
        <v>150000</v>
      </c>
      <c r="O26" s="89">
        <f t="shared" si="7"/>
        <v>22500000000</v>
      </c>
      <c r="P26" s="90">
        <f t="shared" si="3"/>
        <v>5250000</v>
      </c>
      <c r="Q26" s="91"/>
      <c r="R26" s="92">
        <f t="shared" si="4"/>
        <v>5250000</v>
      </c>
      <c r="S26" s="93">
        <f t="shared" si="5"/>
        <v>27562500000000</v>
      </c>
      <c r="W26" s="42">
        <v>2016</v>
      </c>
      <c r="X26" s="43">
        <v>60</v>
      </c>
    </row>
    <row r="27" spans="1:27" x14ac:dyDescent="0.2">
      <c r="A27" s="75" t="s">
        <v>44</v>
      </c>
      <c r="B27" s="75">
        <v>25</v>
      </c>
      <c r="C27" s="76">
        <v>38632</v>
      </c>
      <c r="D27" s="75">
        <f t="shared" si="0"/>
        <v>2005</v>
      </c>
      <c r="E27" s="77">
        <v>125000</v>
      </c>
      <c r="F27" s="78">
        <f t="shared" si="8"/>
        <v>295833.33333333331</v>
      </c>
      <c r="G27" s="78">
        <f t="shared" si="10"/>
        <v>268125</v>
      </c>
      <c r="H27" s="94">
        <f t="shared" si="9"/>
        <v>0.46620046620046618</v>
      </c>
      <c r="I27" s="78"/>
      <c r="J27" s="78">
        <f t="shared" ref="J27" si="24">E27/$I$15</f>
        <v>142604.16156202526</v>
      </c>
      <c r="K27" s="78">
        <f t="shared" si="1"/>
        <v>354371.65753788728</v>
      </c>
      <c r="L27" s="79"/>
      <c r="M27" s="78">
        <f t="shared" si="2"/>
        <v>-204403.65753788728</v>
      </c>
      <c r="N27" s="80">
        <f t="shared" si="6"/>
        <v>125000</v>
      </c>
      <c r="O27" s="80">
        <f t="shared" si="7"/>
        <v>15625000000</v>
      </c>
      <c r="P27" s="81">
        <f t="shared" si="3"/>
        <v>4375000</v>
      </c>
      <c r="Q27" s="82"/>
      <c r="R27" s="83">
        <f t="shared" si="4"/>
        <v>4375000</v>
      </c>
      <c r="S27" s="36">
        <f t="shared" si="5"/>
        <v>19140625000000</v>
      </c>
      <c r="W27" s="42">
        <v>2017</v>
      </c>
      <c r="X27" s="43">
        <v>60</v>
      </c>
    </row>
    <row r="28" spans="1:27" x14ac:dyDescent="0.2">
      <c r="A28" s="29" t="s">
        <v>45</v>
      </c>
      <c r="B28" s="29">
        <v>26</v>
      </c>
      <c r="C28" s="84">
        <v>38675</v>
      </c>
      <c r="D28" s="29">
        <f t="shared" si="0"/>
        <v>2005</v>
      </c>
      <c r="E28" s="85">
        <v>200000</v>
      </c>
      <c r="F28" s="86">
        <f t="shared" si="8"/>
        <v>330833.33333333331</v>
      </c>
      <c r="G28" s="86">
        <f t="shared" si="10"/>
        <v>313333.33333333331</v>
      </c>
      <c r="H28" s="96">
        <f t="shared" si="9"/>
        <v>0.63829787234042556</v>
      </c>
      <c r="I28" s="86"/>
      <c r="J28" s="86">
        <f t="shared" ref="J28" si="25">E28/$I$16</f>
        <v>269392.12044246285</v>
      </c>
      <c r="K28" s="86">
        <f t="shared" si="1"/>
        <v>358385.30921842839</v>
      </c>
      <c r="L28" s="87"/>
      <c r="M28" s="88">
        <f t="shared" si="2"/>
        <v>-133417.30921842839</v>
      </c>
      <c r="N28" s="89">
        <f t="shared" si="6"/>
        <v>200000</v>
      </c>
      <c r="O28" s="89">
        <f t="shared" si="7"/>
        <v>40000000000</v>
      </c>
      <c r="P28" s="90">
        <f t="shared" si="3"/>
        <v>7000000</v>
      </c>
      <c r="Q28" s="91"/>
      <c r="R28" s="92">
        <f t="shared" si="4"/>
        <v>7000000</v>
      </c>
      <c r="S28" s="93">
        <f t="shared" si="5"/>
        <v>49000000000000</v>
      </c>
      <c r="W28" s="42">
        <v>2018</v>
      </c>
      <c r="X28" s="43">
        <v>60</v>
      </c>
    </row>
    <row r="29" spans="1:27" x14ac:dyDescent="0.2">
      <c r="A29" s="75" t="s">
        <v>46</v>
      </c>
      <c r="B29" s="75">
        <v>27</v>
      </c>
      <c r="C29" s="76">
        <v>38752</v>
      </c>
      <c r="D29" s="75">
        <f t="shared" si="0"/>
        <v>2006</v>
      </c>
      <c r="E29" s="77">
        <v>400000</v>
      </c>
      <c r="F29" s="78">
        <f t="shared" si="8"/>
        <v>355416.66666666669</v>
      </c>
      <c r="G29" s="78">
        <f t="shared" si="10"/>
        <v>343125</v>
      </c>
      <c r="H29" s="94">
        <f t="shared" si="9"/>
        <v>1.1657559198542806</v>
      </c>
      <c r="I29" s="78"/>
      <c r="J29" s="78">
        <f t="shared" ref="J29" si="26">E29/$I$17</f>
        <v>522224.20939801866</v>
      </c>
      <c r="K29" s="78">
        <f t="shared" si="1"/>
        <v>362247.46568255301</v>
      </c>
      <c r="L29" s="79"/>
      <c r="M29" s="78">
        <f t="shared" si="2"/>
        <v>62720.534317446989</v>
      </c>
      <c r="N29" s="80">
        <f t="shared" si="6"/>
        <v>400000</v>
      </c>
      <c r="O29" s="80">
        <f t="shared" si="7"/>
        <v>160000000000</v>
      </c>
      <c r="P29" s="81">
        <f t="shared" si="3"/>
        <v>16000000</v>
      </c>
      <c r="Q29" s="82"/>
      <c r="R29" s="83">
        <f t="shared" si="4"/>
        <v>16000000</v>
      </c>
      <c r="S29" s="36">
        <f t="shared" si="5"/>
        <v>256000000000000</v>
      </c>
      <c r="W29" s="42">
        <v>2019</v>
      </c>
      <c r="X29" s="43">
        <v>75</v>
      </c>
    </row>
    <row r="30" spans="1:27" x14ac:dyDescent="0.2">
      <c r="A30" s="29" t="s">
        <v>47</v>
      </c>
      <c r="B30" s="29">
        <v>28</v>
      </c>
      <c r="C30" s="84">
        <v>38780</v>
      </c>
      <c r="D30" s="29">
        <f t="shared" si="0"/>
        <v>2006</v>
      </c>
      <c r="E30" s="85">
        <v>300000</v>
      </c>
      <c r="F30" s="86">
        <f t="shared" si="8"/>
        <v>357083.33333333331</v>
      </c>
      <c r="G30" s="86">
        <f t="shared" si="10"/>
        <v>356250</v>
      </c>
      <c r="H30" s="96">
        <f t="shared" si="9"/>
        <v>0.84210526315789469</v>
      </c>
      <c r="I30" s="86"/>
      <c r="J30" s="86">
        <f t="shared" ref="J30" si="27">E30/$I$18</f>
        <v>288473.41567764588</v>
      </c>
      <c r="K30" s="86">
        <f t="shared" si="1"/>
        <v>365969.14854877949</v>
      </c>
      <c r="L30" s="87"/>
      <c r="M30" s="88">
        <f t="shared" si="2"/>
        <v>-41001.148548779485</v>
      </c>
      <c r="N30" s="89">
        <f t="shared" si="6"/>
        <v>300000</v>
      </c>
      <c r="O30" s="89">
        <f t="shared" si="7"/>
        <v>90000000000</v>
      </c>
      <c r="P30" s="90">
        <f t="shared" si="3"/>
        <v>12000000</v>
      </c>
      <c r="Q30" s="91"/>
      <c r="R30" s="92">
        <f t="shared" si="4"/>
        <v>12000000</v>
      </c>
      <c r="S30" s="93">
        <f t="shared" si="5"/>
        <v>144000000000000</v>
      </c>
      <c r="W30" s="42">
        <v>2020</v>
      </c>
      <c r="X30" s="43">
        <v>75</v>
      </c>
    </row>
    <row r="31" spans="1:27" x14ac:dyDescent="0.2">
      <c r="A31" s="75" t="s">
        <v>48</v>
      </c>
      <c r="B31" s="75">
        <v>29</v>
      </c>
      <c r="C31" s="76">
        <v>38822</v>
      </c>
      <c r="D31" s="75">
        <f t="shared" si="0"/>
        <v>2006</v>
      </c>
      <c r="E31" s="77">
        <v>425000</v>
      </c>
      <c r="F31" s="78">
        <f t="shared" si="8"/>
        <v>391250</v>
      </c>
      <c r="G31" s="78">
        <f t="shared" si="10"/>
        <v>374166.66666666663</v>
      </c>
      <c r="H31" s="94">
        <f t="shared" si="9"/>
        <v>1.1358574610244989</v>
      </c>
      <c r="I31" s="78"/>
      <c r="J31" s="78">
        <f t="shared" ref="J31" si="28">E31/$I$19</f>
        <v>546266.0945566583</v>
      </c>
      <c r="K31" s="78">
        <f t="shared" si="1"/>
        <v>369560.2187616658</v>
      </c>
      <c r="L31" s="79"/>
      <c r="M31" s="78">
        <f t="shared" si="2"/>
        <v>80407.781238334195</v>
      </c>
      <c r="N31" s="80">
        <f t="shared" si="6"/>
        <v>425000</v>
      </c>
      <c r="O31" s="80">
        <f t="shared" si="7"/>
        <v>180625000000</v>
      </c>
      <c r="P31" s="81">
        <f t="shared" si="3"/>
        <v>17000000</v>
      </c>
      <c r="Q31" s="82"/>
      <c r="R31" s="83">
        <f t="shared" si="4"/>
        <v>17000000</v>
      </c>
      <c r="S31" s="36">
        <f t="shared" si="5"/>
        <v>289000000000000</v>
      </c>
      <c r="W31" s="42">
        <v>2021</v>
      </c>
      <c r="X31" s="43">
        <v>75</v>
      </c>
    </row>
    <row r="32" spans="1:27" x14ac:dyDescent="0.2">
      <c r="A32" s="29" t="s">
        <v>49</v>
      </c>
      <c r="B32" s="29">
        <v>30</v>
      </c>
      <c r="C32" s="84">
        <v>38864</v>
      </c>
      <c r="D32" s="29">
        <f t="shared" si="0"/>
        <v>2006</v>
      </c>
      <c r="E32" s="85">
        <v>620000</v>
      </c>
      <c r="F32" s="86">
        <f t="shared" si="8"/>
        <v>456166.66666666669</v>
      </c>
      <c r="G32" s="86">
        <f t="shared" si="10"/>
        <v>423708.33333333337</v>
      </c>
      <c r="H32" s="96">
        <f t="shared" si="9"/>
        <v>1.4632707247516963</v>
      </c>
      <c r="I32" s="86"/>
      <c r="J32" s="86">
        <f t="shared" ref="J32" si="29">E32/$I$20</f>
        <v>538157.4443566259</v>
      </c>
      <c r="K32" s="86">
        <f t="shared" si="1"/>
        <v>373029.53405239666</v>
      </c>
      <c r="L32" s="87"/>
      <c r="M32" s="88">
        <f t="shared" si="2"/>
        <v>271938.46594760334</v>
      </c>
      <c r="N32" s="89">
        <f t="shared" si="6"/>
        <v>620000</v>
      </c>
      <c r="O32" s="89">
        <f t="shared" si="7"/>
        <v>384400000000</v>
      </c>
      <c r="P32" s="90">
        <f t="shared" si="3"/>
        <v>24800000</v>
      </c>
      <c r="Q32" s="91"/>
      <c r="R32" s="92">
        <f t="shared" si="4"/>
        <v>24800000</v>
      </c>
      <c r="S32" s="93">
        <f t="shared" si="5"/>
        <v>615040000000000</v>
      </c>
      <c r="W32" s="42">
        <v>2022</v>
      </c>
      <c r="X32" s="43">
        <v>75</v>
      </c>
    </row>
    <row r="33" spans="1:24" x14ac:dyDescent="0.2">
      <c r="A33" s="75" t="s">
        <v>50</v>
      </c>
      <c r="B33" s="75">
        <v>31</v>
      </c>
      <c r="C33" s="76">
        <v>38906</v>
      </c>
      <c r="D33" s="75">
        <f t="shared" si="0"/>
        <v>2006</v>
      </c>
      <c r="E33" s="77">
        <v>775000</v>
      </c>
      <c r="F33" s="78">
        <f t="shared" si="8"/>
        <v>479083.33333333331</v>
      </c>
      <c r="G33" s="78">
        <f t="shared" si="10"/>
        <v>467625</v>
      </c>
      <c r="H33" s="94">
        <f t="shared" si="9"/>
        <v>1.657310879443999</v>
      </c>
      <c r="I33" s="78"/>
      <c r="J33" s="78">
        <f t="shared" ref="J33" si="30">E33/$I$9</f>
        <v>741476.17433559685</v>
      </c>
      <c r="K33" s="78">
        <f t="shared" si="1"/>
        <v>376385.08057098743</v>
      </c>
      <c r="L33" s="79"/>
      <c r="M33" s="78">
        <f t="shared" si="2"/>
        <v>423582.91942901257</v>
      </c>
      <c r="N33" s="80">
        <f t="shared" si="6"/>
        <v>775000</v>
      </c>
      <c r="O33" s="80">
        <f t="shared" si="7"/>
        <v>600625000000</v>
      </c>
      <c r="P33" s="81">
        <f t="shared" si="3"/>
        <v>31000000</v>
      </c>
      <c r="Q33" s="82"/>
      <c r="R33" s="83">
        <f t="shared" si="4"/>
        <v>31000000</v>
      </c>
      <c r="S33" s="36">
        <f t="shared" si="5"/>
        <v>961000000000000</v>
      </c>
      <c r="W33" s="53">
        <v>2023</v>
      </c>
      <c r="X33" s="54">
        <v>80</v>
      </c>
    </row>
    <row r="34" spans="1:24" x14ac:dyDescent="0.2">
      <c r="A34" s="29" t="s">
        <v>51</v>
      </c>
      <c r="B34" s="29">
        <v>32</v>
      </c>
      <c r="C34" s="84">
        <v>38955</v>
      </c>
      <c r="D34" s="29">
        <f t="shared" si="0"/>
        <v>2006</v>
      </c>
      <c r="E34" s="85">
        <v>500000</v>
      </c>
      <c r="F34" s="86">
        <f t="shared" si="8"/>
        <v>507416.66666666669</v>
      </c>
      <c r="G34" s="86">
        <f t="shared" si="10"/>
        <v>493250</v>
      </c>
      <c r="H34" s="96">
        <f t="shared" si="9"/>
        <v>1.0136847440446022</v>
      </c>
      <c r="I34" s="86"/>
      <c r="J34" s="86">
        <f t="shared" ref="J34" si="31">E34/$I$10</f>
        <v>613514.73734678968</v>
      </c>
      <c r="K34" s="86">
        <f t="shared" si="1"/>
        <v>379634.08361301001</v>
      </c>
      <c r="L34" s="87"/>
      <c r="M34" s="88">
        <f t="shared" si="2"/>
        <v>145333.91638698999</v>
      </c>
      <c r="N34" s="89">
        <f t="shared" si="6"/>
        <v>500000</v>
      </c>
      <c r="O34" s="89">
        <f t="shared" si="7"/>
        <v>250000000000</v>
      </c>
      <c r="P34" s="90">
        <f t="shared" si="3"/>
        <v>20000000</v>
      </c>
      <c r="Q34" s="91"/>
      <c r="R34" s="92">
        <f t="shared" si="4"/>
        <v>20000000</v>
      </c>
      <c r="S34" s="93">
        <f t="shared" si="5"/>
        <v>400000000000000</v>
      </c>
    </row>
    <row r="35" spans="1:24" x14ac:dyDescent="0.2">
      <c r="A35" s="75" t="s">
        <v>52</v>
      </c>
      <c r="B35" s="75">
        <v>33</v>
      </c>
      <c r="C35" s="76">
        <v>38983</v>
      </c>
      <c r="D35" s="75">
        <f t="shared" si="0"/>
        <v>2006</v>
      </c>
      <c r="E35" s="77">
        <v>400000</v>
      </c>
      <c r="F35" s="78">
        <f t="shared" si="8"/>
        <v>507416.66666666669</v>
      </c>
      <c r="G35" s="78">
        <f t="shared" si="10"/>
        <v>507416.66666666669</v>
      </c>
      <c r="H35" s="94">
        <f t="shared" si="9"/>
        <v>0.78830678272294297</v>
      </c>
      <c r="I35" s="78"/>
      <c r="J35" s="78">
        <f t="shared" ref="J35" si="32">E35/$I$11</f>
        <v>280814.10156068701</v>
      </c>
      <c r="K35" s="78">
        <f t="shared" si="1"/>
        <v>382783.10130267224</v>
      </c>
      <c r="L35" s="79"/>
      <c r="M35" s="78">
        <f t="shared" si="2"/>
        <v>42184.898697327764</v>
      </c>
      <c r="N35" s="80">
        <f t="shared" si="6"/>
        <v>400000</v>
      </c>
      <c r="O35" s="80">
        <f t="shared" si="7"/>
        <v>160000000000</v>
      </c>
      <c r="P35" s="81">
        <f t="shared" si="3"/>
        <v>16000000</v>
      </c>
      <c r="Q35" s="82"/>
      <c r="R35" s="83">
        <f t="shared" si="4"/>
        <v>16000000</v>
      </c>
      <c r="S35" s="36">
        <f t="shared" si="5"/>
        <v>256000000000000</v>
      </c>
    </row>
    <row r="36" spans="1:24" x14ac:dyDescent="0.2">
      <c r="A36" s="29" t="s">
        <v>53</v>
      </c>
      <c r="B36" s="29">
        <v>34</v>
      </c>
      <c r="C36" s="84">
        <v>39004</v>
      </c>
      <c r="D36" s="29">
        <f t="shared" si="0"/>
        <v>2006</v>
      </c>
      <c r="E36" s="85">
        <v>300000</v>
      </c>
      <c r="F36" s="86">
        <f t="shared" si="8"/>
        <v>538666.66666666663</v>
      </c>
      <c r="G36" s="86">
        <f t="shared" si="10"/>
        <v>523041.66666666663</v>
      </c>
      <c r="H36" s="96">
        <f t="shared" si="9"/>
        <v>0.57356807137735999</v>
      </c>
      <c r="I36" s="86"/>
      <c r="J36" s="86">
        <f t="shared" ref="J36" si="33">E36/$I$12</f>
        <v>299246.86577276193</v>
      </c>
      <c r="K36" s="86">
        <f t="shared" si="1"/>
        <v>385838.1042865949</v>
      </c>
      <c r="L36" s="87"/>
      <c r="M36" s="88">
        <f t="shared" si="2"/>
        <v>-60870.104286594898</v>
      </c>
      <c r="N36" s="89">
        <f t="shared" si="6"/>
        <v>300000</v>
      </c>
      <c r="O36" s="89">
        <f t="shared" si="7"/>
        <v>90000000000</v>
      </c>
      <c r="P36" s="90">
        <f t="shared" si="3"/>
        <v>12000000</v>
      </c>
      <c r="Q36" s="91"/>
      <c r="R36" s="92">
        <f t="shared" si="4"/>
        <v>12000000</v>
      </c>
      <c r="S36" s="93">
        <f t="shared" si="5"/>
        <v>144000000000000</v>
      </c>
    </row>
    <row r="37" spans="1:24" x14ac:dyDescent="0.2">
      <c r="A37" s="75" t="s">
        <v>54</v>
      </c>
      <c r="B37" s="75">
        <v>35</v>
      </c>
      <c r="C37" s="76">
        <v>39039</v>
      </c>
      <c r="D37" s="75">
        <f t="shared" si="0"/>
        <v>2006</v>
      </c>
      <c r="E37" s="77">
        <v>500000</v>
      </c>
      <c r="F37" s="78">
        <f t="shared" si="8"/>
        <v>519916.66666666669</v>
      </c>
      <c r="G37" s="78">
        <f t="shared" si="10"/>
        <v>529291.66666666663</v>
      </c>
      <c r="H37" s="94">
        <f t="shared" si="9"/>
        <v>0.94465874202944189</v>
      </c>
      <c r="I37" s="78"/>
      <c r="J37" s="78">
        <f t="shared" ref="J37" si="34">E37/$I$13</f>
        <v>422279.45258713292</v>
      </c>
      <c r="K37" s="78">
        <f t="shared" si="1"/>
        <v>388804.54387251911</v>
      </c>
      <c r="L37" s="79"/>
      <c r="M37" s="78">
        <f t="shared" si="2"/>
        <v>136163.45612748089</v>
      </c>
      <c r="N37" s="80">
        <f t="shared" si="6"/>
        <v>500000</v>
      </c>
      <c r="O37" s="80">
        <f t="shared" si="7"/>
        <v>250000000000</v>
      </c>
      <c r="P37" s="81">
        <f t="shared" si="3"/>
        <v>20000000</v>
      </c>
      <c r="Q37" s="82"/>
      <c r="R37" s="83">
        <f t="shared" si="4"/>
        <v>20000000</v>
      </c>
      <c r="S37" s="36">
        <f t="shared" si="5"/>
        <v>400000000000000</v>
      </c>
    </row>
    <row r="38" spans="1:24" x14ac:dyDescent="0.2">
      <c r="A38" s="29" t="s">
        <v>55</v>
      </c>
      <c r="B38" s="29">
        <v>36</v>
      </c>
      <c r="C38" s="84">
        <v>39081</v>
      </c>
      <c r="D38" s="29">
        <f t="shared" si="0"/>
        <v>2006</v>
      </c>
      <c r="E38" s="85">
        <v>929000</v>
      </c>
      <c r="F38" s="86">
        <f t="shared" si="8"/>
        <v>503666.66666666669</v>
      </c>
      <c r="G38" s="86">
        <f t="shared" si="10"/>
        <v>511791.66666666669</v>
      </c>
      <c r="H38" s="96">
        <f t="shared" si="9"/>
        <v>1.8151917284051127</v>
      </c>
      <c r="I38" s="86"/>
      <c r="J38" s="86">
        <f t="shared" ref="J38" si="35">E38/$I$14</f>
        <v>926340.66554608755</v>
      </c>
      <c r="K38" s="86">
        <f t="shared" si="1"/>
        <v>391687.41056690598</v>
      </c>
      <c r="L38" s="87"/>
      <c r="M38" s="88">
        <f t="shared" si="2"/>
        <v>562280.58943309402</v>
      </c>
      <c r="N38" s="89">
        <f t="shared" si="6"/>
        <v>929000</v>
      </c>
      <c r="O38" s="89">
        <f t="shared" si="7"/>
        <v>863041000000</v>
      </c>
      <c r="P38" s="90">
        <f t="shared" si="3"/>
        <v>37160000</v>
      </c>
      <c r="Q38" s="91"/>
      <c r="R38" s="92">
        <f t="shared" si="4"/>
        <v>37160000</v>
      </c>
      <c r="S38" s="93">
        <f t="shared" si="5"/>
        <v>1380865600000000</v>
      </c>
    </row>
    <row r="39" spans="1:24" x14ac:dyDescent="0.2">
      <c r="A39" s="75" t="s">
        <v>56</v>
      </c>
      <c r="B39" s="75">
        <v>37</v>
      </c>
      <c r="C39" s="76">
        <v>39116</v>
      </c>
      <c r="D39" s="75">
        <f t="shared" si="0"/>
        <v>2007</v>
      </c>
      <c r="E39" s="77">
        <v>400000</v>
      </c>
      <c r="F39" s="78">
        <f t="shared" si="8"/>
        <v>479500</v>
      </c>
      <c r="G39" s="78">
        <f t="shared" si="10"/>
        <v>491583.33333333337</v>
      </c>
      <c r="H39" s="94">
        <f t="shared" si="9"/>
        <v>0.81369723681979989</v>
      </c>
      <c r="I39" s="78"/>
      <c r="J39" s="78">
        <f t="shared" ref="J39" si="36">E39/$I$15</f>
        <v>456333.31699848082</v>
      </c>
      <c r="K39" s="78">
        <f t="shared" si="1"/>
        <v>394491.28459044668</v>
      </c>
      <c r="L39" s="79"/>
      <c r="M39" s="78">
        <f t="shared" si="2"/>
        <v>30476.715409553319</v>
      </c>
      <c r="N39" s="80">
        <f t="shared" si="6"/>
        <v>400000</v>
      </c>
      <c r="O39" s="80">
        <f t="shared" si="7"/>
        <v>160000000000</v>
      </c>
      <c r="P39" s="81">
        <f t="shared" si="3"/>
        <v>16000000</v>
      </c>
      <c r="Q39" s="82"/>
      <c r="R39" s="83">
        <f t="shared" si="4"/>
        <v>16000000</v>
      </c>
      <c r="S39" s="36">
        <f t="shared" si="5"/>
        <v>256000000000000</v>
      </c>
    </row>
    <row r="40" spans="1:24" x14ac:dyDescent="0.2">
      <c r="A40" s="29" t="s">
        <v>57</v>
      </c>
      <c r="B40" s="29">
        <v>38</v>
      </c>
      <c r="C40" s="84">
        <v>39144</v>
      </c>
      <c r="D40" s="29">
        <f t="shared" si="0"/>
        <v>2007</v>
      </c>
      <c r="E40" s="85">
        <v>540000</v>
      </c>
      <c r="F40" s="86">
        <f t="shared" si="8"/>
        <v>477416.66666666669</v>
      </c>
      <c r="G40" s="86">
        <f t="shared" si="10"/>
        <v>478458.33333333337</v>
      </c>
      <c r="H40" s="96">
        <f t="shared" si="9"/>
        <v>1.1286249238004005</v>
      </c>
      <c r="I40" s="86"/>
      <c r="J40" s="86">
        <f t="shared" ref="J40" si="37">E40/$I$16</f>
        <v>727358.72519464965</v>
      </c>
      <c r="K40" s="86">
        <f t="shared" si="1"/>
        <v>397220.37965559965</v>
      </c>
      <c r="L40" s="87"/>
      <c r="M40" s="88">
        <f t="shared" si="2"/>
        <v>167747.62034440035</v>
      </c>
      <c r="N40" s="89">
        <f t="shared" si="6"/>
        <v>540000</v>
      </c>
      <c r="O40" s="89">
        <f t="shared" si="7"/>
        <v>291600000000</v>
      </c>
      <c r="P40" s="90">
        <f t="shared" si="3"/>
        <v>21600000</v>
      </c>
      <c r="Q40" s="91"/>
      <c r="R40" s="92">
        <f t="shared" si="4"/>
        <v>21600000</v>
      </c>
      <c r="S40" s="93">
        <f t="shared" si="5"/>
        <v>466560000000000</v>
      </c>
    </row>
    <row r="41" spans="1:24" x14ac:dyDescent="0.2">
      <c r="A41" s="75" t="s">
        <v>58</v>
      </c>
      <c r="B41" s="75">
        <v>39</v>
      </c>
      <c r="C41" s="76">
        <v>39179</v>
      </c>
      <c r="D41" s="75">
        <f t="shared" si="0"/>
        <v>2007</v>
      </c>
      <c r="E41" s="77">
        <v>400000</v>
      </c>
      <c r="F41" s="78">
        <f t="shared" si="8"/>
        <v>471166.66666666669</v>
      </c>
      <c r="G41" s="78">
        <f t="shared" si="10"/>
        <v>474291.66666666669</v>
      </c>
      <c r="H41" s="94">
        <f t="shared" si="9"/>
        <v>0.84336290960203808</v>
      </c>
      <c r="I41" s="78"/>
      <c r="J41" s="78">
        <f t="shared" ref="J41" si="38">E41/$I$17</f>
        <v>522224.20939801866</v>
      </c>
      <c r="K41" s="78">
        <f t="shared" si="1"/>
        <v>399878.58105667733</v>
      </c>
      <c r="L41" s="79"/>
      <c r="M41" s="78">
        <f t="shared" si="2"/>
        <v>25089.418943322671</v>
      </c>
      <c r="N41" s="80">
        <f t="shared" si="6"/>
        <v>400000</v>
      </c>
      <c r="O41" s="80">
        <f t="shared" si="7"/>
        <v>160000000000</v>
      </c>
      <c r="P41" s="81">
        <f t="shared" si="3"/>
        <v>16000000</v>
      </c>
      <c r="Q41" s="82"/>
      <c r="R41" s="83">
        <f t="shared" si="4"/>
        <v>16000000</v>
      </c>
      <c r="S41" s="36">
        <f t="shared" si="5"/>
        <v>256000000000000</v>
      </c>
    </row>
    <row r="42" spans="1:24" x14ac:dyDescent="0.2">
      <c r="A42" s="29" t="s">
        <v>59</v>
      </c>
      <c r="B42" s="29">
        <v>40</v>
      </c>
      <c r="C42" s="84">
        <v>39228</v>
      </c>
      <c r="D42" s="29">
        <f t="shared" si="0"/>
        <v>2007</v>
      </c>
      <c r="E42" s="85">
        <v>675000</v>
      </c>
      <c r="F42" s="86">
        <f t="shared" si="8"/>
        <v>479500</v>
      </c>
      <c r="G42" s="86">
        <f t="shared" si="10"/>
        <v>475333.33333333337</v>
      </c>
      <c r="H42" s="96">
        <f t="shared" si="9"/>
        <v>1.4200561009817672</v>
      </c>
      <c r="I42" s="86"/>
      <c r="J42" s="86">
        <f t="shared" ref="J42" si="39">E42/$I$18</f>
        <v>649065.18527470331</v>
      </c>
      <c r="K42" s="86">
        <f t="shared" si="1"/>
        <v>402469.47893674969</v>
      </c>
      <c r="L42" s="87"/>
      <c r="M42" s="88">
        <f t="shared" si="2"/>
        <v>297498.52106325031</v>
      </c>
      <c r="N42" s="89">
        <f t="shared" si="6"/>
        <v>675000</v>
      </c>
      <c r="O42" s="89">
        <f t="shared" si="7"/>
        <v>455625000000</v>
      </c>
      <c r="P42" s="90">
        <f t="shared" si="3"/>
        <v>27000000</v>
      </c>
      <c r="Q42" s="91"/>
      <c r="R42" s="92">
        <f t="shared" si="4"/>
        <v>27000000</v>
      </c>
      <c r="S42" s="93">
        <f t="shared" si="5"/>
        <v>729000000000000</v>
      </c>
    </row>
    <row r="43" spans="1:24" x14ac:dyDescent="0.2">
      <c r="A43" s="75" t="s">
        <v>60</v>
      </c>
      <c r="B43" s="75">
        <v>41</v>
      </c>
      <c r="C43" s="76">
        <v>39249</v>
      </c>
      <c r="D43" s="75">
        <f t="shared" si="0"/>
        <v>2007</v>
      </c>
      <c r="E43" s="77">
        <v>200000</v>
      </c>
      <c r="F43" s="78">
        <f t="shared" si="8"/>
        <v>496166.66666666669</v>
      </c>
      <c r="G43" s="78">
        <f t="shared" si="10"/>
        <v>487833.33333333337</v>
      </c>
      <c r="H43" s="94">
        <f t="shared" si="9"/>
        <v>0.40997608472839081</v>
      </c>
      <c r="I43" s="78"/>
      <c r="J43" s="78">
        <f t="shared" ref="J43" si="40">E43/$I$19</f>
        <v>257066.3974384274</v>
      </c>
      <c r="K43" s="78">
        <f t="shared" si="1"/>
        <v>404996.39744618535</v>
      </c>
      <c r="L43" s="79"/>
      <c r="M43" s="78">
        <f t="shared" si="2"/>
        <v>-180028.39744618535</v>
      </c>
      <c r="N43" s="80">
        <f t="shared" si="6"/>
        <v>200000</v>
      </c>
      <c r="O43" s="80">
        <f t="shared" si="7"/>
        <v>40000000000</v>
      </c>
      <c r="P43" s="81">
        <f t="shared" si="3"/>
        <v>8000000</v>
      </c>
      <c r="Q43" s="82"/>
      <c r="R43" s="83">
        <f t="shared" si="4"/>
        <v>8000000</v>
      </c>
      <c r="S43" s="36">
        <f t="shared" si="5"/>
        <v>64000000000000</v>
      </c>
    </row>
    <row r="44" spans="1:24" x14ac:dyDescent="0.2">
      <c r="A44" s="29" t="s">
        <v>61</v>
      </c>
      <c r="B44" s="29">
        <v>42</v>
      </c>
      <c r="C44" s="84">
        <v>39270</v>
      </c>
      <c r="D44" s="29">
        <f t="shared" si="0"/>
        <v>2007</v>
      </c>
      <c r="E44" s="85">
        <v>425000</v>
      </c>
      <c r="F44" s="86">
        <f t="shared" si="8"/>
        <v>437500</v>
      </c>
      <c r="G44" s="86">
        <f t="shared" si="10"/>
        <v>466833.33333333337</v>
      </c>
      <c r="H44" s="96">
        <f t="shared" si="9"/>
        <v>0.91038914673330951</v>
      </c>
      <c r="I44" s="86"/>
      <c r="J44" s="86">
        <f t="shared" ref="J44" si="41">E44/$I$20</f>
        <v>368898.24814768712</v>
      </c>
      <c r="K44" s="86">
        <f t="shared" si="1"/>
        <v>407462.42038702848</v>
      </c>
      <c r="L44" s="87"/>
      <c r="M44" s="88">
        <f t="shared" si="2"/>
        <v>42505.579612971516</v>
      </c>
      <c r="N44" s="89">
        <f t="shared" si="6"/>
        <v>425000</v>
      </c>
      <c r="O44" s="89">
        <f t="shared" si="7"/>
        <v>180625000000</v>
      </c>
      <c r="P44" s="90">
        <f t="shared" si="3"/>
        <v>17000000</v>
      </c>
      <c r="Q44" s="91"/>
      <c r="R44" s="92">
        <f t="shared" si="4"/>
        <v>17000000</v>
      </c>
      <c r="S44" s="93">
        <f t="shared" si="5"/>
        <v>289000000000000</v>
      </c>
    </row>
    <row r="45" spans="1:24" x14ac:dyDescent="0.2">
      <c r="A45" s="75" t="s">
        <v>62</v>
      </c>
      <c r="B45" s="75">
        <v>43</v>
      </c>
      <c r="C45" s="76">
        <v>39319</v>
      </c>
      <c r="D45" s="75">
        <f t="shared" si="0"/>
        <v>2007</v>
      </c>
      <c r="E45" s="77">
        <v>485000</v>
      </c>
      <c r="F45" s="78">
        <f t="shared" si="8"/>
        <v>458333.33333333331</v>
      </c>
      <c r="G45" s="78">
        <f t="shared" si="10"/>
        <v>447916.66666666663</v>
      </c>
      <c r="H45" s="94">
        <f t="shared" si="9"/>
        <v>1.0827906976744186</v>
      </c>
      <c r="I45" s="78"/>
      <c r="J45" s="78">
        <f t="shared" ref="J45" si="42">E45/$I$9</f>
        <v>464020.57361647027</v>
      </c>
      <c r="K45" s="78">
        <f t="shared" si="1"/>
        <v>409870.41383950069</v>
      </c>
      <c r="L45" s="79"/>
      <c r="M45" s="78">
        <f t="shared" si="2"/>
        <v>100097.58616049931</v>
      </c>
      <c r="N45" s="80">
        <f t="shared" si="6"/>
        <v>485000</v>
      </c>
      <c r="O45" s="80">
        <f t="shared" si="7"/>
        <v>235225000000</v>
      </c>
      <c r="P45" s="81">
        <f t="shared" si="3"/>
        <v>19400000</v>
      </c>
      <c r="Q45" s="82"/>
      <c r="R45" s="83">
        <f t="shared" si="4"/>
        <v>19400000</v>
      </c>
      <c r="S45" s="36">
        <f t="shared" si="5"/>
        <v>376360000000000</v>
      </c>
    </row>
    <row r="46" spans="1:24" x14ac:dyDescent="0.2">
      <c r="A46" s="29" t="s">
        <v>63</v>
      </c>
      <c r="B46" s="29">
        <v>44</v>
      </c>
      <c r="C46" s="84">
        <v>39347</v>
      </c>
      <c r="D46" s="29">
        <f t="shared" si="0"/>
        <v>2007</v>
      </c>
      <c r="E46" s="85">
        <v>475000</v>
      </c>
      <c r="F46" s="86">
        <f t="shared" si="8"/>
        <v>440416.66666666669</v>
      </c>
      <c r="G46" s="86">
        <f t="shared" si="10"/>
        <v>449375</v>
      </c>
      <c r="H46" s="96">
        <f t="shared" si="9"/>
        <v>1.0570236439499305</v>
      </c>
      <c r="I46" s="86"/>
      <c r="J46" s="86">
        <f t="shared" ref="J46" si="43">E46/$I$10</f>
        <v>582839.00047945022</v>
      </c>
      <c r="K46" s="86">
        <f t="shared" si="1"/>
        <v>412223.04618702526</v>
      </c>
      <c r="L46" s="87"/>
      <c r="M46" s="88">
        <f t="shared" si="2"/>
        <v>87744.953812974738</v>
      </c>
      <c r="N46" s="89">
        <f t="shared" si="6"/>
        <v>475000</v>
      </c>
      <c r="O46" s="89">
        <f t="shared" si="7"/>
        <v>225625000000</v>
      </c>
      <c r="P46" s="90">
        <f t="shared" si="3"/>
        <v>19000000</v>
      </c>
      <c r="Q46" s="91"/>
      <c r="R46" s="92">
        <f t="shared" si="4"/>
        <v>19000000</v>
      </c>
      <c r="S46" s="93">
        <f t="shared" si="5"/>
        <v>361000000000000</v>
      </c>
    </row>
    <row r="47" spans="1:24" x14ac:dyDescent="0.2">
      <c r="A47" s="75" t="s">
        <v>64</v>
      </c>
      <c r="B47" s="75">
        <v>45</v>
      </c>
      <c r="C47" s="76">
        <v>39375</v>
      </c>
      <c r="D47" s="75">
        <f t="shared" si="0"/>
        <v>2007</v>
      </c>
      <c r="E47" s="77">
        <v>325000</v>
      </c>
      <c r="F47" s="78">
        <f t="shared" si="8"/>
        <v>451250</v>
      </c>
      <c r="G47" s="78">
        <f t="shared" si="10"/>
        <v>445833.33333333337</v>
      </c>
      <c r="H47" s="94">
        <f t="shared" si="9"/>
        <v>0.7289719626168224</v>
      </c>
      <c r="I47" s="78"/>
      <c r="J47" s="78">
        <f t="shared" ref="J47" si="44">E47/$I$11</f>
        <v>228161.45751805816</v>
      </c>
      <c r="K47" s="78">
        <f t="shared" si="1"/>
        <v>414522.80589064566</v>
      </c>
      <c r="L47" s="79"/>
      <c r="M47" s="78">
        <f t="shared" si="2"/>
        <v>-64554.805890645657</v>
      </c>
      <c r="N47" s="80">
        <f t="shared" si="6"/>
        <v>325000</v>
      </c>
      <c r="O47" s="80">
        <f t="shared" si="7"/>
        <v>105625000000</v>
      </c>
      <c r="P47" s="81">
        <f t="shared" si="3"/>
        <v>13000000</v>
      </c>
      <c r="Q47" s="82"/>
      <c r="R47" s="83">
        <f t="shared" si="4"/>
        <v>13000000</v>
      </c>
      <c r="S47" s="36">
        <f t="shared" si="5"/>
        <v>169000000000000</v>
      </c>
    </row>
    <row r="48" spans="1:24" x14ac:dyDescent="0.2">
      <c r="A48" s="29" t="s">
        <v>65</v>
      </c>
      <c r="B48" s="29">
        <v>46</v>
      </c>
      <c r="C48" s="84">
        <v>39403</v>
      </c>
      <c r="D48" s="29">
        <f t="shared" si="0"/>
        <v>2007</v>
      </c>
      <c r="E48" s="85">
        <v>400000</v>
      </c>
      <c r="F48" s="86">
        <f t="shared" si="8"/>
        <v>434583.33333333331</v>
      </c>
      <c r="G48" s="86">
        <f t="shared" si="10"/>
        <v>442916.66666666663</v>
      </c>
      <c r="H48" s="96">
        <f t="shared" si="9"/>
        <v>0.90310442144873004</v>
      </c>
      <c r="I48" s="86"/>
      <c r="J48" s="86">
        <f t="shared" ref="J48" si="45">E48/$I$12</f>
        <v>398995.82103034924</v>
      </c>
      <c r="K48" s="86">
        <f t="shared" si="1"/>
        <v>416772.01730971155</v>
      </c>
      <c r="L48" s="87"/>
      <c r="M48" s="88">
        <f t="shared" si="2"/>
        <v>8195.9826902884524</v>
      </c>
      <c r="N48" s="89">
        <f t="shared" si="6"/>
        <v>400000</v>
      </c>
      <c r="O48" s="89">
        <f t="shared" si="7"/>
        <v>160000000000</v>
      </c>
      <c r="P48" s="90">
        <f t="shared" si="3"/>
        <v>16000000</v>
      </c>
      <c r="Q48" s="91"/>
      <c r="R48" s="92">
        <f t="shared" si="4"/>
        <v>16000000</v>
      </c>
      <c r="S48" s="93">
        <f t="shared" si="5"/>
        <v>256000000000000</v>
      </c>
    </row>
    <row r="49" spans="1:19" x14ac:dyDescent="0.2">
      <c r="A49" s="75" t="s">
        <v>66</v>
      </c>
      <c r="B49" s="75">
        <v>47</v>
      </c>
      <c r="C49" s="76">
        <v>39445</v>
      </c>
      <c r="D49" s="75">
        <f t="shared" si="0"/>
        <v>2007</v>
      </c>
      <c r="E49" s="77">
        <v>700000</v>
      </c>
      <c r="F49" s="78">
        <f t="shared" si="8"/>
        <v>435833.33333333331</v>
      </c>
      <c r="G49" s="78">
        <f t="shared" si="10"/>
        <v>435208.33333333331</v>
      </c>
      <c r="H49" s="94">
        <f t="shared" si="9"/>
        <v>1.6084250837721399</v>
      </c>
      <c r="I49" s="78"/>
      <c r="J49" s="78">
        <f t="shared" ref="J49" si="46">E49/$I$13</f>
        <v>591191.23362198612</v>
      </c>
      <c r="K49" s="78">
        <f t="shared" si="1"/>
        <v>418972.85482099885</v>
      </c>
      <c r="L49" s="79"/>
      <c r="M49" s="78">
        <f t="shared" si="2"/>
        <v>305995.14517900115</v>
      </c>
      <c r="N49" s="80">
        <f t="shared" si="6"/>
        <v>700000</v>
      </c>
      <c r="O49" s="80">
        <f t="shared" si="7"/>
        <v>490000000000</v>
      </c>
      <c r="P49" s="81">
        <f t="shared" si="3"/>
        <v>28000000</v>
      </c>
      <c r="Q49" s="82"/>
      <c r="R49" s="83">
        <f t="shared" si="4"/>
        <v>28000000</v>
      </c>
      <c r="S49" s="36">
        <f t="shared" si="5"/>
        <v>784000000000000</v>
      </c>
    </row>
    <row r="50" spans="1:19" x14ac:dyDescent="0.2">
      <c r="A50" s="29" t="s">
        <v>67</v>
      </c>
      <c r="B50" s="29">
        <v>48</v>
      </c>
      <c r="C50" s="84">
        <v>39466</v>
      </c>
      <c r="D50" s="29">
        <f t="shared" si="0"/>
        <v>2008</v>
      </c>
      <c r="E50" s="85">
        <v>225000</v>
      </c>
      <c r="F50" s="86">
        <f t="shared" si="8"/>
        <v>445416.66666666669</v>
      </c>
      <c r="G50" s="86">
        <f t="shared" si="10"/>
        <v>440625</v>
      </c>
      <c r="H50" s="96">
        <f t="shared" si="9"/>
        <v>0.51063829787234039</v>
      </c>
      <c r="I50" s="86"/>
      <c r="J50" s="86">
        <f t="shared" ref="J50" si="47">E50/$I$14</f>
        <v>224355.92007305674</v>
      </c>
      <c r="K50" s="86">
        <f t="shared" si="1"/>
        <v>421127.35545125906</v>
      </c>
      <c r="L50" s="87"/>
      <c r="M50" s="88">
        <f t="shared" si="2"/>
        <v>-171159.35545125906</v>
      </c>
      <c r="N50" s="89">
        <f t="shared" si="6"/>
        <v>225000</v>
      </c>
      <c r="O50" s="89">
        <f t="shared" si="7"/>
        <v>50625000000</v>
      </c>
      <c r="P50" s="90">
        <f t="shared" si="3"/>
        <v>11250000</v>
      </c>
      <c r="Q50" s="91"/>
      <c r="R50" s="92">
        <f t="shared" si="4"/>
        <v>11250000</v>
      </c>
      <c r="S50" s="93">
        <f t="shared" si="5"/>
        <v>126562500000000</v>
      </c>
    </row>
    <row r="51" spans="1:19" x14ac:dyDescent="0.2">
      <c r="A51" s="75" t="s">
        <v>68</v>
      </c>
      <c r="B51" s="75">
        <v>49</v>
      </c>
      <c r="C51" s="76">
        <v>39480</v>
      </c>
      <c r="D51" s="75">
        <f t="shared" si="0"/>
        <v>2008</v>
      </c>
      <c r="E51" s="77">
        <v>650000</v>
      </c>
      <c r="F51" s="78">
        <f t="shared" si="8"/>
        <v>457083.33333333331</v>
      </c>
      <c r="G51" s="78">
        <f t="shared" si="10"/>
        <v>451250</v>
      </c>
      <c r="H51" s="94">
        <f t="shared" si="9"/>
        <v>1.4404432132963989</v>
      </c>
      <c r="I51" s="78"/>
      <c r="J51" s="78">
        <f t="shared" ref="J51" si="48">E51/$I$15</f>
        <v>741541.64012253133</v>
      </c>
      <c r="K51" s="78">
        <f t="shared" si="1"/>
        <v>423237.43020715093</v>
      </c>
      <c r="L51" s="79"/>
      <c r="M51" s="78">
        <f t="shared" si="2"/>
        <v>251730.56979284907</v>
      </c>
      <c r="N51" s="80">
        <f t="shared" si="6"/>
        <v>650000</v>
      </c>
      <c r="O51" s="80">
        <f t="shared" si="7"/>
        <v>422500000000</v>
      </c>
      <c r="P51" s="81">
        <f t="shared" si="3"/>
        <v>32500000</v>
      </c>
      <c r="Q51" s="82"/>
      <c r="R51" s="83">
        <f t="shared" si="4"/>
        <v>32500000</v>
      </c>
      <c r="S51" s="36">
        <f t="shared" si="5"/>
        <v>1056250000000000</v>
      </c>
    </row>
    <row r="52" spans="1:19" x14ac:dyDescent="0.2">
      <c r="A52" s="29" t="s">
        <v>69</v>
      </c>
      <c r="B52" s="29">
        <v>50</v>
      </c>
      <c r="C52" s="84">
        <v>39508</v>
      </c>
      <c r="D52" s="29">
        <f t="shared" si="0"/>
        <v>2008</v>
      </c>
      <c r="E52" s="85">
        <v>325000</v>
      </c>
      <c r="F52" s="86">
        <f t="shared" si="8"/>
        <v>457500</v>
      </c>
      <c r="G52" s="86">
        <f t="shared" si="10"/>
        <v>457291.66666666663</v>
      </c>
      <c r="H52" s="96">
        <f t="shared" si="9"/>
        <v>0.71070615034168572</v>
      </c>
      <c r="I52" s="86"/>
      <c r="J52" s="86">
        <f t="shared" ref="J52" si="49">E52/$I$16</f>
        <v>437762.19571900211</v>
      </c>
      <c r="K52" s="86">
        <f t="shared" si="1"/>
        <v>425304.87426048931</v>
      </c>
      <c r="L52" s="87"/>
      <c r="M52" s="88">
        <f t="shared" si="2"/>
        <v>-75336.874260489305</v>
      </c>
      <c r="N52" s="89">
        <f t="shared" si="6"/>
        <v>325000</v>
      </c>
      <c r="O52" s="89">
        <f t="shared" si="7"/>
        <v>105625000000</v>
      </c>
      <c r="P52" s="90">
        <f t="shared" si="3"/>
        <v>16250000</v>
      </c>
      <c r="Q52" s="91"/>
      <c r="R52" s="92">
        <f t="shared" si="4"/>
        <v>16250000</v>
      </c>
      <c r="S52" s="93">
        <f t="shared" si="5"/>
        <v>264062500000000</v>
      </c>
    </row>
    <row r="53" spans="1:19" x14ac:dyDescent="0.2">
      <c r="A53" s="75" t="s">
        <v>70</v>
      </c>
      <c r="B53" s="75">
        <v>51</v>
      </c>
      <c r="C53" s="76">
        <v>39557</v>
      </c>
      <c r="D53" s="75">
        <f t="shared" si="0"/>
        <v>2008</v>
      </c>
      <c r="E53" s="77">
        <v>530000</v>
      </c>
      <c r="F53" s="78">
        <f t="shared" si="8"/>
        <v>455416.66666666669</v>
      </c>
      <c r="G53" s="78">
        <f t="shared" si="10"/>
        <v>456458.33333333337</v>
      </c>
      <c r="H53" s="94">
        <f t="shared" si="9"/>
        <v>1.1611136467366499</v>
      </c>
      <c r="I53" s="78"/>
      <c r="J53" s="78">
        <f t="shared" ref="J53" si="50">E53/$I$17</f>
        <v>691947.07745237474</v>
      </c>
      <c r="K53" s="78">
        <f t="shared" si="1"/>
        <v>427331.3761248439</v>
      </c>
      <c r="L53" s="79"/>
      <c r="M53" s="78">
        <f t="shared" si="2"/>
        <v>127636.6238751561</v>
      </c>
      <c r="N53" s="80">
        <f t="shared" si="6"/>
        <v>530000</v>
      </c>
      <c r="O53" s="80">
        <f t="shared" si="7"/>
        <v>280900000000</v>
      </c>
      <c r="P53" s="81">
        <f t="shared" si="3"/>
        <v>26500000</v>
      </c>
      <c r="Q53" s="82"/>
      <c r="R53" s="83">
        <f t="shared" si="4"/>
        <v>26500000</v>
      </c>
      <c r="S53" s="36">
        <f t="shared" si="5"/>
        <v>702250000000000</v>
      </c>
    </row>
    <row r="54" spans="1:19" x14ac:dyDescent="0.2">
      <c r="A54" s="29" t="s">
        <v>71</v>
      </c>
      <c r="B54" s="29">
        <v>52</v>
      </c>
      <c r="C54" s="84">
        <v>39592</v>
      </c>
      <c r="D54" s="29">
        <f t="shared" si="0"/>
        <v>2008</v>
      </c>
      <c r="E54" s="85">
        <v>475000</v>
      </c>
      <c r="F54" s="86">
        <f t="shared" si="8"/>
        <v>506250</v>
      </c>
      <c r="G54" s="86">
        <f t="shared" si="10"/>
        <v>480833.33333333337</v>
      </c>
      <c r="H54" s="96">
        <f t="shared" si="9"/>
        <v>0.98786828422876938</v>
      </c>
      <c r="I54" s="86"/>
      <c r="J54" s="86">
        <f t="shared" ref="J54" si="51">E54/$I$18</f>
        <v>456749.57482293935</v>
      </c>
      <c r="K54" s="86">
        <f t="shared" si="1"/>
        <v>429318.52594103041</v>
      </c>
      <c r="L54" s="87"/>
      <c r="M54" s="88">
        <f t="shared" si="2"/>
        <v>70649.474058969587</v>
      </c>
      <c r="N54" s="89">
        <f t="shared" si="6"/>
        <v>475000</v>
      </c>
      <c r="O54" s="89">
        <f t="shared" si="7"/>
        <v>225625000000</v>
      </c>
      <c r="P54" s="90">
        <f t="shared" si="3"/>
        <v>23750000</v>
      </c>
      <c r="Q54" s="91"/>
      <c r="R54" s="92">
        <f t="shared" si="4"/>
        <v>23750000</v>
      </c>
      <c r="S54" s="93">
        <f t="shared" si="5"/>
        <v>564062500000000</v>
      </c>
    </row>
    <row r="55" spans="1:19" x14ac:dyDescent="0.2">
      <c r="A55" s="75" t="s">
        <v>72</v>
      </c>
      <c r="B55" s="75">
        <v>53</v>
      </c>
      <c r="C55" s="76">
        <v>39606</v>
      </c>
      <c r="D55" s="75">
        <f t="shared" si="0"/>
        <v>2008</v>
      </c>
      <c r="E55" s="77">
        <v>215000</v>
      </c>
      <c r="F55" s="78">
        <f t="shared" si="8"/>
        <v>535416.66666666663</v>
      </c>
      <c r="G55" s="78">
        <f t="shared" si="10"/>
        <v>520833.33333333331</v>
      </c>
      <c r="H55" s="94">
        <f t="shared" si="9"/>
        <v>0.4128</v>
      </c>
      <c r="I55" s="78"/>
      <c r="J55" s="78">
        <f t="shared" ref="J55" si="52">E55/$I$19</f>
        <v>276346.37724630948</v>
      </c>
      <c r="K55" s="78">
        <f t="shared" si="1"/>
        <v>431267.82297335641</v>
      </c>
      <c r="L55" s="79"/>
      <c r="M55" s="78">
        <f t="shared" si="2"/>
        <v>-191299.82297335641</v>
      </c>
      <c r="N55" s="80">
        <f t="shared" si="6"/>
        <v>215000</v>
      </c>
      <c r="O55" s="80">
        <f t="shared" si="7"/>
        <v>46225000000</v>
      </c>
      <c r="P55" s="81">
        <f t="shared" si="3"/>
        <v>10750000</v>
      </c>
      <c r="Q55" s="82"/>
      <c r="R55" s="83">
        <f t="shared" si="4"/>
        <v>10750000</v>
      </c>
      <c r="S55" s="36">
        <f t="shared" si="5"/>
        <v>115562500000000</v>
      </c>
    </row>
    <row r="56" spans="1:19" x14ac:dyDescent="0.2">
      <c r="A56" s="29" t="s">
        <v>73</v>
      </c>
      <c r="B56" s="29">
        <v>54</v>
      </c>
      <c r="C56" s="84">
        <v>39634</v>
      </c>
      <c r="D56" s="29">
        <f t="shared" si="0"/>
        <v>2008</v>
      </c>
      <c r="E56" s="85">
        <v>540000</v>
      </c>
      <c r="F56" s="86">
        <f t="shared" si="8"/>
        <v>545833.33333333337</v>
      </c>
      <c r="G56" s="86">
        <f t="shared" si="10"/>
        <v>540625</v>
      </c>
      <c r="H56" s="96">
        <f t="shared" si="9"/>
        <v>0.9988439306358381</v>
      </c>
      <c r="I56" s="86"/>
      <c r="J56" s="86">
        <f t="shared" ref="J56" si="53">E56/$I$20</f>
        <v>468717.77411706129</v>
      </c>
      <c r="K56" s="86">
        <f t="shared" si="1"/>
        <v>433180.68240515504</v>
      </c>
      <c r="L56" s="87"/>
      <c r="M56" s="88">
        <f t="shared" si="2"/>
        <v>131787.31759484496</v>
      </c>
      <c r="N56" s="89">
        <f t="shared" si="6"/>
        <v>540000</v>
      </c>
      <c r="O56" s="89">
        <f t="shared" si="7"/>
        <v>291600000000</v>
      </c>
      <c r="P56" s="90">
        <f t="shared" si="3"/>
        <v>27000000</v>
      </c>
      <c r="Q56" s="91"/>
      <c r="R56" s="92">
        <f t="shared" si="4"/>
        <v>27000000</v>
      </c>
      <c r="S56" s="93">
        <f t="shared" si="5"/>
        <v>729000000000000</v>
      </c>
    </row>
    <row r="57" spans="1:19" x14ac:dyDescent="0.2">
      <c r="A57" s="75" t="s">
        <v>74</v>
      </c>
      <c r="B57" s="75">
        <v>55</v>
      </c>
      <c r="C57" s="76">
        <v>39669</v>
      </c>
      <c r="D57" s="75">
        <f t="shared" si="0"/>
        <v>2008</v>
      </c>
      <c r="E57" s="77">
        <v>625000</v>
      </c>
      <c r="F57" s="78">
        <f t="shared" si="8"/>
        <v>568333.33333333337</v>
      </c>
      <c r="G57" s="78">
        <f t="shared" si="10"/>
        <v>557083.33333333337</v>
      </c>
      <c r="H57" s="94">
        <f t="shared" si="9"/>
        <v>1.1219147344801794</v>
      </c>
      <c r="I57" s="78"/>
      <c r="J57" s="78">
        <f t="shared" ref="J57" si="54">E57/$I$9</f>
        <v>597964.65672225552</v>
      </c>
      <c r="K57" s="78">
        <f t="shared" si="1"/>
        <v>435058.44151076494</v>
      </c>
      <c r="L57" s="79"/>
      <c r="M57" s="78">
        <f t="shared" si="2"/>
        <v>214909.55848923506</v>
      </c>
      <c r="N57" s="80">
        <f t="shared" si="6"/>
        <v>625000</v>
      </c>
      <c r="O57" s="80">
        <f t="shared" si="7"/>
        <v>390625000000</v>
      </c>
      <c r="P57" s="81">
        <f t="shared" si="3"/>
        <v>31250000</v>
      </c>
      <c r="Q57" s="82"/>
      <c r="R57" s="83">
        <f t="shared" si="4"/>
        <v>31250000</v>
      </c>
      <c r="S57" s="36">
        <f t="shared" si="5"/>
        <v>976562500000000</v>
      </c>
    </row>
    <row r="58" spans="1:19" x14ac:dyDescent="0.2">
      <c r="A58" s="29" t="s">
        <v>75</v>
      </c>
      <c r="B58" s="29">
        <v>56</v>
      </c>
      <c r="C58" s="84">
        <v>39697</v>
      </c>
      <c r="D58" s="29">
        <f t="shared" si="0"/>
        <v>2008</v>
      </c>
      <c r="E58" s="85">
        <v>480000</v>
      </c>
      <c r="F58" s="86">
        <f t="shared" si="8"/>
        <v>570416.66666666663</v>
      </c>
      <c r="G58" s="86">
        <f t="shared" si="10"/>
        <v>569375</v>
      </c>
      <c r="H58" s="96">
        <f t="shared" si="9"/>
        <v>0.8430296377607025</v>
      </c>
      <c r="I58" s="86"/>
      <c r="J58" s="86">
        <f t="shared" ref="J58" si="55">E58/$I$10</f>
        <v>588974.14785291802</v>
      </c>
      <c r="K58" s="86">
        <f t="shared" si="1"/>
        <v>436902.36527138151</v>
      </c>
      <c r="L58" s="87"/>
      <c r="M58" s="88">
        <f t="shared" si="2"/>
        <v>68065.63472861849</v>
      </c>
      <c r="N58" s="89">
        <f t="shared" si="6"/>
        <v>480000</v>
      </c>
      <c r="O58" s="89">
        <f t="shared" si="7"/>
        <v>230400000000</v>
      </c>
      <c r="P58" s="90">
        <f t="shared" si="3"/>
        <v>24000000</v>
      </c>
      <c r="Q58" s="91"/>
      <c r="R58" s="92">
        <f t="shared" si="4"/>
        <v>24000000</v>
      </c>
      <c r="S58" s="93">
        <f t="shared" si="5"/>
        <v>576000000000000</v>
      </c>
    </row>
    <row r="59" spans="1:19" x14ac:dyDescent="0.2">
      <c r="A59" s="75" t="s">
        <v>76</v>
      </c>
      <c r="B59" s="75">
        <v>57</v>
      </c>
      <c r="C59" s="76">
        <v>39746</v>
      </c>
      <c r="D59" s="75">
        <f t="shared" si="0"/>
        <v>2008</v>
      </c>
      <c r="E59" s="77">
        <v>300000</v>
      </c>
      <c r="F59" s="78">
        <f t="shared" si="8"/>
        <v>580416.66666666663</v>
      </c>
      <c r="G59" s="78">
        <f t="shared" si="10"/>
        <v>575416.66666666663</v>
      </c>
      <c r="H59" s="94">
        <f t="shared" si="9"/>
        <v>0.52136133236784943</v>
      </c>
      <c r="I59" s="78"/>
      <c r="J59" s="78">
        <f t="shared" ref="J59" si="56">E59/$I$11</f>
        <v>210610.57617051524</v>
      </c>
      <c r="K59" s="78">
        <f t="shared" si="1"/>
        <v>438713.65149384871</v>
      </c>
      <c r="L59" s="79"/>
      <c r="M59" s="78">
        <f t="shared" si="2"/>
        <v>-113745.65149384871</v>
      </c>
      <c r="N59" s="80">
        <f t="shared" si="6"/>
        <v>300000</v>
      </c>
      <c r="O59" s="80">
        <f t="shared" si="7"/>
        <v>90000000000</v>
      </c>
      <c r="P59" s="81">
        <f t="shared" si="3"/>
        <v>15000000</v>
      </c>
      <c r="Q59" s="82"/>
      <c r="R59" s="83">
        <f t="shared" si="4"/>
        <v>15000000</v>
      </c>
      <c r="S59" s="36">
        <f t="shared" si="5"/>
        <v>225000000000000</v>
      </c>
    </row>
    <row r="60" spans="1:19" x14ac:dyDescent="0.2">
      <c r="A60" s="29" t="s">
        <v>77</v>
      </c>
      <c r="B60" s="29">
        <v>58</v>
      </c>
      <c r="C60" s="84">
        <v>39767</v>
      </c>
      <c r="D60" s="29">
        <f t="shared" si="0"/>
        <v>2008</v>
      </c>
      <c r="E60" s="85">
        <v>1010000</v>
      </c>
      <c r="F60" s="86">
        <f t="shared" si="8"/>
        <v>593750</v>
      </c>
      <c r="G60" s="86">
        <f t="shared" si="10"/>
        <v>587083.33333333326</v>
      </c>
      <c r="H60" s="96">
        <f t="shared" si="9"/>
        <v>1.7203690560681337</v>
      </c>
      <c r="I60" s="86"/>
      <c r="J60" s="86">
        <f t="shared" ref="J60" si="57">E60/$I$12</f>
        <v>1007464.4481016318</v>
      </c>
      <c r="K60" s="86">
        <f t="shared" si="1"/>
        <v>440493.43548426777</v>
      </c>
      <c r="L60" s="87"/>
      <c r="M60" s="88">
        <f t="shared" si="2"/>
        <v>594474.56451573223</v>
      </c>
      <c r="N60" s="89">
        <f t="shared" si="6"/>
        <v>1010000</v>
      </c>
      <c r="O60" s="89">
        <f t="shared" si="7"/>
        <v>1020100000000</v>
      </c>
      <c r="P60" s="90">
        <f t="shared" si="3"/>
        <v>50500000</v>
      </c>
      <c r="Q60" s="91"/>
      <c r="R60" s="92">
        <f t="shared" si="4"/>
        <v>50500000</v>
      </c>
      <c r="S60" s="93">
        <f t="shared" si="5"/>
        <v>2550250000000000</v>
      </c>
    </row>
    <row r="61" spans="1:19" x14ac:dyDescent="0.2">
      <c r="A61" s="75" t="s">
        <v>78</v>
      </c>
      <c r="B61" s="75">
        <v>59</v>
      </c>
      <c r="C61" s="76">
        <v>39809</v>
      </c>
      <c r="D61" s="75">
        <f t="shared" si="0"/>
        <v>2008</v>
      </c>
      <c r="E61" s="77">
        <v>1050000</v>
      </c>
      <c r="F61" s="78">
        <f t="shared" si="8"/>
        <v>606250</v>
      </c>
      <c r="G61" s="78">
        <f t="shared" si="10"/>
        <v>600000</v>
      </c>
      <c r="H61" s="94">
        <f t="shared" si="9"/>
        <v>1.75</v>
      </c>
      <c r="I61" s="78"/>
      <c r="J61" s="78">
        <f t="shared" ref="J61" si="58">E61/$I$13</f>
        <v>886786.85043297906</v>
      </c>
      <c r="K61" s="78">
        <f t="shared" si="1"/>
        <v>442242.79432209185</v>
      </c>
      <c r="L61" s="79"/>
      <c r="M61" s="78">
        <f t="shared" si="2"/>
        <v>632725.20567790815</v>
      </c>
      <c r="N61" s="80">
        <f t="shared" si="6"/>
        <v>1050000</v>
      </c>
      <c r="O61" s="80">
        <f t="shared" si="7"/>
        <v>1102500000000</v>
      </c>
      <c r="P61" s="81">
        <f t="shared" si="3"/>
        <v>52500000</v>
      </c>
      <c r="Q61" s="82"/>
      <c r="R61" s="83">
        <f t="shared" si="4"/>
        <v>52500000</v>
      </c>
      <c r="S61" s="36">
        <f t="shared" si="5"/>
        <v>2756250000000000</v>
      </c>
    </row>
    <row r="62" spans="1:19" x14ac:dyDescent="0.2">
      <c r="A62" s="29" t="s">
        <v>79</v>
      </c>
      <c r="B62" s="29">
        <v>60</v>
      </c>
      <c r="C62" s="84">
        <v>39830</v>
      </c>
      <c r="D62" s="29">
        <f t="shared" si="0"/>
        <v>2009</v>
      </c>
      <c r="E62" s="85">
        <v>350000</v>
      </c>
      <c r="F62" s="86">
        <f t="shared" si="8"/>
        <v>669583.33333333337</v>
      </c>
      <c r="G62" s="86">
        <f t="shared" si="10"/>
        <v>637916.66666666674</v>
      </c>
      <c r="H62" s="96">
        <f t="shared" si="9"/>
        <v>0.54866100587851074</v>
      </c>
      <c r="I62" s="86"/>
      <c r="J62" s="86">
        <f t="shared" ref="J62" si="59">E62/$I$14</f>
        <v>348998.09789142158</v>
      </c>
      <c r="K62" s="86">
        <f t="shared" si="1"/>
        <v>443962.75077499863</v>
      </c>
      <c r="L62" s="87"/>
      <c r="M62" s="88">
        <f t="shared" si="2"/>
        <v>-68994.750774998625</v>
      </c>
      <c r="N62" s="89">
        <f t="shared" si="6"/>
        <v>350000</v>
      </c>
      <c r="O62" s="89">
        <f t="shared" si="7"/>
        <v>122500000000</v>
      </c>
      <c r="P62" s="90">
        <f t="shared" si="3"/>
        <v>17500000</v>
      </c>
      <c r="Q62" s="91"/>
      <c r="R62" s="92">
        <f t="shared" si="4"/>
        <v>17500000</v>
      </c>
      <c r="S62" s="93">
        <f t="shared" si="5"/>
        <v>306250000000000</v>
      </c>
    </row>
    <row r="63" spans="1:19" x14ac:dyDescent="0.2">
      <c r="A63" s="75" t="s">
        <v>80</v>
      </c>
      <c r="B63" s="75">
        <v>61</v>
      </c>
      <c r="C63" s="76">
        <v>39844</v>
      </c>
      <c r="D63" s="75">
        <f t="shared" si="0"/>
        <v>2009</v>
      </c>
      <c r="E63" s="77">
        <v>920000</v>
      </c>
      <c r="F63" s="78">
        <f t="shared" si="8"/>
        <v>688333.33333333337</v>
      </c>
      <c r="G63" s="78">
        <f t="shared" si="10"/>
        <v>678958.33333333337</v>
      </c>
      <c r="H63" s="94">
        <f t="shared" si="9"/>
        <v>1.3550168763424362</v>
      </c>
      <c r="I63" s="78"/>
      <c r="J63" s="78">
        <f t="shared" ref="J63" si="60">E63/$I$15</f>
        <v>1049566.6290965059</v>
      </c>
      <c r="K63" s="78">
        <f t="shared" si="1"/>
        <v>445654.27689017582</v>
      </c>
      <c r="L63" s="79"/>
      <c r="M63" s="78">
        <f t="shared" si="2"/>
        <v>499313.72310982418</v>
      </c>
      <c r="N63" s="80">
        <f t="shared" si="6"/>
        <v>920000</v>
      </c>
      <c r="O63" s="80">
        <f t="shared" si="7"/>
        <v>846400000000</v>
      </c>
      <c r="P63" s="81">
        <f t="shared" si="3"/>
        <v>46000000</v>
      </c>
      <c r="Q63" s="82"/>
      <c r="R63" s="83">
        <f t="shared" si="4"/>
        <v>46000000</v>
      </c>
      <c r="S63" s="36">
        <f t="shared" si="5"/>
        <v>2116000000000000</v>
      </c>
    </row>
    <row r="64" spans="1:19" x14ac:dyDescent="0.2">
      <c r="A64" s="29" t="s">
        <v>81</v>
      </c>
      <c r="B64" s="29">
        <v>62</v>
      </c>
      <c r="C64" s="84">
        <v>39879</v>
      </c>
      <c r="D64" s="29">
        <f t="shared" si="0"/>
        <v>2009</v>
      </c>
      <c r="E64" s="85">
        <v>350000</v>
      </c>
      <c r="F64" s="86">
        <f t="shared" si="8"/>
        <v>684583.33333333337</v>
      </c>
      <c r="G64" s="86">
        <f t="shared" si="10"/>
        <v>686458.33333333337</v>
      </c>
      <c r="H64" s="96">
        <f t="shared" si="9"/>
        <v>0.50986342943854324</v>
      </c>
      <c r="I64" s="86"/>
      <c r="J64" s="86">
        <f t="shared" ref="J64" si="61">E64/$I$16</f>
        <v>471436.21077430999</v>
      </c>
      <c r="K64" s="86">
        <f t="shared" si="1"/>
        <v>447318.29729358945</v>
      </c>
      <c r="L64" s="87"/>
      <c r="M64" s="88">
        <f t="shared" si="2"/>
        <v>-72350.29729358945</v>
      </c>
      <c r="N64" s="89">
        <f t="shared" si="6"/>
        <v>350000</v>
      </c>
      <c r="O64" s="89">
        <f t="shared" si="7"/>
        <v>122500000000</v>
      </c>
      <c r="P64" s="90">
        <f t="shared" si="3"/>
        <v>17500000</v>
      </c>
      <c r="Q64" s="91"/>
      <c r="R64" s="92">
        <f t="shared" si="4"/>
        <v>17500000</v>
      </c>
      <c r="S64" s="93">
        <f t="shared" si="5"/>
        <v>306250000000000</v>
      </c>
    </row>
    <row r="65" spans="1:19" x14ac:dyDescent="0.2">
      <c r="A65" s="75" t="s">
        <v>82</v>
      </c>
      <c r="B65" s="75">
        <v>63</v>
      </c>
      <c r="C65" s="76">
        <v>39921</v>
      </c>
      <c r="D65" s="75">
        <f t="shared" si="0"/>
        <v>2009</v>
      </c>
      <c r="E65" s="77">
        <v>650000</v>
      </c>
      <c r="F65" s="78">
        <f t="shared" si="8"/>
        <v>690833.33333333337</v>
      </c>
      <c r="G65" s="78">
        <f t="shared" si="10"/>
        <v>687708.33333333337</v>
      </c>
      <c r="H65" s="94">
        <f t="shared" si="9"/>
        <v>0.94516813086943341</v>
      </c>
      <c r="I65" s="78"/>
      <c r="J65" s="78">
        <f t="shared" ref="J65" si="62">E65/$I$17</f>
        <v>848614.34027178027</v>
      </c>
      <c r="K65" s="78">
        <f t="shared" si="1"/>
        <v>448955.69222527748</v>
      </c>
      <c r="L65" s="79"/>
      <c r="M65" s="78">
        <f t="shared" si="2"/>
        <v>226012.30777472252</v>
      </c>
      <c r="N65" s="80">
        <f t="shared" si="6"/>
        <v>650000</v>
      </c>
      <c r="O65" s="80">
        <f t="shared" si="7"/>
        <v>422500000000</v>
      </c>
      <c r="P65" s="81">
        <f t="shared" si="3"/>
        <v>32500000</v>
      </c>
      <c r="Q65" s="82"/>
      <c r="R65" s="83">
        <f t="shared" si="4"/>
        <v>32500000</v>
      </c>
      <c r="S65" s="36">
        <f t="shared" si="5"/>
        <v>1056250000000000</v>
      </c>
    </row>
    <row r="66" spans="1:19" x14ac:dyDescent="0.2">
      <c r="A66" s="29" t="s">
        <v>83</v>
      </c>
      <c r="B66" s="29">
        <v>64</v>
      </c>
      <c r="C66" s="84">
        <v>39956</v>
      </c>
      <c r="D66" s="29">
        <f t="shared" si="0"/>
        <v>2009</v>
      </c>
      <c r="E66" s="85">
        <v>635000</v>
      </c>
      <c r="F66" s="86">
        <f t="shared" si="8"/>
        <v>648333.33333333337</v>
      </c>
      <c r="G66" s="86">
        <f t="shared" si="10"/>
        <v>669583.33333333337</v>
      </c>
      <c r="H66" s="96">
        <f t="shared" si="9"/>
        <v>0.94835096453018042</v>
      </c>
      <c r="I66" s="86"/>
      <c r="J66" s="86">
        <f t="shared" ref="J66" si="63">E66/$I$18</f>
        <v>610602.0631843505</v>
      </c>
      <c r="K66" s="86">
        <f t="shared" si="1"/>
        <v>450567.30033561197</v>
      </c>
      <c r="L66" s="87"/>
      <c r="M66" s="88">
        <f t="shared" si="2"/>
        <v>209400.69966438803</v>
      </c>
      <c r="N66" s="89">
        <f t="shared" si="6"/>
        <v>635000</v>
      </c>
      <c r="O66" s="89">
        <f t="shared" si="7"/>
        <v>403225000000</v>
      </c>
      <c r="P66" s="90">
        <f t="shared" si="3"/>
        <v>31750000</v>
      </c>
      <c r="Q66" s="91"/>
      <c r="R66" s="92">
        <f t="shared" si="4"/>
        <v>31750000</v>
      </c>
      <c r="S66" s="93">
        <f t="shared" si="5"/>
        <v>1008062500000000</v>
      </c>
    </row>
    <row r="67" spans="1:19" x14ac:dyDescent="0.2">
      <c r="A67" s="75" t="s">
        <v>84</v>
      </c>
      <c r="B67" s="75">
        <v>65</v>
      </c>
      <c r="C67" s="76">
        <v>39977</v>
      </c>
      <c r="D67" s="75">
        <f t="shared" si="0"/>
        <v>2009</v>
      </c>
      <c r="E67" s="77">
        <v>365000</v>
      </c>
      <c r="F67" s="78">
        <f t="shared" si="8"/>
        <v>592083.33333333337</v>
      </c>
      <c r="G67" s="78">
        <f t="shared" si="10"/>
        <v>620208.33333333337</v>
      </c>
      <c r="H67" s="94">
        <f t="shared" si="9"/>
        <v>0.58851192475646619</v>
      </c>
      <c r="I67" s="78"/>
      <c r="J67" s="78">
        <f t="shared" ref="J67" si="64">E67/$I$19</f>
        <v>469146.17532513005</v>
      </c>
      <c r="K67" s="78">
        <f t="shared" si="1"/>
        <v>452153.92126476998</v>
      </c>
      <c r="L67" s="79"/>
      <c r="M67" s="78">
        <f t="shared" si="2"/>
        <v>-62185.921264769975</v>
      </c>
      <c r="N67" s="80">
        <f t="shared" si="6"/>
        <v>365000</v>
      </c>
      <c r="O67" s="80">
        <f t="shared" si="7"/>
        <v>133225000000</v>
      </c>
      <c r="P67" s="81">
        <f t="shared" si="3"/>
        <v>18250000</v>
      </c>
      <c r="Q67" s="82"/>
      <c r="R67" s="83">
        <f t="shared" si="4"/>
        <v>18250000</v>
      </c>
      <c r="S67" s="36">
        <f t="shared" si="5"/>
        <v>333062500000000</v>
      </c>
    </row>
    <row r="68" spans="1:19" x14ac:dyDescent="0.2">
      <c r="A68" s="29" t="s">
        <v>85</v>
      </c>
      <c r="B68" s="29">
        <v>66</v>
      </c>
      <c r="C68" s="84">
        <v>40005</v>
      </c>
      <c r="D68" s="29">
        <f t="shared" ref="D68:D131" si="65">YEAR(C68)</f>
        <v>2009</v>
      </c>
      <c r="E68" s="85">
        <v>1300000</v>
      </c>
      <c r="F68" s="86">
        <f t="shared" si="8"/>
        <v>614583.33333333337</v>
      </c>
      <c r="G68" s="86">
        <f t="shared" si="10"/>
        <v>603333.33333333337</v>
      </c>
      <c r="H68" s="96">
        <f t="shared" si="9"/>
        <v>2.1546961325966851</v>
      </c>
      <c r="I68" s="86"/>
      <c r="J68" s="86">
        <f t="shared" ref="J68" si="66">E68/$I$20</f>
        <v>1128394.6413929253</v>
      </c>
      <c r="K68" s="86">
        <f t="shared" ref="K68:K131" si="67">102335*LN(B68) + 24968</f>
        <v>453716.3180252742</v>
      </c>
      <c r="L68" s="87"/>
      <c r="M68" s="88">
        <f t="shared" ref="M68:M131" si="68">E68-102335*LN(B68)</f>
        <v>871251.6819747258</v>
      </c>
      <c r="N68" s="89">
        <f t="shared" si="6"/>
        <v>1300000</v>
      </c>
      <c r="O68" s="89">
        <f t="shared" si="7"/>
        <v>1690000000000</v>
      </c>
      <c r="P68" s="90">
        <f t="shared" ref="P68:P131" si="69">E68*_xlfn.XLOOKUP(D68,$W$3:$W$33,$X$3:$X$33)</f>
        <v>65000000</v>
      </c>
      <c r="Q68" s="91"/>
      <c r="R68" s="92">
        <f t="shared" ref="R68:R131" si="70">P68-Q68</f>
        <v>65000000</v>
      </c>
      <c r="S68" s="93">
        <f t="shared" ref="S68:S131" si="71">R68^2</f>
        <v>4225000000000000</v>
      </c>
    </row>
    <row r="69" spans="1:19" x14ac:dyDescent="0.2">
      <c r="A69" s="75" t="s">
        <v>86</v>
      </c>
      <c r="B69" s="75">
        <v>67</v>
      </c>
      <c r="C69" s="76">
        <v>40033</v>
      </c>
      <c r="D69" s="75">
        <f t="shared" si="65"/>
        <v>2009</v>
      </c>
      <c r="E69" s="77">
        <v>850000</v>
      </c>
      <c r="F69" s="78">
        <f t="shared" si="8"/>
        <v>560833.33333333337</v>
      </c>
      <c r="G69" s="78">
        <f t="shared" si="10"/>
        <v>587708.33333333337</v>
      </c>
      <c r="H69" s="94">
        <f t="shared" si="9"/>
        <v>1.4462956398440268</v>
      </c>
      <c r="I69" s="78"/>
      <c r="J69" s="78">
        <f t="shared" ref="J69" si="72">E69/$I$9</f>
        <v>813231.93314226752</v>
      </c>
      <c r="K69" s="78">
        <f t="shared" si="67"/>
        <v>455255.21920537448</v>
      </c>
      <c r="L69" s="79"/>
      <c r="M69" s="78">
        <f t="shared" si="68"/>
        <v>419712.78079462552</v>
      </c>
      <c r="N69" s="80">
        <f t="shared" ref="N69:N132" si="73">E69-L69</f>
        <v>850000</v>
      </c>
      <c r="O69" s="80">
        <f t="shared" ref="O69:O132" si="74">N69^2</f>
        <v>722500000000</v>
      </c>
      <c r="P69" s="81">
        <f t="shared" si="69"/>
        <v>42500000</v>
      </c>
      <c r="Q69" s="82"/>
      <c r="R69" s="83">
        <f t="shared" si="70"/>
        <v>42500000</v>
      </c>
      <c r="S69" s="36">
        <f t="shared" si="71"/>
        <v>1806250000000000</v>
      </c>
    </row>
    <row r="70" spans="1:19" x14ac:dyDescent="0.2">
      <c r="A70" s="29" t="s">
        <v>87</v>
      </c>
      <c r="B70" s="29">
        <v>68</v>
      </c>
      <c r="C70" s="84">
        <v>40054</v>
      </c>
      <c r="D70" s="29">
        <f t="shared" si="65"/>
        <v>2009</v>
      </c>
      <c r="E70" s="85">
        <v>435000</v>
      </c>
      <c r="F70" s="86">
        <f t="shared" si="8"/>
        <v>555416.66666666663</v>
      </c>
      <c r="G70" s="86">
        <f t="shared" si="10"/>
        <v>558125</v>
      </c>
      <c r="H70" s="96">
        <f t="shared" si="9"/>
        <v>0.77939529675251962</v>
      </c>
      <c r="I70" s="86"/>
      <c r="J70" s="86">
        <f t="shared" ref="J70" si="75">E70/$I$10</f>
        <v>533757.821491707</v>
      </c>
      <c r="K70" s="86">
        <f t="shared" si="67"/>
        <v>456771.32100919692</v>
      </c>
      <c r="L70" s="87"/>
      <c r="M70" s="88">
        <f t="shared" si="68"/>
        <v>3196.6789908030769</v>
      </c>
      <c r="N70" s="89">
        <f t="shared" si="73"/>
        <v>435000</v>
      </c>
      <c r="O70" s="89">
        <f t="shared" si="74"/>
        <v>189225000000</v>
      </c>
      <c r="P70" s="90">
        <f t="shared" si="69"/>
        <v>21750000</v>
      </c>
      <c r="Q70" s="91"/>
      <c r="R70" s="92">
        <f t="shared" si="70"/>
        <v>21750000</v>
      </c>
      <c r="S70" s="93">
        <f t="shared" si="71"/>
        <v>473062500000000</v>
      </c>
    </row>
    <row r="71" spans="1:19" x14ac:dyDescent="0.2">
      <c r="A71" s="75" t="s">
        <v>88</v>
      </c>
      <c r="B71" s="75">
        <v>69</v>
      </c>
      <c r="C71" s="76">
        <v>40075</v>
      </c>
      <c r="D71" s="75">
        <f t="shared" si="65"/>
        <v>2009</v>
      </c>
      <c r="E71" s="77">
        <v>375000</v>
      </c>
      <c r="F71" s="78">
        <f t="shared" si="8"/>
        <v>519166.66666666669</v>
      </c>
      <c r="G71" s="78">
        <f t="shared" si="10"/>
        <v>537291.66666666663</v>
      </c>
      <c r="H71" s="94">
        <f t="shared" si="9"/>
        <v>0.69794493989918582</v>
      </c>
      <c r="I71" s="78"/>
      <c r="J71" s="78">
        <f t="shared" ref="J71" si="76">E71/$I$11</f>
        <v>263263.22021314403</v>
      </c>
      <c r="K71" s="78">
        <f t="shared" si="67"/>
        <v>458265.28914796055</v>
      </c>
      <c r="L71" s="79"/>
      <c r="M71" s="78">
        <f t="shared" si="68"/>
        <v>-58297.289147960546</v>
      </c>
      <c r="N71" s="80">
        <f t="shared" si="73"/>
        <v>375000</v>
      </c>
      <c r="O71" s="80">
        <f t="shared" si="74"/>
        <v>140625000000</v>
      </c>
      <c r="P71" s="81">
        <f t="shared" si="69"/>
        <v>18750000</v>
      </c>
      <c r="Q71" s="82"/>
      <c r="R71" s="83">
        <f t="shared" si="70"/>
        <v>18750000</v>
      </c>
      <c r="S71" s="36">
        <f t="shared" si="71"/>
        <v>351562500000000</v>
      </c>
    </row>
    <row r="72" spans="1:19" x14ac:dyDescent="0.2">
      <c r="A72" s="29" t="s">
        <v>89</v>
      </c>
      <c r="B72" s="29">
        <v>70</v>
      </c>
      <c r="C72" s="84">
        <v>40110</v>
      </c>
      <c r="D72" s="29">
        <f t="shared" si="65"/>
        <v>2009</v>
      </c>
      <c r="E72" s="85">
        <v>500000</v>
      </c>
      <c r="F72" s="86">
        <f t="shared" si="8"/>
        <v>530416.66666666663</v>
      </c>
      <c r="G72" s="86">
        <f t="shared" si="10"/>
        <v>524791.66666666663</v>
      </c>
      <c r="H72" s="96">
        <f t="shared" si="9"/>
        <v>0.95275903136165152</v>
      </c>
      <c r="I72" s="86"/>
      <c r="J72" s="86">
        <f t="shared" ref="J72" si="77">E72/$I$12</f>
        <v>498744.77628793655</v>
      </c>
      <c r="K72" s="86">
        <f t="shared" si="67"/>
        <v>459737.76059512119</v>
      </c>
      <c r="L72" s="87"/>
      <c r="M72" s="88">
        <f t="shared" si="68"/>
        <v>65230.239404878812</v>
      </c>
      <c r="N72" s="89">
        <f t="shared" si="73"/>
        <v>500000</v>
      </c>
      <c r="O72" s="89">
        <f t="shared" si="74"/>
        <v>250000000000</v>
      </c>
      <c r="P72" s="90">
        <f t="shared" si="69"/>
        <v>25000000</v>
      </c>
      <c r="Q72" s="91"/>
      <c r="R72" s="92">
        <f t="shared" si="70"/>
        <v>25000000</v>
      </c>
      <c r="S72" s="93">
        <f t="shared" si="71"/>
        <v>625000000000000</v>
      </c>
    </row>
    <row r="73" spans="1:19" x14ac:dyDescent="0.2">
      <c r="A73" s="75" t="s">
        <v>90</v>
      </c>
      <c r="B73" s="75">
        <v>71</v>
      </c>
      <c r="C73" s="76">
        <v>40138</v>
      </c>
      <c r="D73" s="75">
        <f t="shared" si="65"/>
        <v>2009</v>
      </c>
      <c r="E73" s="77">
        <v>375000</v>
      </c>
      <c r="F73" s="78">
        <f t="shared" si="8"/>
        <v>541666.66666666663</v>
      </c>
      <c r="G73" s="78">
        <f t="shared" si="10"/>
        <v>536041.66666666663</v>
      </c>
      <c r="H73" s="94">
        <f t="shared" si="9"/>
        <v>0.69957248348231638</v>
      </c>
      <c r="I73" s="78"/>
      <c r="J73" s="78">
        <f t="shared" ref="J73" si="78">E73/$I$13</f>
        <v>316709.58944034966</v>
      </c>
      <c r="K73" s="78">
        <f t="shared" si="67"/>
        <v>461189.34521702304</v>
      </c>
      <c r="L73" s="79"/>
      <c r="M73" s="78">
        <f t="shared" si="68"/>
        <v>-61221.345217023045</v>
      </c>
      <c r="N73" s="80">
        <f t="shared" si="73"/>
        <v>375000</v>
      </c>
      <c r="O73" s="80">
        <f t="shared" si="74"/>
        <v>140625000000</v>
      </c>
      <c r="P73" s="81">
        <f t="shared" si="69"/>
        <v>18750000</v>
      </c>
      <c r="Q73" s="82"/>
      <c r="R73" s="83">
        <f t="shared" si="70"/>
        <v>18750000</v>
      </c>
      <c r="S73" s="36">
        <f t="shared" si="71"/>
        <v>351562500000000</v>
      </c>
    </row>
    <row r="74" spans="1:19" x14ac:dyDescent="0.2">
      <c r="A74" s="29" t="s">
        <v>91</v>
      </c>
      <c r="B74" s="29">
        <v>72</v>
      </c>
      <c r="C74" s="84">
        <v>40159</v>
      </c>
      <c r="D74" s="29">
        <f t="shared" si="65"/>
        <v>2009</v>
      </c>
      <c r="E74" s="85">
        <v>620000</v>
      </c>
      <c r="F74" s="86">
        <f t="shared" ref="F74:F137" si="79">AVERAGE(E69:E80)</f>
        <v>476666.66666666669</v>
      </c>
      <c r="G74" s="86">
        <f t="shared" si="10"/>
        <v>509166.66666666663</v>
      </c>
      <c r="H74" s="96">
        <f t="shared" ref="H74:H137" si="80">E74/G74</f>
        <v>1.2176759410801965</v>
      </c>
      <c r="I74" s="86"/>
      <c r="J74" s="86">
        <f t="shared" ref="J74" si="81">E74/$I$14</f>
        <v>618225.20197908964</v>
      </c>
      <c r="K74" s="86">
        <f t="shared" si="67"/>
        <v>462620.627289508</v>
      </c>
      <c r="L74" s="87"/>
      <c r="M74" s="88">
        <f t="shared" si="68"/>
        <v>182347.372710492</v>
      </c>
      <c r="N74" s="89">
        <f t="shared" si="73"/>
        <v>620000</v>
      </c>
      <c r="O74" s="89">
        <f t="shared" si="74"/>
        <v>384400000000</v>
      </c>
      <c r="P74" s="90">
        <f t="shared" si="69"/>
        <v>31000000</v>
      </c>
      <c r="Q74" s="91"/>
      <c r="R74" s="92">
        <f t="shared" si="70"/>
        <v>31000000</v>
      </c>
      <c r="S74" s="93">
        <f t="shared" si="71"/>
        <v>961000000000000</v>
      </c>
    </row>
    <row r="75" spans="1:19" x14ac:dyDescent="0.2">
      <c r="A75" s="75" t="s">
        <v>92</v>
      </c>
      <c r="B75" s="75">
        <v>73</v>
      </c>
      <c r="C75" s="76">
        <v>40180</v>
      </c>
      <c r="D75" s="75">
        <f t="shared" si="65"/>
        <v>2010</v>
      </c>
      <c r="E75" s="77">
        <v>275000</v>
      </c>
      <c r="F75" s="78">
        <f t="shared" si="79"/>
        <v>493333.33333333331</v>
      </c>
      <c r="G75" s="78">
        <f t="shared" ref="G75:G138" si="82">AVERAGE(F74:F75)</f>
        <v>485000</v>
      </c>
      <c r="H75" s="94">
        <f t="shared" si="80"/>
        <v>0.5670103092783505</v>
      </c>
      <c r="I75" s="78"/>
      <c r="J75" s="78">
        <f t="shared" ref="J75" si="83">E75/$I$15</f>
        <v>313729.15543645556</v>
      </c>
      <c r="K75" s="78">
        <f t="shared" si="67"/>
        <v>464032.16690992058</v>
      </c>
      <c r="L75" s="79"/>
      <c r="M75" s="78">
        <f t="shared" si="68"/>
        <v>-164064.16690992058</v>
      </c>
      <c r="N75" s="80">
        <f t="shared" si="73"/>
        <v>275000</v>
      </c>
      <c r="O75" s="80">
        <f t="shared" si="74"/>
        <v>75625000000</v>
      </c>
      <c r="P75" s="81">
        <f t="shared" si="69"/>
        <v>13750000</v>
      </c>
      <c r="Q75" s="82"/>
      <c r="R75" s="83">
        <f t="shared" si="70"/>
        <v>13750000</v>
      </c>
      <c r="S75" s="36">
        <f t="shared" si="71"/>
        <v>189062500000000</v>
      </c>
    </row>
    <row r="76" spans="1:19" x14ac:dyDescent="0.2">
      <c r="A76" s="29" t="s">
        <v>93</v>
      </c>
      <c r="B76" s="29">
        <v>74</v>
      </c>
      <c r="C76" s="84">
        <v>40215</v>
      </c>
      <c r="D76" s="29">
        <f t="shared" si="65"/>
        <v>2010</v>
      </c>
      <c r="E76" s="85">
        <v>285000</v>
      </c>
      <c r="F76" s="86">
        <f t="shared" si="79"/>
        <v>500416.66666666669</v>
      </c>
      <c r="G76" s="86">
        <f t="shared" si="82"/>
        <v>496875</v>
      </c>
      <c r="H76" s="96">
        <f t="shared" si="80"/>
        <v>0.57358490566037734</v>
      </c>
      <c r="I76" s="86"/>
      <c r="J76" s="86">
        <f t="shared" ref="J76" si="84">E76/$I$16</f>
        <v>383883.77163050952</v>
      </c>
      <c r="K76" s="86">
        <f t="shared" si="67"/>
        <v>465424.50131304876</v>
      </c>
      <c r="L76" s="87"/>
      <c r="M76" s="88">
        <f t="shared" si="68"/>
        <v>-155456.50131304876</v>
      </c>
      <c r="N76" s="89">
        <f t="shared" si="73"/>
        <v>285000</v>
      </c>
      <c r="O76" s="89">
        <f t="shared" si="74"/>
        <v>81225000000</v>
      </c>
      <c r="P76" s="90">
        <f t="shared" si="69"/>
        <v>14250000</v>
      </c>
      <c r="Q76" s="91"/>
      <c r="R76" s="92">
        <f t="shared" si="70"/>
        <v>14250000</v>
      </c>
      <c r="S76" s="93">
        <f t="shared" si="71"/>
        <v>203062500000000</v>
      </c>
    </row>
    <row r="77" spans="1:19" x14ac:dyDescent="0.2">
      <c r="A77" s="75" t="s">
        <v>94</v>
      </c>
      <c r="B77" s="75">
        <v>75</v>
      </c>
      <c r="C77" s="76">
        <v>40229</v>
      </c>
      <c r="D77" s="75">
        <f t="shared" si="65"/>
        <v>2010</v>
      </c>
      <c r="E77" s="77">
        <v>215000</v>
      </c>
      <c r="F77" s="78">
        <f t="shared" si="79"/>
        <v>565833.33333333337</v>
      </c>
      <c r="G77" s="78">
        <f t="shared" si="82"/>
        <v>533125</v>
      </c>
      <c r="H77" s="94">
        <f t="shared" si="80"/>
        <v>0.40328253223915594</v>
      </c>
      <c r="I77" s="78"/>
      <c r="J77" s="78">
        <f t="shared" ref="J77" si="85">E77/$I$17</f>
        <v>280695.51255143504</v>
      </c>
      <c r="K77" s="78">
        <f t="shared" si="67"/>
        <v>466798.1460987383</v>
      </c>
      <c r="L77" s="79"/>
      <c r="M77" s="78">
        <f t="shared" si="68"/>
        <v>-226830.1460987383</v>
      </c>
      <c r="N77" s="80">
        <f t="shared" si="73"/>
        <v>215000</v>
      </c>
      <c r="O77" s="80">
        <f t="shared" si="74"/>
        <v>46225000000</v>
      </c>
      <c r="P77" s="81">
        <f t="shared" si="69"/>
        <v>10750000</v>
      </c>
      <c r="Q77" s="82"/>
      <c r="R77" s="83">
        <f t="shared" si="70"/>
        <v>10750000</v>
      </c>
      <c r="S77" s="36">
        <f t="shared" si="71"/>
        <v>115562500000000</v>
      </c>
    </row>
    <row r="78" spans="1:19" x14ac:dyDescent="0.2">
      <c r="A78" s="29" t="s">
        <v>95</v>
      </c>
      <c r="B78" s="29">
        <v>76</v>
      </c>
      <c r="C78" s="84">
        <v>40264</v>
      </c>
      <c r="D78" s="29">
        <f t="shared" si="65"/>
        <v>2010</v>
      </c>
      <c r="E78" s="85">
        <v>770000</v>
      </c>
      <c r="F78" s="86">
        <f t="shared" si="79"/>
        <v>574166.66666666663</v>
      </c>
      <c r="G78" s="86">
        <f t="shared" si="82"/>
        <v>570000</v>
      </c>
      <c r="H78" s="96">
        <f t="shared" si="80"/>
        <v>1.3508771929824561</v>
      </c>
      <c r="I78" s="86"/>
      <c r="J78" s="86">
        <f t="shared" ref="J78" si="86">E78/$I$18</f>
        <v>740415.10023929121</v>
      </c>
      <c r="K78" s="86">
        <f t="shared" si="67"/>
        <v>468153.59637820168</v>
      </c>
      <c r="L78" s="87"/>
      <c r="M78" s="88">
        <f t="shared" si="68"/>
        <v>326814.40362179832</v>
      </c>
      <c r="N78" s="89">
        <f t="shared" si="73"/>
        <v>770000</v>
      </c>
      <c r="O78" s="89">
        <f t="shared" si="74"/>
        <v>592900000000</v>
      </c>
      <c r="P78" s="90">
        <f t="shared" si="69"/>
        <v>38500000</v>
      </c>
      <c r="Q78" s="91"/>
      <c r="R78" s="92">
        <f t="shared" si="70"/>
        <v>38500000</v>
      </c>
      <c r="S78" s="93">
        <f t="shared" si="71"/>
        <v>1482250000000000</v>
      </c>
    </row>
    <row r="79" spans="1:19" x14ac:dyDescent="0.2">
      <c r="A79" s="75" t="s">
        <v>96</v>
      </c>
      <c r="B79" s="75">
        <v>77</v>
      </c>
      <c r="C79" s="76">
        <v>40278</v>
      </c>
      <c r="D79" s="75">
        <f t="shared" si="65"/>
        <v>2010</v>
      </c>
      <c r="E79" s="77">
        <v>500000</v>
      </c>
      <c r="F79" s="78">
        <f t="shared" si="79"/>
        <v>587500</v>
      </c>
      <c r="G79" s="78">
        <f t="shared" si="82"/>
        <v>580833.33333333326</v>
      </c>
      <c r="H79" s="94">
        <f t="shared" si="80"/>
        <v>0.86083213773314216</v>
      </c>
      <c r="I79" s="78"/>
      <c r="J79" s="78">
        <f t="shared" ref="J79" si="87">E79/$I$19</f>
        <v>642665.99359606858</v>
      </c>
      <c r="K79" s="78">
        <f t="shared" si="67"/>
        <v>469491.32784539677</v>
      </c>
      <c r="L79" s="79"/>
      <c r="M79" s="78">
        <f t="shared" si="68"/>
        <v>55476.672154603235</v>
      </c>
      <c r="N79" s="80">
        <f t="shared" si="73"/>
        <v>500000</v>
      </c>
      <c r="O79" s="80">
        <f t="shared" si="74"/>
        <v>250000000000</v>
      </c>
      <c r="P79" s="81">
        <f t="shared" si="69"/>
        <v>25000000</v>
      </c>
      <c r="Q79" s="82"/>
      <c r="R79" s="83">
        <f t="shared" si="70"/>
        <v>25000000</v>
      </c>
      <c r="S79" s="36">
        <f t="shared" si="71"/>
        <v>625000000000000</v>
      </c>
    </row>
    <row r="80" spans="1:19" x14ac:dyDescent="0.2">
      <c r="A80" s="29" t="s">
        <v>97</v>
      </c>
      <c r="B80" s="29">
        <v>78</v>
      </c>
      <c r="C80" s="84">
        <v>40306</v>
      </c>
      <c r="D80" s="29">
        <f t="shared" si="65"/>
        <v>2010</v>
      </c>
      <c r="E80" s="85">
        <v>520000</v>
      </c>
      <c r="F80" s="86">
        <f t="shared" si="79"/>
        <v>560416.66666666663</v>
      </c>
      <c r="G80" s="86">
        <f t="shared" si="82"/>
        <v>573958.33333333326</v>
      </c>
      <c r="H80" s="96">
        <f t="shared" si="80"/>
        <v>0.90598911070780408</v>
      </c>
      <c r="I80" s="86"/>
      <c r="J80" s="86">
        <f t="shared" ref="J80" si="88">E80/$I$20</f>
        <v>451357.8565571701</v>
      </c>
      <c r="K80" s="86">
        <f t="shared" si="67"/>
        <v>470811.79777927935</v>
      </c>
      <c r="L80" s="87"/>
      <c r="M80" s="88">
        <f t="shared" si="68"/>
        <v>74156.202220720646</v>
      </c>
      <c r="N80" s="89">
        <f t="shared" si="73"/>
        <v>520000</v>
      </c>
      <c r="O80" s="89">
        <f t="shared" si="74"/>
        <v>270400000000</v>
      </c>
      <c r="P80" s="90">
        <f t="shared" si="69"/>
        <v>26000000</v>
      </c>
      <c r="Q80" s="91"/>
      <c r="R80" s="92">
        <f t="shared" si="70"/>
        <v>26000000</v>
      </c>
      <c r="S80" s="93">
        <f t="shared" si="71"/>
        <v>676000000000000</v>
      </c>
    </row>
    <row r="81" spans="1:19" x14ac:dyDescent="0.2">
      <c r="A81" s="75" t="s">
        <v>98</v>
      </c>
      <c r="B81" s="75">
        <v>79</v>
      </c>
      <c r="C81" s="76">
        <v>40327</v>
      </c>
      <c r="D81" s="75">
        <f t="shared" si="65"/>
        <v>2010</v>
      </c>
      <c r="E81" s="77">
        <v>1050000</v>
      </c>
      <c r="F81" s="78">
        <f t="shared" si="79"/>
        <v>625000</v>
      </c>
      <c r="G81" s="78">
        <f t="shared" si="82"/>
        <v>592708.33333333326</v>
      </c>
      <c r="H81" s="94">
        <f t="shared" si="80"/>
        <v>1.7715289982425311</v>
      </c>
      <c r="I81" s="78"/>
      <c r="J81" s="78">
        <f t="shared" ref="J81" si="89">E81/$I$9</f>
        <v>1004580.6232933893</v>
      </c>
      <c r="K81" s="78">
        <f t="shared" si="67"/>
        <v>472115.44598221267</v>
      </c>
      <c r="L81" s="79"/>
      <c r="M81" s="78">
        <f t="shared" si="68"/>
        <v>602852.55401778733</v>
      </c>
      <c r="N81" s="80">
        <f t="shared" si="73"/>
        <v>1050000</v>
      </c>
      <c r="O81" s="80">
        <f t="shared" si="74"/>
        <v>1102500000000</v>
      </c>
      <c r="P81" s="81">
        <f t="shared" si="69"/>
        <v>52500000</v>
      </c>
      <c r="Q81" s="82"/>
      <c r="R81" s="83">
        <f t="shared" si="70"/>
        <v>52500000</v>
      </c>
      <c r="S81" s="36">
        <f t="shared" si="71"/>
        <v>2756250000000000</v>
      </c>
    </row>
    <row r="82" spans="1:19" x14ac:dyDescent="0.2">
      <c r="A82" s="29" t="s">
        <v>99</v>
      </c>
      <c r="B82" s="29">
        <v>80</v>
      </c>
      <c r="C82" s="84">
        <v>40341</v>
      </c>
      <c r="D82" s="29">
        <f t="shared" si="65"/>
        <v>2010</v>
      </c>
      <c r="E82" s="85">
        <v>520000</v>
      </c>
      <c r="F82" s="86">
        <f t="shared" si="79"/>
        <v>642916.66666666663</v>
      </c>
      <c r="G82" s="86">
        <f t="shared" si="82"/>
        <v>633958.33333333326</v>
      </c>
      <c r="H82" s="96">
        <f t="shared" si="80"/>
        <v>0.82024318107131133</v>
      </c>
      <c r="I82" s="86"/>
      <c r="J82" s="86">
        <f t="shared" ref="J82" si="90">E82/$I$10</f>
        <v>638055.32684066123</v>
      </c>
      <c r="K82" s="86">
        <f t="shared" si="67"/>
        <v>473402.69565935165</v>
      </c>
      <c r="L82" s="87"/>
      <c r="M82" s="88">
        <f t="shared" si="68"/>
        <v>71565.304340648348</v>
      </c>
      <c r="N82" s="89">
        <f t="shared" si="73"/>
        <v>520000</v>
      </c>
      <c r="O82" s="89">
        <f t="shared" si="74"/>
        <v>270400000000</v>
      </c>
      <c r="P82" s="90">
        <f t="shared" si="69"/>
        <v>26000000</v>
      </c>
      <c r="Q82" s="91"/>
      <c r="R82" s="92">
        <f t="shared" si="70"/>
        <v>26000000</v>
      </c>
      <c r="S82" s="93">
        <f t="shared" si="71"/>
        <v>676000000000000</v>
      </c>
    </row>
    <row r="83" spans="1:19" x14ac:dyDescent="0.2">
      <c r="A83" s="75" t="s">
        <v>100</v>
      </c>
      <c r="B83" s="75">
        <v>81</v>
      </c>
      <c r="C83" s="76">
        <v>40362</v>
      </c>
      <c r="D83" s="75">
        <f t="shared" si="65"/>
        <v>2010</v>
      </c>
      <c r="E83" s="77">
        <v>1160000</v>
      </c>
      <c r="F83" s="78">
        <f t="shared" si="79"/>
        <v>690416.66666666663</v>
      </c>
      <c r="G83" s="78">
        <f t="shared" si="82"/>
        <v>666666.66666666663</v>
      </c>
      <c r="H83" s="94">
        <f t="shared" si="80"/>
        <v>1.74</v>
      </c>
      <c r="I83" s="78"/>
      <c r="J83" s="78">
        <f t="shared" ref="J83" si="91">E83/$I$11</f>
        <v>814360.89452599222</v>
      </c>
      <c r="K83" s="78">
        <f t="shared" si="67"/>
        <v>474673.95424340403</v>
      </c>
      <c r="L83" s="79"/>
      <c r="M83" s="78">
        <f t="shared" si="68"/>
        <v>710294.04575659591</v>
      </c>
      <c r="N83" s="80">
        <f t="shared" si="73"/>
        <v>1160000</v>
      </c>
      <c r="O83" s="80">
        <f t="shared" si="74"/>
        <v>1345600000000</v>
      </c>
      <c r="P83" s="81">
        <f t="shared" si="69"/>
        <v>58000000</v>
      </c>
      <c r="Q83" s="82"/>
      <c r="R83" s="83">
        <f t="shared" si="70"/>
        <v>58000000</v>
      </c>
      <c r="S83" s="36">
        <f t="shared" si="71"/>
        <v>3364000000000000</v>
      </c>
    </row>
    <row r="84" spans="1:19" x14ac:dyDescent="0.2">
      <c r="A84" s="29" t="s">
        <v>101</v>
      </c>
      <c r="B84" s="29">
        <v>82</v>
      </c>
      <c r="C84" s="84">
        <v>40397</v>
      </c>
      <c r="D84" s="29">
        <f t="shared" si="65"/>
        <v>2010</v>
      </c>
      <c r="E84" s="85">
        <v>600000</v>
      </c>
      <c r="F84" s="86">
        <f t="shared" si="79"/>
        <v>648750</v>
      </c>
      <c r="G84" s="86">
        <f t="shared" si="82"/>
        <v>669583.33333333326</v>
      </c>
      <c r="H84" s="96">
        <f t="shared" si="80"/>
        <v>0.89607965152458002</v>
      </c>
      <c r="I84" s="86"/>
      <c r="J84" s="86">
        <f t="shared" ref="J84" si="92">E84/$I$12</f>
        <v>598493.73154552386</v>
      </c>
      <c r="K84" s="86">
        <f t="shared" si="67"/>
        <v>475929.61416878738</v>
      </c>
      <c r="L84" s="87"/>
      <c r="M84" s="88">
        <f t="shared" si="68"/>
        <v>149038.38583121262</v>
      </c>
      <c r="N84" s="89">
        <f t="shared" si="73"/>
        <v>600000</v>
      </c>
      <c r="O84" s="89">
        <f t="shared" si="74"/>
        <v>360000000000</v>
      </c>
      <c r="P84" s="90">
        <f t="shared" si="69"/>
        <v>30000000</v>
      </c>
      <c r="Q84" s="91"/>
      <c r="R84" s="92">
        <f t="shared" si="70"/>
        <v>30000000</v>
      </c>
      <c r="S84" s="93">
        <f t="shared" si="71"/>
        <v>900000000000000</v>
      </c>
    </row>
    <row r="85" spans="1:19" x14ac:dyDescent="0.2">
      <c r="A85" s="75" t="s">
        <v>102</v>
      </c>
      <c r="B85" s="75">
        <v>83</v>
      </c>
      <c r="C85" s="76">
        <v>40418</v>
      </c>
      <c r="D85" s="75">
        <f t="shared" si="65"/>
        <v>2010</v>
      </c>
      <c r="E85" s="77">
        <v>535000</v>
      </c>
      <c r="F85" s="78">
        <f t="shared" si="79"/>
        <v>667500</v>
      </c>
      <c r="G85" s="78">
        <f t="shared" si="82"/>
        <v>658125</v>
      </c>
      <c r="H85" s="94">
        <f t="shared" si="80"/>
        <v>0.81291547958214627</v>
      </c>
      <c r="I85" s="78"/>
      <c r="J85" s="78">
        <f t="shared" ref="J85" si="93">E85/$I$13</f>
        <v>451839.01426823222</v>
      </c>
      <c r="K85" s="78">
        <f t="shared" si="67"/>
        <v>477170.05359886488</v>
      </c>
      <c r="L85" s="79"/>
      <c r="M85" s="78">
        <f t="shared" si="68"/>
        <v>82797.946401135123</v>
      </c>
      <c r="N85" s="80">
        <f t="shared" si="73"/>
        <v>535000</v>
      </c>
      <c r="O85" s="80">
        <f t="shared" si="74"/>
        <v>286225000000</v>
      </c>
      <c r="P85" s="81">
        <f t="shared" si="69"/>
        <v>26750000</v>
      </c>
      <c r="Q85" s="82"/>
      <c r="R85" s="83">
        <f t="shared" si="70"/>
        <v>26750000</v>
      </c>
      <c r="S85" s="36">
        <f t="shared" si="71"/>
        <v>715562500000000</v>
      </c>
    </row>
    <row r="86" spans="1:19" x14ac:dyDescent="0.2">
      <c r="A86" s="29" t="s">
        <v>103</v>
      </c>
      <c r="B86" s="29">
        <v>84</v>
      </c>
      <c r="C86" s="84">
        <v>40446</v>
      </c>
      <c r="D86" s="29">
        <f t="shared" si="65"/>
        <v>2010</v>
      </c>
      <c r="E86" s="85">
        <v>295000</v>
      </c>
      <c r="F86" s="86">
        <f t="shared" si="79"/>
        <v>645833.33333333337</v>
      </c>
      <c r="G86" s="86">
        <f t="shared" si="82"/>
        <v>656666.66666666674</v>
      </c>
      <c r="H86" s="96">
        <f t="shared" si="80"/>
        <v>0.449238578680203</v>
      </c>
      <c r="I86" s="86"/>
      <c r="J86" s="86">
        <f t="shared" ref="J86" si="94">E86/$I$14</f>
        <v>294155.53965134104</v>
      </c>
      <c r="K86" s="86">
        <f t="shared" si="67"/>
        <v>478395.63710963045</v>
      </c>
      <c r="L86" s="87"/>
      <c r="M86" s="88">
        <f t="shared" si="68"/>
        <v>-158427.63710963045</v>
      </c>
      <c r="N86" s="89">
        <f t="shared" si="73"/>
        <v>295000</v>
      </c>
      <c r="O86" s="89">
        <f t="shared" si="74"/>
        <v>87025000000</v>
      </c>
      <c r="P86" s="90">
        <f t="shared" si="69"/>
        <v>14750000</v>
      </c>
      <c r="Q86" s="91"/>
      <c r="R86" s="92">
        <f t="shared" si="70"/>
        <v>14750000</v>
      </c>
      <c r="S86" s="93">
        <f t="shared" si="71"/>
        <v>217562500000000</v>
      </c>
    </row>
    <row r="87" spans="1:19" x14ac:dyDescent="0.2">
      <c r="A87" s="75" t="s">
        <v>104</v>
      </c>
      <c r="B87" s="75">
        <v>85</v>
      </c>
      <c r="C87" s="76">
        <v>40474</v>
      </c>
      <c r="D87" s="75">
        <f t="shared" si="65"/>
        <v>2010</v>
      </c>
      <c r="E87" s="77">
        <v>1050000</v>
      </c>
      <c r="F87" s="78">
        <f t="shared" si="79"/>
        <v>595416.66666666663</v>
      </c>
      <c r="G87" s="78">
        <f t="shared" si="82"/>
        <v>620625</v>
      </c>
      <c r="H87" s="94">
        <f t="shared" si="80"/>
        <v>1.6918429003021147</v>
      </c>
      <c r="I87" s="78"/>
      <c r="J87" s="78">
        <f t="shared" ref="J87" si="95">E87/$I$15</f>
        <v>1197874.957121012</v>
      </c>
      <c r="K87" s="78">
        <f t="shared" si="67"/>
        <v>479606.71633293654</v>
      </c>
      <c r="L87" s="79"/>
      <c r="M87" s="78">
        <f t="shared" si="68"/>
        <v>595361.28366706346</v>
      </c>
      <c r="N87" s="80">
        <f t="shared" si="73"/>
        <v>1050000</v>
      </c>
      <c r="O87" s="80">
        <f t="shared" si="74"/>
        <v>1102500000000</v>
      </c>
      <c r="P87" s="81">
        <f t="shared" si="69"/>
        <v>52500000</v>
      </c>
      <c r="Q87" s="82"/>
      <c r="R87" s="83">
        <f t="shared" si="70"/>
        <v>52500000</v>
      </c>
      <c r="S87" s="36">
        <f t="shared" si="71"/>
        <v>2756250000000000</v>
      </c>
    </row>
    <row r="88" spans="1:19" x14ac:dyDescent="0.2">
      <c r="A88" s="29" t="s">
        <v>105</v>
      </c>
      <c r="B88" s="29">
        <v>86</v>
      </c>
      <c r="C88" s="84">
        <v>40502</v>
      </c>
      <c r="D88" s="29">
        <f t="shared" si="65"/>
        <v>2010</v>
      </c>
      <c r="E88" s="85">
        <v>500000</v>
      </c>
      <c r="F88" s="86">
        <f t="shared" si="79"/>
        <v>618750</v>
      </c>
      <c r="G88" s="86">
        <f t="shared" si="82"/>
        <v>607083.33333333326</v>
      </c>
      <c r="H88" s="96">
        <f t="shared" si="80"/>
        <v>0.82361015785861369</v>
      </c>
      <c r="I88" s="86"/>
      <c r="J88" s="86">
        <f t="shared" ref="J88" si="96">E88/$I$16</f>
        <v>673480.30110615713</v>
      </c>
      <c r="K88" s="86">
        <f t="shared" si="67"/>
        <v>480803.63056210265</v>
      </c>
      <c r="L88" s="87"/>
      <c r="M88" s="88">
        <f t="shared" si="68"/>
        <v>44164.369437897345</v>
      </c>
      <c r="N88" s="89">
        <f t="shared" si="73"/>
        <v>500000</v>
      </c>
      <c r="O88" s="89">
        <f t="shared" si="74"/>
        <v>250000000000</v>
      </c>
      <c r="P88" s="90">
        <f t="shared" si="69"/>
        <v>25000000</v>
      </c>
      <c r="Q88" s="91"/>
      <c r="R88" s="92">
        <f t="shared" si="70"/>
        <v>25000000</v>
      </c>
      <c r="S88" s="93">
        <f t="shared" si="71"/>
        <v>625000000000000</v>
      </c>
    </row>
    <row r="89" spans="1:19" x14ac:dyDescent="0.2">
      <c r="A89" s="75" t="s">
        <v>106</v>
      </c>
      <c r="B89" s="75">
        <v>87</v>
      </c>
      <c r="C89" s="76">
        <v>40523</v>
      </c>
      <c r="D89" s="75">
        <f t="shared" si="65"/>
        <v>2010</v>
      </c>
      <c r="E89" s="77">
        <v>785000</v>
      </c>
      <c r="F89" s="78">
        <f t="shared" si="79"/>
        <v>549166.66666666663</v>
      </c>
      <c r="G89" s="78">
        <f t="shared" si="82"/>
        <v>583958.33333333326</v>
      </c>
      <c r="H89" s="94">
        <f t="shared" si="80"/>
        <v>1.3442739921512668</v>
      </c>
      <c r="I89" s="78"/>
      <c r="J89" s="78">
        <f t="shared" ref="J89" si="97">E89/$I$17</f>
        <v>1024865.0109436116</v>
      </c>
      <c r="K89" s="78">
        <f t="shared" si="67"/>
        <v>481986.70732251683</v>
      </c>
      <c r="L89" s="79"/>
      <c r="M89" s="78">
        <f t="shared" si="68"/>
        <v>327981.29267748317</v>
      </c>
      <c r="N89" s="80">
        <f t="shared" si="73"/>
        <v>785000</v>
      </c>
      <c r="O89" s="80">
        <f t="shared" si="74"/>
        <v>616225000000</v>
      </c>
      <c r="P89" s="81">
        <f t="shared" si="69"/>
        <v>39250000</v>
      </c>
      <c r="Q89" s="82"/>
      <c r="R89" s="83">
        <f t="shared" si="70"/>
        <v>39250000</v>
      </c>
      <c r="S89" s="36">
        <f t="shared" si="71"/>
        <v>1540562500000000</v>
      </c>
    </row>
    <row r="90" spans="1:19" x14ac:dyDescent="0.2">
      <c r="A90" s="29" t="s">
        <v>107</v>
      </c>
      <c r="B90" s="29">
        <v>88</v>
      </c>
      <c r="C90" s="84">
        <v>40544</v>
      </c>
      <c r="D90" s="29">
        <f t="shared" si="65"/>
        <v>2011</v>
      </c>
      <c r="E90" s="85">
        <v>270000</v>
      </c>
      <c r="F90" s="86">
        <f t="shared" si="79"/>
        <v>526250</v>
      </c>
      <c r="G90" s="86">
        <f t="shared" si="82"/>
        <v>537708.33333333326</v>
      </c>
      <c r="H90" s="96">
        <f t="shared" si="80"/>
        <v>0.50213095699341348</v>
      </c>
      <c r="I90" s="86"/>
      <c r="J90" s="86">
        <f t="shared" ref="J90" si="98">E90/$I$18</f>
        <v>259626.07410988133</v>
      </c>
      <c r="K90" s="86">
        <f t="shared" si="67"/>
        <v>483156.26290962729</v>
      </c>
      <c r="L90" s="87"/>
      <c r="M90" s="88">
        <f t="shared" si="68"/>
        <v>-188188.26290962729</v>
      </c>
      <c r="N90" s="89">
        <f t="shared" si="73"/>
        <v>270000</v>
      </c>
      <c r="O90" s="89">
        <f t="shared" si="74"/>
        <v>72900000000</v>
      </c>
      <c r="P90" s="90">
        <f t="shared" si="69"/>
        <v>13500000</v>
      </c>
      <c r="Q90" s="91"/>
      <c r="R90" s="92">
        <f t="shared" si="70"/>
        <v>13500000</v>
      </c>
      <c r="S90" s="93">
        <f t="shared" si="71"/>
        <v>182250000000000</v>
      </c>
    </row>
    <row r="91" spans="1:19" x14ac:dyDescent="0.2">
      <c r="A91" s="75" t="s">
        <v>108</v>
      </c>
      <c r="B91" s="75">
        <v>89</v>
      </c>
      <c r="C91" s="76">
        <v>40579</v>
      </c>
      <c r="D91" s="75">
        <f t="shared" si="65"/>
        <v>2011</v>
      </c>
      <c r="E91" s="77">
        <v>725000</v>
      </c>
      <c r="F91" s="78">
        <f t="shared" si="79"/>
        <v>510833.33333333331</v>
      </c>
      <c r="G91" s="78">
        <f t="shared" si="82"/>
        <v>518541.66666666663</v>
      </c>
      <c r="H91" s="94">
        <f t="shared" si="80"/>
        <v>1.3981518682201688</v>
      </c>
      <c r="I91" s="78"/>
      <c r="J91" s="78">
        <f t="shared" ref="J91" si="99">E91/$I$19</f>
        <v>931865.69071429933</v>
      </c>
      <c r="K91" s="78">
        <f t="shared" si="67"/>
        <v>484312.6028965385</v>
      </c>
      <c r="L91" s="79"/>
      <c r="M91" s="78">
        <f t="shared" si="68"/>
        <v>265655.3971034615</v>
      </c>
      <c r="N91" s="80">
        <f t="shared" si="73"/>
        <v>725000</v>
      </c>
      <c r="O91" s="80">
        <f t="shared" si="74"/>
        <v>525625000000</v>
      </c>
      <c r="P91" s="81">
        <f t="shared" si="69"/>
        <v>36250000</v>
      </c>
      <c r="Q91" s="82"/>
      <c r="R91" s="83">
        <f t="shared" si="70"/>
        <v>36250000</v>
      </c>
      <c r="S91" s="36">
        <f t="shared" si="71"/>
        <v>1314062500000000</v>
      </c>
    </row>
    <row r="92" spans="1:19" x14ac:dyDescent="0.2">
      <c r="A92" s="29" t="s">
        <v>109</v>
      </c>
      <c r="B92" s="29">
        <v>90</v>
      </c>
      <c r="C92" s="84">
        <v>40600</v>
      </c>
      <c r="D92" s="29">
        <f t="shared" si="65"/>
        <v>2011</v>
      </c>
      <c r="E92" s="85">
        <v>260000</v>
      </c>
      <c r="F92" s="86">
        <f t="shared" si="79"/>
        <v>512083.33333333331</v>
      </c>
      <c r="G92" s="86">
        <f t="shared" si="82"/>
        <v>511458.33333333331</v>
      </c>
      <c r="H92" s="96">
        <f t="shared" si="80"/>
        <v>0.50835030549898164</v>
      </c>
      <c r="I92" s="86"/>
      <c r="J92" s="86">
        <f t="shared" ref="J92" si="100">E92/$I$20</f>
        <v>225678.92827858505</v>
      </c>
      <c r="K92" s="86">
        <f t="shared" si="67"/>
        <v>485456.02261324768</v>
      </c>
      <c r="L92" s="87"/>
      <c r="M92" s="88">
        <f t="shared" si="68"/>
        <v>-200488.02261324768</v>
      </c>
      <c r="N92" s="89">
        <f t="shared" si="73"/>
        <v>260000</v>
      </c>
      <c r="O92" s="89">
        <f t="shared" si="74"/>
        <v>67600000000</v>
      </c>
      <c r="P92" s="90">
        <f t="shared" si="69"/>
        <v>13000000</v>
      </c>
      <c r="Q92" s="91"/>
      <c r="R92" s="92">
        <f t="shared" si="70"/>
        <v>13000000</v>
      </c>
      <c r="S92" s="93">
        <f t="shared" si="71"/>
        <v>169000000000000</v>
      </c>
    </row>
    <row r="93" spans="1:19" x14ac:dyDescent="0.2">
      <c r="A93" s="75" t="s">
        <v>110</v>
      </c>
      <c r="B93" s="75">
        <v>91</v>
      </c>
      <c r="C93" s="76">
        <v>40621</v>
      </c>
      <c r="D93" s="75">
        <f t="shared" si="65"/>
        <v>2011</v>
      </c>
      <c r="E93" s="77">
        <v>445000</v>
      </c>
      <c r="F93" s="78">
        <f t="shared" si="79"/>
        <v>452500</v>
      </c>
      <c r="G93" s="78">
        <f t="shared" si="82"/>
        <v>482291.66666666663</v>
      </c>
      <c r="H93" s="94">
        <f t="shared" si="80"/>
        <v>0.92267818574514049</v>
      </c>
      <c r="I93" s="78"/>
      <c r="J93" s="78">
        <f t="shared" ref="J93" si="101">E93/$I$9</f>
        <v>425750.83558624593</v>
      </c>
      <c r="K93" s="78">
        <f t="shared" si="67"/>
        <v>486586.8075994018</v>
      </c>
      <c r="L93" s="79"/>
      <c r="M93" s="78">
        <f t="shared" si="68"/>
        <v>-16618.8075994018</v>
      </c>
      <c r="N93" s="80">
        <f t="shared" si="73"/>
        <v>445000</v>
      </c>
      <c r="O93" s="80">
        <f t="shared" si="74"/>
        <v>198025000000</v>
      </c>
      <c r="P93" s="81">
        <f t="shared" si="69"/>
        <v>22250000</v>
      </c>
      <c r="Q93" s="82"/>
      <c r="R93" s="83">
        <f t="shared" si="70"/>
        <v>22250000</v>
      </c>
      <c r="S93" s="36">
        <f t="shared" si="71"/>
        <v>495062500000000</v>
      </c>
    </row>
    <row r="94" spans="1:19" x14ac:dyDescent="0.2">
      <c r="A94" s="29" t="s">
        <v>111</v>
      </c>
      <c r="B94" s="29">
        <v>92</v>
      </c>
      <c r="C94" s="84">
        <v>40663</v>
      </c>
      <c r="D94" s="29">
        <f t="shared" si="65"/>
        <v>2011</v>
      </c>
      <c r="E94" s="85">
        <v>800000</v>
      </c>
      <c r="F94" s="86">
        <f t="shared" si="79"/>
        <v>454166.66666666669</v>
      </c>
      <c r="G94" s="86">
        <f t="shared" si="82"/>
        <v>453333.33333333337</v>
      </c>
      <c r="H94" s="96">
        <f t="shared" si="80"/>
        <v>1.7647058823529411</v>
      </c>
      <c r="I94" s="86"/>
      <c r="J94" s="86">
        <f t="shared" ref="J94" si="102">E94/$I$10</f>
        <v>981623.5797548634</v>
      </c>
      <c r="K94" s="86">
        <f t="shared" si="67"/>
        <v>487705.23403231357</v>
      </c>
      <c r="L94" s="87"/>
      <c r="M94" s="88">
        <f t="shared" si="68"/>
        <v>337262.76596768643</v>
      </c>
      <c r="N94" s="89">
        <f t="shared" si="73"/>
        <v>800000</v>
      </c>
      <c r="O94" s="89">
        <f t="shared" si="74"/>
        <v>640000000000</v>
      </c>
      <c r="P94" s="90">
        <f t="shared" si="69"/>
        <v>40000000</v>
      </c>
      <c r="Q94" s="91"/>
      <c r="R94" s="92">
        <f t="shared" si="70"/>
        <v>40000000</v>
      </c>
      <c r="S94" s="93">
        <f t="shared" si="71"/>
        <v>1600000000000000</v>
      </c>
    </row>
    <row r="95" spans="1:19" x14ac:dyDescent="0.2">
      <c r="A95" s="75" t="s">
        <v>112</v>
      </c>
      <c r="B95" s="75">
        <v>93</v>
      </c>
      <c r="C95" s="76">
        <v>40691</v>
      </c>
      <c r="D95" s="75">
        <f t="shared" si="65"/>
        <v>2011</v>
      </c>
      <c r="E95" s="77">
        <v>325000</v>
      </c>
      <c r="F95" s="78">
        <f t="shared" si="79"/>
        <v>407500</v>
      </c>
      <c r="G95" s="78">
        <f t="shared" si="82"/>
        <v>430833.33333333337</v>
      </c>
      <c r="H95" s="94">
        <f t="shared" si="80"/>
        <v>0.75435203094777559</v>
      </c>
      <c r="I95" s="78"/>
      <c r="J95" s="78">
        <f t="shared" ref="J95" si="103">E95/$I$11</f>
        <v>228161.45751805816</v>
      </c>
      <c r="K95" s="78">
        <f t="shared" si="67"/>
        <v>488811.56913183851</v>
      </c>
      <c r="L95" s="79"/>
      <c r="M95" s="78">
        <f t="shared" si="68"/>
        <v>-138843.56913183851</v>
      </c>
      <c r="N95" s="80">
        <f t="shared" si="73"/>
        <v>325000</v>
      </c>
      <c r="O95" s="80">
        <f t="shared" si="74"/>
        <v>105625000000</v>
      </c>
      <c r="P95" s="81">
        <f t="shared" si="69"/>
        <v>16250000</v>
      </c>
      <c r="Q95" s="82"/>
      <c r="R95" s="83">
        <f t="shared" si="70"/>
        <v>16250000</v>
      </c>
      <c r="S95" s="36">
        <f t="shared" si="71"/>
        <v>264062500000000</v>
      </c>
    </row>
    <row r="96" spans="1:19" x14ac:dyDescent="0.2">
      <c r="A96" s="29" t="s">
        <v>113</v>
      </c>
      <c r="B96" s="29">
        <v>94</v>
      </c>
      <c r="C96" s="84">
        <v>40705</v>
      </c>
      <c r="D96" s="29">
        <f t="shared" si="65"/>
        <v>2011</v>
      </c>
      <c r="E96" s="85">
        <v>325000</v>
      </c>
      <c r="F96" s="86">
        <f t="shared" si="79"/>
        <v>408333.33333333331</v>
      </c>
      <c r="G96" s="86">
        <f t="shared" si="82"/>
        <v>407916.66666666663</v>
      </c>
      <c r="H96" s="96">
        <f t="shared" si="80"/>
        <v>0.79673135852911137</v>
      </c>
      <c r="I96" s="86"/>
      <c r="J96" s="86">
        <f t="shared" ref="J96" si="104">E96/$I$12</f>
        <v>324184.10458715877</v>
      </c>
      <c r="K96" s="86">
        <f t="shared" si="67"/>
        <v>489906.07154360082</v>
      </c>
      <c r="L96" s="87"/>
      <c r="M96" s="88">
        <f t="shared" si="68"/>
        <v>-139938.07154360082</v>
      </c>
      <c r="N96" s="89">
        <f t="shared" si="73"/>
        <v>325000</v>
      </c>
      <c r="O96" s="89">
        <f t="shared" si="74"/>
        <v>105625000000</v>
      </c>
      <c r="P96" s="90">
        <f t="shared" si="69"/>
        <v>16250000</v>
      </c>
      <c r="Q96" s="91"/>
      <c r="R96" s="92">
        <f t="shared" si="70"/>
        <v>16250000</v>
      </c>
      <c r="S96" s="93">
        <f t="shared" si="71"/>
        <v>264062500000000</v>
      </c>
    </row>
    <row r="97" spans="1:19" x14ac:dyDescent="0.2">
      <c r="A97" s="75" t="s">
        <v>114</v>
      </c>
      <c r="B97" s="75">
        <v>95</v>
      </c>
      <c r="C97" s="76">
        <v>40726</v>
      </c>
      <c r="D97" s="75">
        <f t="shared" si="65"/>
        <v>2011</v>
      </c>
      <c r="E97" s="77">
        <v>350000</v>
      </c>
      <c r="F97" s="78">
        <f t="shared" si="79"/>
        <v>372083.33333333331</v>
      </c>
      <c r="G97" s="78">
        <f t="shared" si="82"/>
        <v>390208.33333333331</v>
      </c>
      <c r="H97" s="94">
        <f t="shared" si="80"/>
        <v>0.89695675387079554</v>
      </c>
      <c r="I97" s="78"/>
      <c r="J97" s="78">
        <f t="shared" ref="J97" si="105">E97/$I$13</f>
        <v>295595.61681099306</v>
      </c>
      <c r="K97" s="78">
        <f t="shared" si="67"/>
        <v>490988.99170194136</v>
      </c>
      <c r="L97" s="79"/>
      <c r="M97" s="78">
        <f t="shared" si="68"/>
        <v>-116020.99170194136</v>
      </c>
      <c r="N97" s="80">
        <f t="shared" si="73"/>
        <v>350000</v>
      </c>
      <c r="O97" s="80">
        <f t="shared" si="74"/>
        <v>122500000000</v>
      </c>
      <c r="P97" s="81">
        <f t="shared" si="69"/>
        <v>17500000</v>
      </c>
      <c r="Q97" s="82"/>
      <c r="R97" s="83">
        <f t="shared" si="70"/>
        <v>17500000</v>
      </c>
      <c r="S97" s="36">
        <f t="shared" si="71"/>
        <v>306250000000000</v>
      </c>
    </row>
    <row r="98" spans="1:19" x14ac:dyDescent="0.2">
      <c r="A98" s="29" t="s">
        <v>115</v>
      </c>
      <c r="B98" s="29">
        <v>96</v>
      </c>
      <c r="C98" s="84">
        <v>40761</v>
      </c>
      <c r="D98" s="29">
        <f t="shared" si="65"/>
        <v>2011</v>
      </c>
      <c r="E98" s="85">
        <v>310000</v>
      </c>
      <c r="F98" s="86">
        <f t="shared" si="79"/>
        <v>390833.33333333331</v>
      </c>
      <c r="G98" s="86">
        <f t="shared" si="82"/>
        <v>381458.33333333331</v>
      </c>
      <c r="H98" s="96">
        <f t="shared" si="80"/>
        <v>0.81267067176406338</v>
      </c>
      <c r="I98" s="86"/>
      <c r="J98" s="86">
        <f t="shared" ref="J98" si="106">E98/$I$14</f>
        <v>309112.60098954482</v>
      </c>
      <c r="K98" s="86">
        <f t="shared" si="67"/>
        <v>492060.57217386103</v>
      </c>
      <c r="L98" s="87"/>
      <c r="M98" s="88">
        <f t="shared" si="68"/>
        <v>-157092.57217386103</v>
      </c>
      <c r="N98" s="89">
        <f t="shared" si="73"/>
        <v>310000</v>
      </c>
      <c r="O98" s="89">
        <f t="shared" si="74"/>
        <v>96100000000</v>
      </c>
      <c r="P98" s="90">
        <f t="shared" si="69"/>
        <v>15500000</v>
      </c>
      <c r="Q98" s="91"/>
      <c r="R98" s="92">
        <f t="shared" si="70"/>
        <v>15500000</v>
      </c>
      <c r="S98" s="93">
        <f t="shared" si="71"/>
        <v>240250000000000</v>
      </c>
    </row>
    <row r="99" spans="1:19" x14ac:dyDescent="0.2">
      <c r="A99" s="75" t="s">
        <v>116</v>
      </c>
      <c r="B99" s="75">
        <v>97</v>
      </c>
      <c r="C99" s="76">
        <v>40782</v>
      </c>
      <c r="D99" s="75">
        <f t="shared" si="65"/>
        <v>2011</v>
      </c>
      <c r="E99" s="77">
        <v>335000</v>
      </c>
      <c r="F99" s="78">
        <f t="shared" si="79"/>
        <v>416250</v>
      </c>
      <c r="G99" s="78">
        <f t="shared" si="82"/>
        <v>403541.66666666663</v>
      </c>
      <c r="H99" s="94">
        <f t="shared" si="80"/>
        <v>0.83014971605575638</v>
      </c>
      <c r="I99" s="78"/>
      <c r="J99" s="78">
        <f t="shared" ref="J99" si="107">E99/$I$15</f>
        <v>382179.15298622765</v>
      </c>
      <c r="K99" s="78">
        <f t="shared" si="67"/>
        <v>493121.04798514367</v>
      </c>
      <c r="L99" s="79"/>
      <c r="M99" s="78">
        <f t="shared" si="68"/>
        <v>-133153.04798514367</v>
      </c>
      <c r="N99" s="80">
        <f t="shared" si="73"/>
        <v>335000</v>
      </c>
      <c r="O99" s="80">
        <f t="shared" si="74"/>
        <v>112225000000</v>
      </c>
      <c r="P99" s="81">
        <f t="shared" si="69"/>
        <v>16750000</v>
      </c>
      <c r="Q99" s="82"/>
      <c r="R99" s="83">
        <f t="shared" si="70"/>
        <v>16750000</v>
      </c>
      <c r="S99" s="36">
        <f t="shared" si="71"/>
        <v>280562500000000</v>
      </c>
    </row>
    <row r="100" spans="1:19" x14ac:dyDescent="0.2">
      <c r="A100" s="29" t="s">
        <v>117</v>
      </c>
      <c r="B100" s="29">
        <v>98</v>
      </c>
      <c r="C100" s="84">
        <v>40810</v>
      </c>
      <c r="D100" s="29">
        <f t="shared" si="65"/>
        <v>2011</v>
      </c>
      <c r="E100" s="85">
        <v>520000</v>
      </c>
      <c r="F100" s="86">
        <f t="shared" si="79"/>
        <v>369166.66666666669</v>
      </c>
      <c r="G100" s="86">
        <f t="shared" si="82"/>
        <v>392708.33333333337</v>
      </c>
      <c r="H100" s="96">
        <f t="shared" si="80"/>
        <v>1.3241379310344825</v>
      </c>
      <c r="I100" s="86"/>
      <c r="J100" s="86">
        <f t="shared" ref="J100" si="108">E100/$I$16</f>
        <v>700419.51315040339</v>
      </c>
      <c r="K100" s="86">
        <f t="shared" si="67"/>
        <v>494170.64692975301</v>
      </c>
      <c r="L100" s="87"/>
      <c r="M100" s="88">
        <f t="shared" si="68"/>
        <v>50797.353070246987</v>
      </c>
      <c r="N100" s="89">
        <f t="shared" si="73"/>
        <v>520000</v>
      </c>
      <c r="O100" s="89">
        <f t="shared" si="74"/>
        <v>270400000000</v>
      </c>
      <c r="P100" s="90">
        <f t="shared" si="69"/>
        <v>26000000</v>
      </c>
      <c r="Q100" s="91"/>
      <c r="R100" s="92">
        <f t="shared" si="70"/>
        <v>26000000</v>
      </c>
      <c r="S100" s="93">
        <f t="shared" si="71"/>
        <v>676000000000000</v>
      </c>
    </row>
    <row r="101" spans="1:19" x14ac:dyDescent="0.2">
      <c r="A101" s="75" t="s">
        <v>118</v>
      </c>
      <c r="B101" s="75">
        <v>99</v>
      </c>
      <c r="C101" s="76">
        <v>40824</v>
      </c>
      <c r="D101" s="75">
        <f t="shared" si="65"/>
        <v>2011</v>
      </c>
      <c r="E101" s="77">
        <v>225000</v>
      </c>
      <c r="F101" s="78">
        <f t="shared" si="79"/>
        <v>375416.66666666669</v>
      </c>
      <c r="G101" s="78">
        <f t="shared" si="82"/>
        <v>372291.66666666669</v>
      </c>
      <c r="H101" s="94">
        <f t="shared" si="80"/>
        <v>0.60436485730274203</v>
      </c>
      <c r="I101" s="78"/>
      <c r="J101" s="78">
        <f t="shared" ref="J101" si="109">E101/$I$17</f>
        <v>293751.11778638547</v>
      </c>
      <c r="K101" s="78">
        <f t="shared" si="67"/>
        <v>495209.58986352326</v>
      </c>
      <c r="L101" s="79"/>
      <c r="M101" s="78">
        <f t="shared" si="68"/>
        <v>-245241.58986352326</v>
      </c>
      <c r="N101" s="80">
        <f t="shared" si="73"/>
        <v>225000</v>
      </c>
      <c r="O101" s="80">
        <f t="shared" si="74"/>
        <v>50625000000</v>
      </c>
      <c r="P101" s="81">
        <f t="shared" si="69"/>
        <v>11250000</v>
      </c>
      <c r="Q101" s="82"/>
      <c r="R101" s="83">
        <f t="shared" si="70"/>
        <v>11250000</v>
      </c>
      <c r="S101" s="36">
        <f t="shared" si="71"/>
        <v>126562500000000</v>
      </c>
    </row>
    <row r="102" spans="1:19" x14ac:dyDescent="0.2">
      <c r="A102" s="29" t="s">
        <v>119</v>
      </c>
      <c r="B102" s="29">
        <v>100</v>
      </c>
      <c r="C102" s="84">
        <v>40845</v>
      </c>
      <c r="D102" s="29">
        <f t="shared" si="65"/>
        <v>2011</v>
      </c>
      <c r="E102" s="85">
        <v>280000</v>
      </c>
      <c r="F102" s="86">
        <f t="shared" si="79"/>
        <v>379583.33333333331</v>
      </c>
      <c r="G102" s="86">
        <f t="shared" si="82"/>
        <v>377500</v>
      </c>
      <c r="H102" s="96">
        <f t="shared" si="80"/>
        <v>0.74172185430463577</v>
      </c>
      <c r="I102" s="86"/>
      <c r="J102" s="86">
        <f t="shared" ref="J102" si="110">E102/$I$18</f>
        <v>269241.85463246953</v>
      </c>
      <c r="K102" s="86">
        <f t="shared" si="67"/>
        <v>496238.09098309139</v>
      </c>
      <c r="L102" s="87"/>
      <c r="M102" s="88">
        <f t="shared" si="68"/>
        <v>-191270.09098309139</v>
      </c>
      <c r="N102" s="89">
        <f t="shared" si="73"/>
        <v>280000</v>
      </c>
      <c r="O102" s="89">
        <f t="shared" si="74"/>
        <v>78400000000</v>
      </c>
      <c r="P102" s="90">
        <f t="shared" si="69"/>
        <v>14000000</v>
      </c>
      <c r="Q102" s="91"/>
      <c r="R102" s="92">
        <f t="shared" si="70"/>
        <v>14000000</v>
      </c>
      <c r="S102" s="93">
        <f t="shared" si="71"/>
        <v>196000000000000</v>
      </c>
    </row>
    <row r="103" spans="1:19" x14ac:dyDescent="0.2">
      <c r="A103" s="75" t="s">
        <v>120</v>
      </c>
      <c r="B103" s="75">
        <v>101</v>
      </c>
      <c r="C103" s="76">
        <v>40866</v>
      </c>
      <c r="D103" s="75">
        <f t="shared" si="65"/>
        <v>2011</v>
      </c>
      <c r="E103" s="77">
        <v>290000</v>
      </c>
      <c r="F103" s="78">
        <f t="shared" si="79"/>
        <v>408750</v>
      </c>
      <c r="G103" s="78">
        <f t="shared" si="82"/>
        <v>394166.66666666663</v>
      </c>
      <c r="H103" s="94">
        <f t="shared" si="80"/>
        <v>0.73572938689217771</v>
      </c>
      <c r="I103" s="78"/>
      <c r="J103" s="78">
        <f t="shared" ref="J103" si="111">E103/$I$19</f>
        <v>372746.27628571977</v>
      </c>
      <c r="K103" s="78">
        <f t="shared" si="67"/>
        <v>497256.35809095029</v>
      </c>
      <c r="L103" s="79"/>
      <c r="M103" s="78">
        <f t="shared" si="68"/>
        <v>-182288.35809095029</v>
      </c>
      <c r="N103" s="80">
        <f t="shared" si="73"/>
        <v>290000</v>
      </c>
      <c r="O103" s="80">
        <f t="shared" si="74"/>
        <v>84100000000</v>
      </c>
      <c r="P103" s="81">
        <f t="shared" si="69"/>
        <v>14500000</v>
      </c>
      <c r="Q103" s="82"/>
      <c r="R103" s="83">
        <f t="shared" si="70"/>
        <v>14500000</v>
      </c>
      <c r="S103" s="36">
        <f t="shared" si="71"/>
        <v>210250000000000</v>
      </c>
    </row>
    <row r="104" spans="1:19" x14ac:dyDescent="0.2">
      <c r="A104" s="29" t="s">
        <v>121</v>
      </c>
      <c r="B104" s="29">
        <v>102</v>
      </c>
      <c r="C104" s="84">
        <v>40887</v>
      </c>
      <c r="D104" s="29">
        <f t="shared" si="65"/>
        <v>2011</v>
      </c>
      <c r="E104" s="85">
        <v>485000</v>
      </c>
      <c r="F104" s="86">
        <f t="shared" si="79"/>
        <v>429583.33333333331</v>
      </c>
      <c r="G104" s="86">
        <f t="shared" si="82"/>
        <v>419166.66666666663</v>
      </c>
      <c r="H104" s="96">
        <f t="shared" si="80"/>
        <v>1.1570576540755468</v>
      </c>
      <c r="I104" s="86"/>
      <c r="J104" s="86">
        <f t="shared" ref="J104" si="112">E104/$I$20</f>
        <v>420978.00082736061</v>
      </c>
      <c r="K104" s="86">
        <f t="shared" si="67"/>
        <v>498264.59284744586</v>
      </c>
      <c r="L104" s="87"/>
      <c r="M104" s="88">
        <f t="shared" si="68"/>
        <v>11703.407152554137</v>
      </c>
      <c r="N104" s="89">
        <f t="shared" si="73"/>
        <v>485000</v>
      </c>
      <c r="O104" s="89">
        <f t="shared" si="74"/>
        <v>235225000000</v>
      </c>
      <c r="P104" s="90">
        <f t="shared" si="69"/>
        <v>24250000</v>
      </c>
      <c r="Q104" s="91"/>
      <c r="R104" s="92">
        <f t="shared" si="70"/>
        <v>24250000</v>
      </c>
      <c r="S104" s="93">
        <f t="shared" si="71"/>
        <v>588062500000000</v>
      </c>
    </row>
    <row r="105" spans="1:19" x14ac:dyDescent="0.2">
      <c r="A105" s="75" t="s">
        <v>122</v>
      </c>
      <c r="B105" s="75">
        <v>103</v>
      </c>
      <c r="C105" s="76">
        <v>40907</v>
      </c>
      <c r="D105" s="75">
        <f t="shared" si="65"/>
        <v>2011</v>
      </c>
      <c r="E105" s="77">
        <v>750000</v>
      </c>
      <c r="F105" s="78">
        <f t="shared" si="79"/>
        <v>416250</v>
      </c>
      <c r="G105" s="78">
        <f t="shared" si="82"/>
        <v>422916.66666666663</v>
      </c>
      <c r="H105" s="94">
        <f t="shared" si="80"/>
        <v>1.7733990147783252</v>
      </c>
      <c r="I105" s="78"/>
      <c r="J105" s="78">
        <f t="shared" ref="J105" si="113">E105/$I$9</f>
        <v>717557.58806670667</v>
      </c>
      <c r="K105" s="78">
        <f t="shared" si="67"/>
        <v>499262.9910104798</v>
      </c>
      <c r="L105" s="79"/>
      <c r="M105" s="78">
        <f t="shared" si="68"/>
        <v>275705.0089895202</v>
      </c>
      <c r="N105" s="80">
        <f t="shared" si="73"/>
        <v>750000</v>
      </c>
      <c r="O105" s="80">
        <f t="shared" si="74"/>
        <v>562500000000</v>
      </c>
      <c r="P105" s="81">
        <f t="shared" si="69"/>
        <v>37500000</v>
      </c>
      <c r="Q105" s="82"/>
      <c r="R105" s="83">
        <f t="shared" si="70"/>
        <v>37500000</v>
      </c>
      <c r="S105" s="36">
        <f t="shared" si="71"/>
        <v>1406250000000000</v>
      </c>
    </row>
    <row r="106" spans="1:19" x14ac:dyDescent="0.2">
      <c r="A106" s="29" t="s">
        <v>123</v>
      </c>
      <c r="B106" s="29">
        <v>104</v>
      </c>
      <c r="C106" s="84">
        <v>40922</v>
      </c>
      <c r="D106" s="29">
        <f t="shared" si="65"/>
        <v>2012</v>
      </c>
      <c r="E106" s="85">
        <v>235000</v>
      </c>
      <c r="F106" s="86">
        <f t="shared" si="79"/>
        <v>450000</v>
      </c>
      <c r="G106" s="86">
        <f t="shared" si="82"/>
        <v>433125</v>
      </c>
      <c r="H106" s="96">
        <f t="shared" si="80"/>
        <v>0.54256854256854259</v>
      </c>
      <c r="I106" s="86"/>
      <c r="J106" s="86">
        <f t="shared" ref="J106" si="114">E106/$I$10</f>
        <v>288351.92655299115</v>
      </c>
      <c r="K106" s="86">
        <f t="shared" si="67"/>
        <v>500251.74266363238</v>
      </c>
      <c r="L106" s="87"/>
      <c r="M106" s="88">
        <f t="shared" si="68"/>
        <v>-240283.74266363238</v>
      </c>
      <c r="N106" s="89">
        <f t="shared" si="73"/>
        <v>235000</v>
      </c>
      <c r="O106" s="89">
        <f t="shared" si="74"/>
        <v>55225000000</v>
      </c>
      <c r="P106" s="90">
        <f t="shared" si="69"/>
        <v>11750000</v>
      </c>
      <c r="Q106" s="91"/>
      <c r="R106" s="92">
        <f t="shared" si="70"/>
        <v>11750000</v>
      </c>
      <c r="S106" s="93">
        <f t="shared" si="71"/>
        <v>138062500000000</v>
      </c>
    </row>
    <row r="107" spans="1:19" x14ac:dyDescent="0.2">
      <c r="A107" s="75" t="s">
        <v>124</v>
      </c>
      <c r="B107" s="75">
        <v>105</v>
      </c>
      <c r="C107" s="76">
        <v>40943</v>
      </c>
      <c r="D107" s="75">
        <f t="shared" si="65"/>
        <v>2012</v>
      </c>
      <c r="E107" s="77">
        <v>400000</v>
      </c>
      <c r="F107" s="78">
        <f t="shared" si="79"/>
        <v>450833.33333333331</v>
      </c>
      <c r="G107" s="78">
        <f t="shared" si="82"/>
        <v>450416.66666666663</v>
      </c>
      <c r="H107" s="94">
        <f t="shared" si="80"/>
        <v>0.88806660499537471</v>
      </c>
      <c r="I107" s="78"/>
      <c r="J107" s="78">
        <f t="shared" ref="J107" si="115">E107/$I$11</f>
        <v>280814.10156068701</v>
      </c>
      <c r="K107" s="78">
        <f t="shared" si="67"/>
        <v>501231.03243337013</v>
      </c>
      <c r="L107" s="79"/>
      <c r="M107" s="78">
        <f t="shared" si="68"/>
        <v>-76263.032433370128</v>
      </c>
      <c r="N107" s="80">
        <f t="shared" si="73"/>
        <v>400000</v>
      </c>
      <c r="O107" s="80">
        <f t="shared" si="74"/>
        <v>160000000000</v>
      </c>
      <c r="P107" s="81">
        <f t="shared" si="69"/>
        <v>20000000</v>
      </c>
      <c r="Q107" s="82"/>
      <c r="R107" s="83">
        <f t="shared" si="70"/>
        <v>20000000</v>
      </c>
      <c r="S107" s="36">
        <f t="shared" si="71"/>
        <v>400000000000000</v>
      </c>
    </row>
    <row r="108" spans="1:19" x14ac:dyDescent="0.2">
      <c r="A108" s="29" t="s">
        <v>125</v>
      </c>
      <c r="B108" s="29">
        <v>106</v>
      </c>
      <c r="C108" s="84">
        <v>40964</v>
      </c>
      <c r="D108" s="29">
        <f t="shared" si="65"/>
        <v>2012</v>
      </c>
      <c r="E108" s="85">
        <v>375000</v>
      </c>
      <c r="F108" s="86">
        <f t="shared" si="79"/>
        <v>443333.33333333331</v>
      </c>
      <c r="G108" s="86">
        <f t="shared" si="82"/>
        <v>447083.33333333331</v>
      </c>
      <c r="H108" s="96">
        <f t="shared" si="80"/>
        <v>0.83876980428704573</v>
      </c>
      <c r="I108" s="86"/>
      <c r="J108" s="86">
        <f t="shared" ref="J108" si="116">E108/$I$12</f>
        <v>374058.5822159524</v>
      </c>
      <c r="K108" s="86">
        <f t="shared" si="67"/>
        <v>502201.03969595837</v>
      </c>
      <c r="L108" s="87"/>
      <c r="M108" s="88">
        <f t="shared" si="68"/>
        <v>-102233.03969595837</v>
      </c>
      <c r="N108" s="89">
        <f t="shared" si="73"/>
        <v>375000</v>
      </c>
      <c r="O108" s="89">
        <f t="shared" si="74"/>
        <v>140625000000</v>
      </c>
      <c r="P108" s="90">
        <f t="shared" si="69"/>
        <v>18750000</v>
      </c>
      <c r="Q108" s="91"/>
      <c r="R108" s="92">
        <f t="shared" si="70"/>
        <v>18750000</v>
      </c>
      <c r="S108" s="93">
        <f t="shared" si="71"/>
        <v>351562500000000</v>
      </c>
    </row>
    <row r="109" spans="1:19" x14ac:dyDescent="0.2">
      <c r="A109" s="75" t="s">
        <v>126</v>
      </c>
      <c r="B109" s="75">
        <v>107</v>
      </c>
      <c r="C109" s="76">
        <v>41020</v>
      </c>
      <c r="D109" s="75">
        <f t="shared" si="65"/>
        <v>2012</v>
      </c>
      <c r="E109" s="77">
        <v>700000</v>
      </c>
      <c r="F109" s="78">
        <f t="shared" si="79"/>
        <v>456666.66666666669</v>
      </c>
      <c r="G109" s="78">
        <f t="shared" si="82"/>
        <v>450000</v>
      </c>
      <c r="H109" s="94">
        <f t="shared" si="80"/>
        <v>1.5555555555555556</v>
      </c>
      <c r="I109" s="78"/>
      <c r="J109" s="78">
        <f t="shared" ref="J109" si="117">E109/$I$13</f>
        <v>591191.23362198612</v>
      </c>
      <c r="K109" s="78">
        <f t="shared" si="67"/>
        <v>503161.93877465912</v>
      </c>
      <c r="L109" s="79"/>
      <c r="M109" s="78">
        <f t="shared" si="68"/>
        <v>221806.06122534088</v>
      </c>
      <c r="N109" s="80">
        <f t="shared" si="73"/>
        <v>700000</v>
      </c>
      <c r="O109" s="80">
        <f t="shared" si="74"/>
        <v>490000000000</v>
      </c>
      <c r="P109" s="81">
        <f t="shared" si="69"/>
        <v>35000000</v>
      </c>
      <c r="Q109" s="82"/>
      <c r="R109" s="83">
        <f t="shared" si="70"/>
        <v>35000000</v>
      </c>
      <c r="S109" s="36">
        <f t="shared" si="71"/>
        <v>1225000000000000</v>
      </c>
    </row>
    <row r="110" spans="1:19" x14ac:dyDescent="0.2">
      <c r="A110" s="29" t="s">
        <v>127</v>
      </c>
      <c r="B110" s="29">
        <v>108</v>
      </c>
      <c r="C110" s="84">
        <v>41055</v>
      </c>
      <c r="D110" s="29">
        <f t="shared" si="65"/>
        <v>2012</v>
      </c>
      <c r="E110" s="85">
        <v>560000</v>
      </c>
      <c r="F110" s="86">
        <f t="shared" si="79"/>
        <v>447500</v>
      </c>
      <c r="G110" s="86">
        <f t="shared" si="82"/>
        <v>452083.33333333337</v>
      </c>
      <c r="H110" s="96">
        <f t="shared" si="80"/>
        <v>1.2387096774193547</v>
      </c>
      <c r="I110" s="86"/>
      <c r="J110" s="86">
        <f t="shared" ref="J110" si="118">E110/$I$14</f>
        <v>558396.95662627451</v>
      </c>
      <c r="K110" s="86">
        <f t="shared" si="67"/>
        <v>504113.89912775706</v>
      </c>
      <c r="L110" s="87"/>
      <c r="M110" s="88">
        <f t="shared" si="68"/>
        <v>80854.10087224294</v>
      </c>
      <c r="N110" s="89">
        <f t="shared" si="73"/>
        <v>560000</v>
      </c>
      <c r="O110" s="89">
        <f t="shared" si="74"/>
        <v>313600000000</v>
      </c>
      <c r="P110" s="90">
        <f t="shared" si="69"/>
        <v>28000000</v>
      </c>
      <c r="Q110" s="91"/>
      <c r="R110" s="92">
        <f t="shared" si="70"/>
        <v>28000000</v>
      </c>
      <c r="S110" s="93">
        <f t="shared" si="71"/>
        <v>784000000000000</v>
      </c>
    </row>
    <row r="111" spans="1:19" x14ac:dyDescent="0.2">
      <c r="A111" s="75" t="s">
        <v>128</v>
      </c>
      <c r="B111" s="75">
        <v>109</v>
      </c>
      <c r="C111" s="76">
        <v>41083</v>
      </c>
      <c r="D111" s="75">
        <f t="shared" si="65"/>
        <v>2012</v>
      </c>
      <c r="E111" s="77">
        <v>175000</v>
      </c>
      <c r="F111" s="78">
        <f t="shared" si="79"/>
        <v>443333.33333333331</v>
      </c>
      <c r="G111" s="78">
        <f t="shared" si="82"/>
        <v>445416.66666666663</v>
      </c>
      <c r="H111" s="94">
        <f t="shared" si="80"/>
        <v>0.39289055191768013</v>
      </c>
      <c r="I111" s="78"/>
      <c r="J111" s="78">
        <f t="shared" ref="J111" si="119">E111/$I$15</f>
        <v>199645.82618683536</v>
      </c>
      <c r="K111" s="78">
        <f t="shared" si="67"/>
        <v>505057.08552791941</v>
      </c>
      <c r="L111" s="79"/>
      <c r="M111" s="78">
        <f t="shared" si="68"/>
        <v>-305089.08552791941</v>
      </c>
      <c r="N111" s="80">
        <f t="shared" si="73"/>
        <v>175000</v>
      </c>
      <c r="O111" s="80">
        <f t="shared" si="74"/>
        <v>30625000000</v>
      </c>
      <c r="P111" s="81">
        <f t="shared" si="69"/>
        <v>8750000</v>
      </c>
      <c r="Q111" s="82"/>
      <c r="R111" s="83">
        <f t="shared" si="70"/>
        <v>8750000</v>
      </c>
      <c r="S111" s="36">
        <f t="shared" si="71"/>
        <v>76562500000000</v>
      </c>
    </row>
    <row r="112" spans="1:19" x14ac:dyDescent="0.2">
      <c r="A112" s="29" t="s">
        <v>126</v>
      </c>
      <c r="B112" s="29">
        <v>110</v>
      </c>
      <c r="C112" s="84">
        <v>41097</v>
      </c>
      <c r="D112" s="29">
        <f t="shared" si="65"/>
        <v>2012</v>
      </c>
      <c r="E112" s="85">
        <v>925000</v>
      </c>
      <c r="F112" s="86">
        <f t="shared" si="79"/>
        <v>472916.66666666669</v>
      </c>
      <c r="G112" s="86">
        <f t="shared" si="82"/>
        <v>458125</v>
      </c>
      <c r="H112" s="96">
        <f t="shared" si="80"/>
        <v>2.019099590723056</v>
      </c>
      <c r="I112" s="86"/>
      <c r="J112" s="86">
        <f t="shared" ref="J112" si="120">E112/$I$16</f>
        <v>1245938.5570463906</v>
      </c>
      <c r="K112" s="86">
        <f t="shared" si="67"/>
        <v>505991.65823336696</v>
      </c>
      <c r="L112" s="87"/>
      <c r="M112" s="88">
        <f t="shared" si="68"/>
        <v>443976.34176663304</v>
      </c>
      <c r="N112" s="89">
        <f t="shared" si="73"/>
        <v>925000</v>
      </c>
      <c r="O112" s="89">
        <f t="shared" si="74"/>
        <v>855625000000</v>
      </c>
      <c r="P112" s="90">
        <f t="shared" si="69"/>
        <v>46250000</v>
      </c>
      <c r="Q112" s="91"/>
      <c r="R112" s="92">
        <f t="shared" si="70"/>
        <v>46250000</v>
      </c>
      <c r="S112" s="93">
        <f t="shared" si="71"/>
        <v>2139062500000000</v>
      </c>
    </row>
    <row r="113" spans="1:19" x14ac:dyDescent="0.2">
      <c r="A113" s="75" t="s">
        <v>129</v>
      </c>
      <c r="B113" s="75">
        <v>111</v>
      </c>
      <c r="C113" s="76">
        <v>41111</v>
      </c>
      <c r="D113" s="75">
        <f t="shared" si="65"/>
        <v>2012</v>
      </c>
      <c r="E113" s="77">
        <v>235000</v>
      </c>
      <c r="F113" s="78">
        <f t="shared" si="79"/>
        <v>467083.33333333331</v>
      </c>
      <c r="G113" s="78">
        <f t="shared" si="82"/>
        <v>470000</v>
      </c>
      <c r="H113" s="94">
        <f t="shared" si="80"/>
        <v>0.5</v>
      </c>
      <c r="I113" s="78"/>
      <c r="J113" s="78">
        <f t="shared" ref="J113" si="121">E113/$I$17</f>
        <v>306806.72302133596</v>
      </c>
      <c r="K113" s="78">
        <f t="shared" si="67"/>
        <v>506917.7731512977</v>
      </c>
      <c r="L113" s="79"/>
      <c r="M113" s="78">
        <f t="shared" si="68"/>
        <v>-246949.7731512977</v>
      </c>
      <c r="N113" s="80">
        <f t="shared" si="73"/>
        <v>235000</v>
      </c>
      <c r="O113" s="80">
        <f t="shared" si="74"/>
        <v>55225000000</v>
      </c>
      <c r="P113" s="81">
        <f t="shared" si="69"/>
        <v>11750000</v>
      </c>
      <c r="Q113" s="82"/>
      <c r="R113" s="83">
        <f t="shared" si="70"/>
        <v>11750000</v>
      </c>
      <c r="S113" s="36">
        <f t="shared" si="71"/>
        <v>138062500000000</v>
      </c>
    </row>
    <row r="114" spans="1:19" x14ac:dyDescent="0.2">
      <c r="A114" s="29" t="s">
        <v>130</v>
      </c>
      <c r="B114" s="29">
        <v>112</v>
      </c>
      <c r="C114" s="84">
        <v>41132</v>
      </c>
      <c r="D114" s="29">
        <f t="shared" si="65"/>
        <v>2012</v>
      </c>
      <c r="E114" s="85">
        <v>190000</v>
      </c>
      <c r="F114" s="86">
        <f t="shared" si="79"/>
        <v>473333.33333333331</v>
      </c>
      <c r="G114" s="86">
        <f t="shared" si="82"/>
        <v>470208.33333333331</v>
      </c>
      <c r="H114" s="96">
        <f t="shared" si="80"/>
        <v>0.40407620735489591</v>
      </c>
      <c r="I114" s="86"/>
      <c r="J114" s="86">
        <f t="shared" ref="J114" si="122">E114/$I$18</f>
        <v>182699.82992917573</v>
      </c>
      <c r="K114" s="86">
        <f t="shared" si="67"/>
        <v>507835.58199398348</v>
      </c>
      <c r="L114" s="87"/>
      <c r="M114" s="88">
        <f t="shared" si="68"/>
        <v>-292867.58199398348</v>
      </c>
      <c r="N114" s="89">
        <f t="shared" si="73"/>
        <v>190000</v>
      </c>
      <c r="O114" s="89">
        <f t="shared" si="74"/>
        <v>36100000000</v>
      </c>
      <c r="P114" s="90">
        <f t="shared" si="69"/>
        <v>9500000</v>
      </c>
      <c r="Q114" s="91"/>
      <c r="R114" s="92">
        <f t="shared" si="70"/>
        <v>9500000</v>
      </c>
      <c r="S114" s="93">
        <f t="shared" si="71"/>
        <v>90250000000000</v>
      </c>
    </row>
    <row r="115" spans="1:19" x14ac:dyDescent="0.2">
      <c r="A115" s="75" t="s">
        <v>131</v>
      </c>
      <c r="B115" s="75">
        <v>113</v>
      </c>
      <c r="C115" s="76">
        <v>41174</v>
      </c>
      <c r="D115" s="75">
        <f t="shared" si="65"/>
        <v>2012</v>
      </c>
      <c r="E115" s="77">
        <v>450000</v>
      </c>
      <c r="F115" s="78">
        <f t="shared" si="79"/>
        <v>494166.66666666669</v>
      </c>
      <c r="G115" s="78">
        <f t="shared" si="82"/>
        <v>483750</v>
      </c>
      <c r="H115" s="94">
        <f t="shared" si="80"/>
        <v>0.93023255813953487</v>
      </c>
      <c r="I115" s="78"/>
      <c r="J115" s="78">
        <f t="shared" ref="J115" si="123">E115/$I$19</f>
        <v>578399.39423646173</v>
      </c>
      <c r="K115" s="78">
        <f t="shared" si="67"/>
        <v>508745.23242792737</v>
      </c>
      <c r="L115" s="79"/>
      <c r="M115" s="78">
        <f t="shared" si="68"/>
        <v>-33777.232427927374</v>
      </c>
      <c r="N115" s="80">
        <f t="shared" si="73"/>
        <v>450000</v>
      </c>
      <c r="O115" s="80">
        <f t="shared" si="74"/>
        <v>202500000000</v>
      </c>
      <c r="P115" s="81">
        <f t="shared" si="69"/>
        <v>22500000</v>
      </c>
      <c r="Q115" s="82"/>
      <c r="R115" s="83">
        <f t="shared" si="70"/>
        <v>22500000</v>
      </c>
      <c r="S115" s="36">
        <f t="shared" si="71"/>
        <v>506250000000000</v>
      </c>
    </row>
    <row r="116" spans="1:19" x14ac:dyDescent="0.2">
      <c r="A116" s="29" t="s">
        <v>132</v>
      </c>
      <c r="B116" s="29">
        <v>114</v>
      </c>
      <c r="C116" s="84">
        <v>41195</v>
      </c>
      <c r="D116" s="29">
        <f t="shared" si="65"/>
        <v>2012</v>
      </c>
      <c r="E116" s="85">
        <v>375000</v>
      </c>
      <c r="F116" s="86">
        <f t="shared" si="79"/>
        <v>491666.66666666669</v>
      </c>
      <c r="G116" s="86">
        <f t="shared" si="82"/>
        <v>492916.66666666669</v>
      </c>
      <c r="H116" s="96">
        <f t="shared" si="80"/>
        <v>0.76077768385460687</v>
      </c>
      <c r="I116" s="86"/>
      <c r="J116" s="86">
        <f t="shared" ref="J116" si="124">E116/$I$20</f>
        <v>325498.45424795925</v>
      </c>
      <c r="K116" s="86">
        <f t="shared" si="67"/>
        <v>509646.86821645073</v>
      </c>
      <c r="L116" s="87"/>
      <c r="M116" s="88">
        <f t="shared" si="68"/>
        <v>-109678.86821645073</v>
      </c>
      <c r="N116" s="89">
        <f t="shared" si="73"/>
        <v>375000</v>
      </c>
      <c r="O116" s="89">
        <f t="shared" si="74"/>
        <v>140625000000</v>
      </c>
      <c r="P116" s="90">
        <f t="shared" si="69"/>
        <v>18750000</v>
      </c>
      <c r="Q116" s="91"/>
      <c r="R116" s="92">
        <f t="shared" si="70"/>
        <v>18750000</v>
      </c>
      <c r="S116" s="93">
        <f t="shared" si="71"/>
        <v>351562500000000</v>
      </c>
    </row>
    <row r="117" spans="1:19" x14ac:dyDescent="0.2">
      <c r="A117" s="75" t="s">
        <v>133</v>
      </c>
      <c r="B117" s="75">
        <v>115</v>
      </c>
      <c r="C117" s="76">
        <v>41230</v>
      </c>
      <c r="D117" s="75">
        <f t="shared" si="65"/>
        <v>2012</v>
      </c>
      <c r="E117" s="77">
        <v>700000</v>
      </c>
      <c r="F117" s="78">
        <f t="shared" si="79"/>
        <v>508750</v>
      </c>
      <c r="G117" s="78">
        <f t="shared" si="82"/>
        <v>500208.33333333337</v>
      </c>
      <c r="H117" s="94">
        <f t="shared" si="80"/>
        <v>1.3994169096209912</v>
      </c>
      <c r="I117" s="78"/>
      <c r="J117" s="78">
        <f t="shared" ref="J117" si="125">E117/$I$9</f>
        <v>669720.41552892618</v>
      </c>
      <c r="K117" s="78">
        <f t="shared" si="67"/>
        <v>510540.62935605319</v>
      </c>
      <c r="L117" s="79"/>
      <c r="M117" s="78">
        <f t="shared" si="68"/>
        <v>214427.37064394681</v>
      </c>
      <c r="N117" s="80">
        <f t="shared" si="73"/>
        <v>700000</v>
      </c>
      <c r="O117" s="80">
        <f t="shared" si="74"/>
        <v>490000000000</v>
      </c>
      <c r="P117" s="81">
        <f t="shared" si="69"/>
        <v>35000000</v>
      </c>
      <c r="Q117" s="82"/>
      <c r="R117" s="83">
        <f t="shared" si="70"/>
        <v>35000000</v>
      </c>
      <c r="S117" s="36">
        <f t="shared" si="71"/>
        <v>1225000000000000</v>
      </c>
    </row>
    <row r="118" spans="1:19" x14ac:dyDescent="0.2">
      <c r="A118" s="29" t="s">
        <v>134</v>
      </c>
      <c r="B118" s="29">
        <v>116</v>
      </c>
      <c r="C118" s="84">
        <v>41272</v>
      </c>
      <c r="D118" s="29">
        <f t="shared" si="65"/>
        <v>2012</v>
      </c>
      <c r="E118" s="85">
        <v>590000</v>
      </c>
      <c r="F118" s="86">
        <f t="shared" si="79"/>
        <v>443333.33333333331</v>
      </c>
      <c r="G118" s="86">
        <f t="shared" si="82"/>
        <v>476041.66666666663</v>
      </c>
      <c r="H118" s="96">
        <f t="shared" si="80"/>
        <v>1.2393873085339169</v>
      </c>
      <c r="I118" s="86"/>
      <c r="J118" s="86">
        <f t="shared" ref="J118" si="126">E118/$I$10</f>
        <v>723947.39006921183</v>
      </c>
      <c r="K118" s="86">
        <f t="shared" si="67"/>
        <v>511426.6522068698</v>
      </c>
      <c r="L118" s="87"/>
      <c r="M118" s="88">
        <f t="shared" si="68"/>
        <v>103541.3477931302</v>
      </c>
      <c r="N118" s="89">
        <f t="shared" si="73"/>
        <v>590000</v>
      </c>
      <c r="O118" s="89">
        <f t="shared" si="74"/>
        <v>348100000000</v>
      </c>
      <c r="P118" s="90">
        <f t="shared" si="69"/>
        <v>29500000</v>
      </c>
      <c r="Q118" s="91"/>
      <c r="R118" s="92">
        <f t="shared" si="70"/>
        <v>29500000</v>
      </c>
      <c r="S118" s="93">
        <f t="shared" si="71"/>
        <v>870250000000000</v>
      </c>
    </row>
    <row r="119" spans="1:19" x14ac:dyDescent="0.2">
      <c r="A119" s="75" t="s">
        <v>135</v>
      </c>
      <c r="B119" s="75">
        <v>117</v>
      </c>
      <c r="C119" s="76">
        <v>41307</v>
      </c>
      <c r="D119" s="75">
        <f t="shared" si="65"/>
        <v>2013</v>
      </c>
      <c r="E119" s="77">
        <v>330000</v>
      </c>
      <c r="F119" s="78">
        <f t="shared" si="79"/>
        <v>469583.33333333331</v>
      </c>
      <c r="G119" s="78">
        <f t="shared" si="82"/>
        <v>456458.33333333331</v>
      </c>
      <c r="H119" s="94">
        <f t="shared" si="80"/>
        <v>0.72295755362848013</v>
      </c>
      <c r="I119" s="78"/>
      <c r="J119" s="78">
        <f t="shared" ref="J119" si="127">E119/$I$11</f>
        <v>231671.63378756677</v>
      </c>
      <c r="K119" s="78">
        <f t="shared" si="67"/>
        <v>512305.06961752841</v>
      </c>
      <c r="L119" s="79"/>
      <c r="M119" s="78">
        <f t="shared" si="68"/>
        <v>-157337.06961752841</v>
      </c>
      <c r="N119" s="80">
        <f t="shared" si="73"/>
        <v>330000</v>
      </c>
      <c r="O119" s="80">
        <f t="shared" si="74"/>
        <v>108900000000</v>
      </c>
      <c r="P119" s="81">
        <f t="shared" si="69"/>
        <v>16500000</v>
      </c>
      <c r="Q119" s="82"/>
      <c r="R119" s="83">
        <f t="shared" si="70"/>
        <v>16500000</v>
      </c>
      <c r="S119" s="36">
        <f t="shared" si="71"/>
        <v>272250000000000</v>
      </c>
    </row>
    <row r="120" spans="1:19" x14ac:dyDescent="0.2">
      <c r="A120" s="29" t="s">
        <v>136</v>
      </c>
      <c r="B120" s="29">
        <v>118</v>
      </c>
      <c r="C120" s="84">
        <v>41328</v>
      </c>
      <c r="D120" s="29">
        <f t="shared" si="65"/>
        <v>2013</v>
      </c>
      <c r="E120" s="85">
        <v>450000</v>
      </c>
      <c r="F120" s="86">
        <f t="shared" si="79"/>
        <v>468750</v>
      </c>
      <c r="G120" s="86">
        <f t="shared" si="82"/>
        <v>469166.66666666663</v>
      </c>
      <c r="H120" s="96">
        <f t="shared" si="80"/>
        <v>0.95914742451154533</v>
      </c>
      <c r="I120" s="86"/>
      <c r="J120" s="86">
        <f t="shared" ref="J120" si="128">E120/$I$12</f>
        <v>448870.29865914286</v>
      </c>
      <c r="K120" s="86">
        <f t="shared" si="67"/>
        <v>513176.01104469382</v>
      </c>
      <c r="L120" s="87"/>
      <c r="M120" s="88">
        <f t="shared" si="68"/>
        <v>-38208.01104469382</v>
      </c>
      <c r="N120" s="89">
        <f t="shared" si="73"/>
        <v>450000</v>
      </c>
      <c r="O120" s="89">
        <f t="shared" si="74"/>
        <v>202500000000</v>
      </c>
      <c r="P120" s="90">
        <f t="shared" si="69"/>
        <v>22500000</v>
      </c>
      <c r="Q120" s="91"/>
      <c r="R120" s="92">
        <f t="shared" si="70"/>
        <v>22500000</v>
      </c>
      <c r="S120" s="93">
        <f t="shared" si="71"/>
        <v>506250000000000</v>
      </c>
    </row>
    <row r="121" spans="1:19" x14ac:dyDescent="0.2">
      <c r="A121" s="75" t="s">
        <v>137</v>
      </c>
      <c r="B121" s="75">
        <v>119</v>
      </c>
      <c r="C121" s="76">
        <v>41349</v>
      </c>
      <c r="D121" s="75">
        <f t="shared" si="65"/>
        <v>2013</v>
      </c>
      <c r="E121" s="77">
        <v>950000</v>
      </c>
      <c r="F121" s="78">
        <f t="shared" si="79"/>
        <v>453750</v>
      </c>
      <c r="G121" s="78">
        <f t="shared" si="82"/>
        <v>461250</v>
      </c>
      <c r="H121" s="94">
        <f t="shared" si="80"/>
        <v>2.0596205962059622</v>
      </c>
      <c r="I121" s="78"/>
      <c r="J121" s="78">
        <f t="shared" ref="J121" si="129">E121/$I$13</f>
        <v>802330.95991555252</v>
      </c>
      <c r="K121" s="78">
        <f t="shared" si="67"/>
        <v>514039.60266756837</v>
      </c>
      <c r="L121" s="79"/>
      <c r="M121" s="78">
        <f t="shared" si="68"/>
        <v>460928.39733243163</v>
      </c>
      <c r="N121" s="80">
        <f t="shared" si="73"/>
        <v>950000</v>
      </c>
      <c r="O121" s="80">
        <f t="shared" si="74"/>
        <v>902500000000</v>
      </c>
      <c r="P121" s="81">
        <f t="shared" si="69"/>
        <v>47500000</v>
      </c>
      <c r="Q121" s="82"/>
      <c r="R121" s="83">
        <f t="shared" si="70"/>
        <v>47500000</v>
      </c>
      <c r="S121" s="36">
        <f t="shared" si="71"/>
        <v>2256250000000000</v>
      </c>
    </row>
    <row r="122" spans="1:19" x14ac:dyDescent="0.2">
      <c r="A122" s="29" t="s">
        <v>138</v>
      </c>
      <c r="B122" s="29">
        <v>120</v>
      </c>
      <c r="C122" s="84">
        <v>41391</v>
      </c>
      <c r="D122" s="29">
        <f t="shared" si="65"/>
        <v>2013</v>
      </c>
      <c r="E122" s="85">
        <v>530000</v>
      </c>
      <c r="F122" s="86">
        <f t="shared" si="79"/>
        <v>448333.33333333331</v>
      </c>
      <c r="G122" s="86">
        <f t="shared" si="82"/>
        <v>451041.66666666663</v>
      </c>
      <c r="H122" s="96">
        <f t="shared" si="80"/>
        <v>1.1750577367205544</v>
      </c>
      <c r="I122" s="86"/>
      <c r="J122" s="86">
        <f t="shared" ref="J122" si="130">E122/$I$14</f>
        <v>528482.83394986694</v>
      </c>
      <c r="K122" s="86">
        <f t="shared" si="67"/>
        <v>514895.96749760065</v>
      </c>
      <c r="L122" s="87"/>
      <c r="M122" s="88">
        <f t="shared" si="68"/>
        <v>40072.03250239935</v>
      </c>
      <c r="N122" s="89">
        <f t="shared" si="73"/>
        <v>530000</v>
      </c>
      <c r="O122" s="89">
        <f t="shared" si="74"/>
        <v>280900000000</v>
      </c>
      <c r="P122" s="90">
        <f t="shared" si="69"/>
        <v>26500000</v>
      </c>
      <c r="Q122" s="91"/>
      <c r="R122" s="92">
        <f t="shared" si="70"/>
        <v>26500000</v>
      </c>
      <c r="S122" s="93">
        <f t="shared" si="71"/>
        <v>702250000000000</v>
      </c>
    </row>
    <row r="123" spans="1:19" x14ac:dyDescent="0.2">
      <c r="A123" s="75" t="s">
        <v>139</v>
      </c>
      <c r="B123" s="75">
        <v>121</v>
      </c>
      <c r="C123" s="76">
        <v>41419</v>
      </c>
      <c r="D123" s="75">
        <f t="shared" si="65"/>
        <v>2013</v>
      </c>
      <c r="E123" s="77">
        <v>380000</v>
      </c>
      <c r="F123" s="78">
        <f t="shared" si="79"/>
        <v>417500</v>
      </c>
      <c r="G123" s="78">
        <f t="shared" si="82"/>
        <v>432916.66666666663</v>
      </c>
      <c r="H123" s="94">
        <f t="shared" si="80"/>
        <v>0.87776708373436008</v>
      </c>
      <c r="I123" s="78"/>
      <c r="J123" s="78">
        <f t="shared" ref="J123" si="131">E123/$I$15</f>
        <v>433516.65114855679</v>
      </c>
      <c r="K123" s="78">
        <f t="shared" si="67"/>
        <v>515745.22548364254</v>
      </c>
      <c r="L123" s="79"/>
      <c r="M123" s="78">
        <f t="shared" si="68"/>
        <v>-110777.22548364254</v>
      </c>
      <c r="N123" s="80">
        <f t="shared" si="73"/>
        <v>380000</v>
      </c>
      <c r="O123" s="80">
        <f t="shared" si="74"/>
        <v>144400000000</v>
      </c>
      <c r="P123" s="81">
        <f t="shared" si="69"/>
        <v>19000000</v>
      </c>
      <c r="Q123" s="82"/>
      <c r="R123" s="83">
        <f t="shared" si="70"/>
        <v>19000000</v>
      </c>
      <c r="S123" s="36">
        <f t="shared" si="71"/>
        <v>361000000000000</v>
      </c>
    </row>
    <row r="124" spans="1:19" x14ac:dyDescent="0.2">
      <c r="A124" s="29" t="s">
        <v>140</v>
      </c>
      <c r="B124" s="29">
        <v>122</v>
      </c>
      <c r="C124" s="84">
        <v>41440</v>
      </c>
      <c r="D124" s="29">
        <f t="shared" si="65"/>
        <v>2013</v>
      </c>
      <c r="E124" s="85">
        <v>140000</v>
      </c>
      <c r="F124" s="86">
        <f t="shared" si="79"/>
        <v>420833.33333333331</v>
      </c>
      <c r="G124" s="86">
        <f t="shared" si="82"/>
        <v>419166.66666666663</v>
      </c>
      <c r="H124" s="96">
        <f t="shared" si="80"/>
        <v>0.33399602385685889</v>
      </c>
      <c r="I124" s="86"/>
      <c r="J124" s="86">
        <f t="shared" ref="J124" si="132">E124/$I$16</f>
        <v>188574.48430972398</v>
      </c>
      <c r="K124" s="86">
        <f t="shared" si="67"/>
        <v>516587.49361277785</v>
      </c>
      <c r="L124" s="87"/>
      <c r="M124" s="88">
        <f t="shared" si="68"/>
        <v>-351619.49361277785</v>
      </c>
      <c r="N124" s="89">
        <f t="shared" si="73"/>
        <v>140000</v>
      </c>
      <c r="O124" s="89">
        <f t="shared" si="74"/>
        <v>19600000000</v>
      </c>
      <c r="P124" s="90">
        <f t="shared" si="69"/>
        <v>7000000</v>
      </c>
      <c r="Q124" s="91"/>
      <c r="R124" s="92">
        <f t="shared" si="70"/>
        <v>7000000</v>
      </c>
      <c r="S124" s="93">
        <f t="shared" si="71"/>
        <v>49000000000000</v>
      </c>
    </row>
    <row r="125" spans="1:19" x14ac:dyDescent="0.2">
      <c r="A125" s="75" t="s">
        <v>141</v>
      </c>
      <c r="B125" s="75">
        <v>123</v>
      </c>
      <c r="C125" s="76">
        <v>41461</v>
      </c>
      <c r="D125" s="75">
        <f t="shared" si="65"/>
        <v>2013</v>
      </c>
      <c r="E125" s="77">
        <v>550000</v>
      </c>
      <c r="F125" s="78">
        <f t="shared" si="79"/>
        <v>478750</v>
      </c>
      <c r="G125" s="78">
        <f t="shared" si="82"/>
        <v>449791.66666666663</v>
      </c>
      <c r="H125" s="94">
        <f t="shared" si="80"/>
        <v>1.2227883279295972</v>
      </c>
      <c r="I125" s="78"/>
      <c r="J125" s="78">
        <f t="shared" ref="J125" si="133">E125/$I$17</f>
        <v>718058.2879222756</v>
      </c>
      <c r="K125" s="78">
        <f t="shared" si="67"/>
        <v>517422.88600703632</v>
      </c>
      <c r="L125" s="79"/>
      <c r="M125" s="78">
        <f t="shared" si="68"/>
        <v>57545.113992963685</v>
      </c>
      <c r="N125" s="80">
        <f t="shared" si="73"/>
        <v>550000</v>
      </c>
      <c r="O125" s="80">
        <f t="shared" si="74"/>
        <v>302500000000</v>
      </c>
      <c r="P125" s="81">
        <f t="shared" si="69"/>
        <v>27500000</v>
      </c>
      <c r="Q125" s="82"/>
      <c r="R125" s="83">
        <f t="shared" si="70"/>
        <v>27500000</v>
      </c>
      <c r="S125" s="36">
        <f t="shared" si="71"/>
        <v>756250000000000</v>
      </c>
    </row>
    <row r="126" spans="1:19" x14ac:dyDescent="0.2">
      <c r="A126" s="29" t="s">
        <v>142</v>
      </c>
      <c r="B126" s="29">
        <v>124</v>
      </c>
      <c r="C126" s="84">
        <v>41489</v>
      </c>
      <c r="D126" s="29">
        <f t="shared" si="65"/>
        <v>2013</v>
      </c>
      <c r="E126" s="85">
        <v>180000</v>
      </c>
      <c r="F126" s="86">
        <f t="shared" si="79"/>
        <v>460416.66666666669</v>
      </c>
      <c r="G126" s="86">
        <f t="shared" si="82"/>
        <v>469583.33333333337</v>
      </c>
      <c r="H126" s="96">
        <f t="shared" si="80"/>
        <v>0.383318544809228</v>
      </c>
      <c r="I126" s="86"/>
      <c r="J126" s="86">
        <f t="shared" ref="J126" si="134">E126/$I$18</f>
        <v>173084.04940658755</v>
      </c>
      <c r="K126" s="86">
        <f t="shared" si="67"/>
        <v>518251.51401619148</v>
      </c>
      <c r="L126" s="87"/>
      <c r="M126" s="88">
        <f t="shared" si="68"/>
        <v>-313283.51401619148</v>
      </c>
      <c r="N126" s="89">
        <f t="shared" si="73"/>
        <v>180000</v>
      </c>
      <c r="O126" s="89">
        <f t="shared" si="74"/>
        <v>32400000000</v>
      </c>
      <c r="P126" s="90">
        <f t="shared" si="69"/>
        <v>9000000</v>
      </c>
      <c r="Q126" s="91"/>
      <c r="R126" s="92">
        <f t="shared" si="70"/>
        <v>9000000</v>
      </c>
      <c r="S126" s="93">
        <f t="shared" si="71"/>
        <v>81000000000000</v>
      </c>
    </row>
    <row r="127" spans="1:19" x14ac:dyDescent="0.2">
      <c r="A127" s="75" t="s">
        <v>143</v>
      </c>
      <c r="B127" s="75">
        <v>125</v>
      </c>
      <c r="C127" s="76">
        <v>41517</v>
      </c>
      <c r="D127" s="75">
        <f t="shared" si="65"/>
        <v>2013</v>
      </c>
      <c r="E127" s="77">
        <v>270000</v>
      </c>
      <c r="F127" s="78">
        <f t="shared" si="79"/>
        <v>409583.33333333331</v>
      </c>
      <c r="G127" s="78">
        <f t="shared" si="82"/>
        <v>435000</v>
      </c>
      <c r="H127" s="94">
        <f t="shared" si="80"/>
        <v>0.62068965517241381</v>
      </c>
      <c r="I127" s="78"/>
      <c r="J127" s="78">
        <f t="shared" ref="J127" si="135">E127/$I$19</f>
        <v>347039.636541877</v>
      </c>
      <c r="K127" s="78">
        <f t="shared" si="67"/>
        <v>519073.48630683101</v>
      </c>
      <c r="L127" s="79"/>
      <c r="M127" s="78">
        <f t="shared" si="68"/>
        <v>-224105.48630683101</v>
      </c>
      <c r="N127" s="80">
        <f t="shared" si="73"/>
        <v>270000</v>
      </c>
      <c r="O127" s="80">
        <f t="shared" si="74"/>
        <v>72900000000</v>
      </c>
      <c r="P127" s="81">
        <f t="shared" si="69"/>
        <v>13500000</v>
      </c>
      <c r="Q127" s="82"/>
      <c r="R127" s="83">
        <f t="shared" si="70"/>
        <v>13500000</v>
      </c>
      <c r="S127" s="36">
        <f t="shared" si="71"/>
        <v>182250000000000</v>
      </c>
    </row>
    <row r="128" spans="1:19" x14ac:dyDescent="0.2">
      <c r="A128" s="29" t="s">
        <v>144</v>
      </c>
      <c r="B128" s="29">
        <v>126</v>
      </c>
      <c r="C128" s="84">
        <v>41538</v>
      </c>
      <c r="D128" s="29">
        <f t="shared" si="65"/>
        <v>2013</v>
      </c>
      <c r="E128" s="85">
        <v>310000</v>
      </c>
      <c r="F128" s="86">
        <f t="shared" si="79"/>
        <v>390416.66666666669</v>
      </c>
      <c r="G128" s="86">
        <f t="shared" si="82"/>
        <v>400000</v>
      </c>
      <c r="H128" s="96">
        <f t="shared" si="80"/>
        <v>0.77500000000000002</v>
      </c>
      <c r="I128" s="86"/>
      <c r="J128" s="86">
        <f t="shared" ref="J128" si="136">E128/$I$20</f>
        <v>269078.72217831295</v>
      </c>
      <c r="K128" s="86">
        <f t="shared" si="67"/>
        <v>519888.90894787951</v>
      </c>
      <c r="L128" s="87"/>
      <c r="M128" s="88">
        <f t="shared" si="68"/>
        <v>-184920.90894787951</v>
      </c>
      <c r="N128" s="89">
        <f t="shared" si="73"/>
        <v>310000</v>
      </c>
      <c r="O128" s="89">
        <f t="shared" si="74"/>
        <v>96100000000</v>
      </c>
      <c r="P128" s="90">
        <f t="shared" si="69"/>
        <v>15500000</v>
      </c>
      <c r="Q128" s="91"/>
      <c r="R128" s="92">
        <f t="shared" si="70"/>
        <v>15500000</v>
      </c>
      <c r="S128" s="93">
        <f t="shared" si="71"/>
        <v>240250000000000</v>
      </c>
    </row>
    <row r="129" spans="1:19" x14ac:dyDescent="0.2">
      <c r="A129" s="75" t="s">
        <v>145</v>
      </c>
      <c r="B129" s="75">
        <v>127</v>
      </c>
      <c r="C129" s="76">
        <v>41566</v>
      </c>
      <c r="D129" s="75">
        <f t="shared" si="65"/>
        <v>2013</v>
      </c>
      <c r="E129" s="77">
        <v>330000</v>
      </c>
      <c r="F129" s="78">
        <f t="shared" si="79"/>
        <v>387916.66666666669</v>
      </c>
      <c r="G129" s="78">
        <f t="shared" si="82"/>
        <v>389166.66666666669</v>
      </c>
      <c r="H129" s="94">
        <f t="shared" si="80"/>
        <v>0.84796573875802994</v>
      </c>
      <c r="I129" s="78"/>
      <c r="J129" s="78">
        <f t="shared" ref="J129" si="137">E129/$I$9</f>
        <v>315725.33874935092</v>
      </c>
      <c r="K129" s="78">
        <f t="shared" si="67"/>
        <v>520697.88549273991</v>
      </c>
      <c r="L129" s="79"/>
      <c r="M129" s="78">
        <f t="shared" si="68"/>
        <v>-165729.88549273991</v>
      </c>
      <c r="N129" s="80">
        <f t="shared" si="73"/>
        <v>330000</v>
      </c>
      <c r="O129" s="80">
        <f t="shared" si="74"/>
        <v>108900000000</v>
      </c>
      <c r="P129" s="81">
        <f t="shared" si="69"/>
        <v>16500000</v>
      </c>
      <c r="Q129" s="82"/>
      <c r="R129" s="83">
        <f t="shared" si="70"/>
        <v>16500000</v>
      </c>
      <c r="S129" s="36">
        <f t="shared" si="71"/>
        <v>272250000000000</v>
      </c>
    </row>
    <row r="130" spans="1:19" x14ac:dyDescent="0.2">
      <c r="A130" s="29" t="s">
        <v>146</v>
      </c>
      <c r="B130" s="29">
        <v>128</v>
      </c>
      <c r="C130" s="84">
        <v>41594</v>
      </c>
      <c r="D130" s="29">
        <f t="shared" si="65"/>
        <v>2013</v>
      </c>
      <c r="E130" s="85">
        <v>630000</v>
      </c>
      <c r="F130" s="86">
        <f t="shared" si="79"/>
        <v>394166.66666666669</v>
      </c>
      <c r="G130" s="86">
        <f t="shared" si="82"/>
        <v>391041.66666666669</v>
      </c>
      <c r="H130" s="96">
        <f t="shared" si="80"/>
        <v>1.6110815130527436</v>
      </c>
      <c r="I130" s="86"/>
      <c r="J130" s="86">
        <f t="shared" ref="J130" si="138">E130/$I$10</f>
        <v>773028.56905695493</v>
      </c>
      <c r="K130" s="86">
        <f t="shared" si="67"/>
        <v>521500.517058214</v>
      </c>
      <c r="L130" s="87"/>
      <c r="M130" s="88">
        <f t="shared" si="68"/>
        <v>133467.482941786</v>
      </c>
      <c r="N130" s="89">
        <f t="shared" si="73"/>
        <v>630000</v>
      </c>
      <c r="O130" s="89">
        <f t="shared" si="74"/>
        <v>396900000000</v>
      </c>
      <c r="P130" s="90">
        <f t="shared" si="69"/>
        <v>31500000</v>
      </c>
      <c r="Q130" s="91"/>
      <c r="R130" s="92">
        <f t="shared" si="70"/>
        <v>31500000</v>
      </c>
      <c r="S130" s="93">
        <f t="shared" si="71"/>
        <v>992250000000000</v>
      </c>
    </row>
    <row r="131" spans="1:19" x14ac:dyDescent="0.2">
      <c r="A131" s="75" t="s">
        <v>147</v>
      </c>
      <c r="B131" s="75">
        <v>129</v>
      </c>
      <c r="C131" s="76">
        <v>41636</v>
      </c>
      <c r="D131" s="75">
        <f t="shared" si="65"/>
        <v>2013</v>
      </c>
      <c r="E131" s="77">
        <v>1025000</v>
      </c>
      <c r="F131" s="78">
        <f t="shared" si="79"/>
        <v>357916.66666666669</v>
      </c>
      <c r="G131" s="78">
        <f t="shared" si="82"/>
        <v>376041.66666666669</v>
      </c>
      <c r="H131" s="94">
        <f t="shared" si="80"/>
        <v>2.7257617728531853</v>
      </c>
      <c r="I131" s="78"/>
      <c r="J131" s="78">
        <f t="shared" ref="J131" si="139">E131/$I$11</f>
        <v>719586.13524926035</v>
      </c>
      <c r="K131" s="78">
        <f t="shared" si="67"/>
        <v>522296.90240035171</v>
      </c>
      <c r="L131" s="79"/>
      <c r="M131" s="78">
        <f t="shared" si="68"/>
        <v>527671.09759964829</v>
      </c>
      <c r="N131" s="80">
        <f t="shared" si="73"/>
        <v>1025000</v>
      </c>
      <c r="O131" s="80">
        <f t="shared" si="74"/>
        <v>1050625000000</v>
      </c>
      <c r="P131" s="81">
        <f t="shared" si="69"/>
        <v>51250000</v>
      </c>
      <c r="Q131" s="82"/>
      <c r="R131" s="83">
        <f t="shared" si="70"/>
        <v>51250000</v>
      </c>
      <c r="S131" s="36">
        <f t="shared" si="71"/>
        <v>2626562500000000</v>
      </c>
    </row>
    <row r="132" spans="1:19" x14ac:dyDescent="0.2">
      <c r="A132" s="29" t="s">
        <v>148</v>
      </c>
      <c r="B132" s="29">
        <v>130</v>
      </c>
      <c r="C132" s="84">
        <v>41671</v>
      </c>
      <c r="D132" s="29">
        <f t="shared" ref="D132:D195" si="140">YEAR(C132)</f>
        <v>2014</v>
      </c>
      <c r="E132" s="85">
        <v>230000</v>
      </c>
      <c r="F132" s="86">
        <f t="shared" si="79"/>
        <v>386666.66666666669</v>
      </c>
      <c r="G132" s="86">
        <f t="shared" si="82"/>
        <v>372291.66666666669</v>
      </c>
      <c r="H132" s="96">
        <f t="shared" si="80"/>
        <v>0.61779518746502515</v>
      </c>
      <c r="I132" s="86"/>
      <c r="J132" s="86">
        <f t="shared" ref="J132" si="141">E132/$I$12</f>
        <v>229422.5970924508</v>
      </c>
      <c r="K132" s="86">
        <f t="shared" ref="K132:K195" si="142">102335*LN(B132) + 24968</f>
        <v>523087.137987372</v>
      </c>
      <c r="L132" s="87"/>
      <c r="M132" s="88">
        <f t="shared" ref="M132:M195" si="143">E132-102335*LN(B132)</f>
        <v>-268119.137987372</v>
      </c>
      <c r="N132" s="89">
        <f t="shared" si="73"/>
        <v>230000</v>
      </c>
      <c r="O132" s="89">
        <f t="shared" si="74"/>
        <v>52900000000</v>
      </c>
      <c r="P132" s="90">
        <f t="shared" ref="P132:P195" si="144">E132*_xlfn.XLOOKUP(D132,$W$3:$W$33,$X$3:$X$33)</f>
        <v>11500000</v>
      </c>
      <c r="Q132" s="91"/>
      <c r="R132" s="92">
        <f t="shared" ref="R132:R195" si="145">P132-Q132</f>
        <v>11500000</v>
      </c>
      <c r="S132" s="93">
        <f t="shared" ref="S132:S195" si="146">R132^2</f>
        <v>132250000000000</v>
      </c>
    </row>
    <row r="133" spans="1:19" x14ac:dyDescent="0.2">
      <c r="A133" s="75" t="s">
        <v>149</v>
      </c>
      <c r="B133" s="75">
        <v>131</v>
      </c>
      <c r="C133" s="76">
        <v>41692</v>
      </c>
      <c r="D133" s="75">
        <f t="shared" si="140"/>
        <v>2014</v>
      </c>
      <c r="E133" s="77">
        <v>340000</v>
      </c>
      <c r="F133" s="78">
        <f t="shared" si="79"/>
        <v>374583.33333333331</v>
      </c>
      <c r="G133" s="78">
        <f t="shared" si="82"/>
        <v>380625</v>
      </c>
      <c r="H133" s="94">
        <f t="shared" si="80"/>
        <v>0.89326765188834156</v>
      </c>
      <c r="I133" s="78"/>
      <c r="J133" s="78">
        <f t="shared" ref="J133" si="147">E133/$I$13</f>
        <v>287150.02775925037</v>
      </c>
      <c r="K133" s="78">
        <f t="shared" si="142"/>
        <v>523871.31806978979</v>
      </c>
      <c r="L133" s="79"/>
      <c r="M133" s="78">
        <f t="shared" si="143"/>
        <v>-158903.31806978979</v>
      </c>
      <c r="N133" s="80">
        <f t="shared" ref="N133:N196" si="148">E133-L133</f>
        <v>340000</v>
      </c>
      <c r="O133" s="80">
        <f t="shared" ref="O133:O196" si="149">N133^2</f>
        <v>115600000000</v>
      </c>
      <c r="P133" s="81">
        <f t="shared" si="144"/>
        <v>17000000</v>
      </c>
      <c r="Q133" s="82"/>
      <c r="R133" s="83">
        <f t="shared" si="145"/>
        <v>17000000</v>
      </c>
      <c r="S133" s="36">
        <f t="shared" si="146"/>
        <v>289000000000000</v>
      </c>
    </row>
    <row r="134" spans="1:19" x14ac:dyDescent="0.2">
      <c r="A134" s="29" t="s">
        <v>150</v>
      </c>
      <c r="B134" s="29">
        <v>132</v>
      </c>
      <c r="C134" s="84">
        <v>41713</v>
      </c>
      <c r="D134" s="29">
        <f t="shared" si="140"/>
        <v>2014</v>
      </c>
      <c r="E134" s="85">
        <v>300000</v>
      </c>
      <c r="F134" s="86">
        <f t="shared" si="79"/>
        <v>365833.33333333331</v>
      </c>
      <c r="G134" s="86">
        <f t="shared" si="82"/>
        <v>370208.33333333331</v>
      </c>
      <c r="H134" s="96">
        <f t="shared" si="80"/>
        <v>0.81035453010692182</v>
      </c>
      <c r="I134" s="86"/>
      <c r="J134" s="86">
        <f t="shared" ref="J134" si="150">E134/$I$14</f>
        <v>299141.22676407563</v>
      </c>
      <c r="K134" s="86">
        <f t="shared" si="142"/>
        <v>524649.53474787623</v>
      </c>
      <c r="L134" s="87"/>
      <c r="M134" s="88">
        <f t="shared" si="143"/>
        <v>-199681.53474787623</v>
      </c>
      <c r="N134" s="89">
        <f t="shared" si="148"/>
        <v>300000</v>
      </c>
      <c r="O134" s="89">
        <f t="shared" si="149"/>
        <v>90000000000</v>
      </c>
      <c r="P134" s="90">
        <f t="shared" si="144"/>
        <v>15000000</v>
      </c>
      <c r="Q134" s="91"/>
      <c r="R134" s="92">
        <f t="shared" si="145"/>
        <v>15000000</v>
      </c>
      <c r="S134" s="93">
        <f t="shared" si="146"/>
        <v>225000000000000</v>
      </c>
    </row>
    <row r="135" spans="1:19" x14ac:dyDescent="0.2">
      <c r="A135" s="75" t="s">
        <v>151</v>
      </c>
      <c r="B135" s="75">
        <v>133</v>
      </c>
      <c r="C135" s="76">
        <v>41755</v>
      </c>
      <c r="D135" s="75">
        <f t="shared" si="140"/>
        <v>2014</v>
      </c>
      <c r="E135" s="77">
        <v>350000</v>
      </c>
      <c r="F135" s="78">
        <f t="shared" si="79"/>
        <v>353333.33333333331</v>
      </c>
      <c r="G135" s="78">
        <f t="shared" si="82"/>
        <v>359583.33333333331</v>
      </c>
      <c r="H135" s="94">
        <f t="shared" si="80"/>
        <v>0.97334878331402086</v>
      </c>
      <c r="I135" s="78"/>
      <c r="J135" s="78">
        <f t="shared" ref="J135" si="151">E135/$I$15</f>
        <v>399291.65237367072</v>
      </c>
      <c r="K135" s="78">
        <f t="shared" si="142"/>
        <v>525421.87803657318</v>
      </c>
      <c r="L135" s="79"/>
      <c r="M135" s="78">
        <f t="shared" si="143"/>
        <v>-150453.87803657318</v>
      </c>
      <c r="N135" s="80">
        <f t="shared" si="148"/>
        <v>350000</v>
      </c>
      <c r="O135" s="80">
        <f t="shared" si="149"/>
        <v>122500000000</v>
      </c>
      <c r="P135" s="81">
        <f t="shared" si="144"/>
        <v>17500000</v>
      </c>
      <c r="Q135" s="82"/>
      <c r="R135" s="83">
        <f t="shared" si="145"/>
        <v>17500000</v>
      </c>
      <c r="S135" s="36">
        <f t="shared" si="146"/>
        <v>306250000000000</v>
      </c>
    </row>
    <row r="136" spans="1:19" x14ac:dyDescent="0.2">
      <c r="A136" s="29" t="s">
        <v>152</v>
      </c>
      <c r="B136" s="29">
        <v>134</v>
      </c>
      <c r="C136" s="84">
        <v>41783</v>
      </c>
      <c r="D136" s="29">
        <f t="shared" si="140"/>
        <v>2014</v>
      </c>
      <c r="E136" s="85">
        <v>215000</v>
      </c>
      <c r="F136" s="86">
        <f t="shared" si="79"/>
        <v>316666.66666666669</v>
      </c>
      <c r="G136" s="86">
        <f t="shared" si="82"/>
        <v>335000</v>
      </c>
      <c r="H136" s="96">
        <f t="shared" si="80"/>
        <v>0.64179104477611937</v>
      </c>
      <c r="I136" s="86"/>
      <c r="J136" s="86">
        <f t="shared" ref="J136" si="152">E136/$I$16</f>
        <v>289596.52947564755</v>
      </c>
      <c r="K136" s="86">
        <f t="shared" si="142"/>
        <v>526188.4359279765</v>
      </c>
      <c r="L136" s="87"/>
      <c r="M136" s="88">
        <f t="shared" si="143"/>
        <v>-286220.4359279765</v>
      </c>
      <c r="N136" s="89">
        <f t="shared" si="148"/>
        <v>215000</v>
      </c>
      <c r="O136" s="89">
        <f t="shared" si="149"/>
        <v>46225000000</v>
      </c>
      <c r="P136" s="90">
        <f t="shared" si="144"/>
        <v>10750000</v>
      </c>
      <c r="Q136" s="91"/>
      <c r="R136" s="92">
        <f t="shared" si="145"/>
        <v>10750000</v>
      </c>
      <c r="S136" s="93">
        <f t="shared" si="146"/>
        <v>115562500000000</v>
      </c>
    </row>
    <row r="137" spans="1:19" x14ac:dyDescent="0.2">
      <c r="A137" s="75" t="s">
        <v>153</v>
      </c>
      <c r="B137" s="75">
        <v>135</v>
      </c>
      <c r="C137" s="76">
        <v>41804</v>
      </c>
      <c r="D137" s="75">
        <f t="shared" si="140"/>
        <v>2014</v>
      </c>
      <c r="E137" s="77">
        <v>115000</v>
      </c>
      <c r="F137" s="78">
        <f t="shared" si="79"/>
        <v>264583.33333333331</v>
      </c>
      <c r="G137" s="78">
        <f t="shared" si="82"/>
        <v>290625</v>
      </c>
      <c r="H137" s="94">
        <f t="shared" si="80"/>
        <v>0.39569892473118279</v>
      </c>
      <c r="I137" s="78"/>
      <c r="J137" s="78">
        <f t="shared" ref="J137" si="153">E137/$I$17</f>
        <v>150139.46020193037</v>
      </c>
      <c r="K137" s="78">
        <f t="shared" si="142"/>
        <v>526949.29445149668</v>
      </c>
      <c r="L137" s="79"/>
      <c r="M137" s="78">
        <f t="shared" si="143"/>
        <v>-386981.29445149668</v>
      </c>
      <c r="N137" s="80">
        <f t="shared" si="148"/>
        <v>115000</v>
      </c>
      <c r="O137" s="80">
        <f t="shared" si="149"/>
        <v>13225000000</v>
      </c>
      <c r="P137" s="81">
        <f t="shared" si="144"/>
        <v>5750000</v>
      </c>
      <c r="Q137" s="82"/>
      <c r="R137" s="83">
        <f t="shared" si="145"/>
        <v>5750000</v>
      </c>
      <c r="S137" s="36">
        <f t="shared" si="146"/>
        <v>33062500000000</v>
      </c>
    </row>
    <row r="138" spans="1:19" x14ac:dyDescent="0.2">
      <c r="A138" s="29" t="s">
        <v>154</v>
      </c>
      <c r="B138" s="29">
        <v>136</v>
      </c>
      <c r="C138" s="84">
        <v>41825</v>
      </c>
      <c r="D138" s="29">
        <f t="shared" si="140"/>
        <v>2014</v>
      </c>
      <c r="E138" s="85">
        <v>525000</v>
      </c>
      <c r="F138" s="86">
        <f t="shared" ref="F138:F201" si="154">AVERAGE(E133:E144)</f>
        <v>312083.33333333331</v>
      </c>
      <c r="G138" s="86">
        <f t="shared" si="82"/>
        <v>288333.33333333331</v>
      </c>
      <c r="H138" s="96">
        <f t="shared" ref="H138:H201" si="155">E138/G138</f>
        <v>1.8208092485549134</v>
      </c>
      <c r="I138" s="86"/>
      <c r="J138" s="86">
        <f t="shared" ref="J138" si="156">E138/$I$18</f>
        <v>504828.47743588034</v>
      </c>
      <c r="K138" s="86">
        <f t="shared" si="142"/>
        <v>527704.53773179883</v>
      </c>
      <c r="L138" s="87"/>
      <c r="M138" s="88">
        <f t="shared" si="143"/>
        <v>22263.46226820111</v>
      </c>
      <c r="N138" s="89">
        <f t="shared" si="148"/>
        <v>525000</v>
      </c>
      <c r="O138" s="89">
        <f t="shared" si="149"/>
        <v>275625000000</v>
      </c>
      <c r="P138" s="90">
        <f t="shared" si="144"/>
        <v>26250000</v>
      </c>
      <c r="Q138" s="91"/>
      <c r="R138" s="92">
        <f t="shared" si="145"/>
        <v>26250000</v>
      </c>
      <c r="S138" s="93">
        <f t="shared" si="146"/>
        <v>689062500000000</v>
      </c>
    </row>
    <row r="139" spans="1:19" x14ac:dyDescent="0.2">
      <c r="A139" s="75" t="s">
        <v>155</v>
      </c>
      <c r="B139" s="75">
        <v>137</v>
      </c>
      <c r="C139" s="76">
        <v>41881</v>
      </c>
      <c r="D139" s="75">
        <f t="shared" si="140"/>
        <v>2014</v>
      </c>
      <c r="E139" s="77">
        <v>125000</v>
      </c>
      <c r="F139" s="78">
        <f t="shared" si="154"/>
        <v>337916.66666666669</v>
      </c>
      <c r="G139" s="78">
        <f t="shared" ref="G139:G202" si="157">AVERAGE(F138:F139)</f>
        <v>325000</v>
      </c>
      <c r="H139" s="94">
        <f t="shared" si="155"/>
        <v>0.38461538461538464</v>
      </c>
      <c r="I139" s="78"/>
      <c r="J139" s="78">
        <f t="shared" ref="J139" si="158">E139/$I$19</f>
        <v>160666.49839901715</v>
      </c>
      <c r="K139" s="78">
        <f t="shared" si="142"/>
        <v>528454.2480446212</v>
      </c>
      <c r="L139" s="79"/>
      <c r="M139" s="78">
        <f t="shared" si="143"/>
        <v>-378486.2480446212</v>
      </c>
      <c r="N139" s="80">
        <f t="shared" si="148"/>
        <v>125000</v>
      </c>
      <c r="O139" s="80">
        <f t="shared" si="149"/>
        <v>15625000000</v>
      </c>
      <c r="P139" s="81">
        <f t="shared" si="144"/>
        <v>6250000</v>
      </c>
      <c r="Q139" s="82"/>
      <c r="R139" s="83">
        <f t="shared" si="145"/>
        <v>6250000</v>
      </c>
      <c r="S139" s="36">
        <f t="shared" si="146"/>
        <v>39062500000000</v>
      </c>
    </row>
    <row r="140" spans="1:19" x14ac:dyDescent="0.2">
      <c r="A140" s="29" t="s">
        <v>156</v>
      </c>
      <c r="B140" s="29">
        <v>138</v>
      </c>
      <c r="C140" s="84">
        <v>41909</v>
      </c>
      <c r="D140" s="29">
        <f t="shared" si="140"/>
        <v>2014</v>
      </c>
      <c r="E140" s="85">
        <v>205000</v>
      </c>
      <c r="F140" s="86">
        <f t="shared" si="154"/>
        <v>362083.33333333331</v>
      </c>
      <c r="G140" s="86">
        <f t="shared" si="157"/>
        <v>350000</v>
      </c>
      <c r="H140" s="96">
        <f t="shared" si="155"/>
        <v>0.58571428571428574</v>
      </c>
      <c r="I140" s="86"/>
      <c r="J140" s="86">
        <f t="shared" ref="J140" si="159">E140/$I$20</f>
        <v>177939.15498888437</v>
      </c>
      <c r="K140" s="86">
        <f t="shared" si="142"/>
        <v>529198.50587056251</v>
      </c>
      <c r="L140" s="87"/>
      <c r="M140" s="88">
        <f t="shared" si="143"/>
        <v>-299230.50587056257</v>
      </c>
      <c r="N140" s="89">
        <f t="shared" si="148"/>
        <v>205000</v>
      </c>
      <c r="O140" s="89">
        <f t="shared" si="149"/>
        <v>42025000000</v>
      </c>
      <c r="P140" s="90">
        <f t="shared" si="144"/>
        <v>10250000</v>
      </c>
      <c r="Q140" s="91"/>
      <c r="R140" s="92">
        <f t="shared" si="145"/>
        <v>10250000</v>
      </c>
      <c r="S140" s="93">
        <f t="shared" si="146"/>
        <v>105062500000000</v>
      </c>
    </row>
    <row r="141" spans="1:19" x14ac:dyDescent="0.2">
      <c r="A141" s="75" t="s">
        <v>157</v>
      </c>
      <c r="B141" s="75">
        <v>139</v>
      </c>
      <c r="C141" s="76">
        <v>41937</v>
      </c>
      <c r="D141" s="75">
        <f t="shared" si="140"/>
        <v>2014</v>
      </c>
      <c r="E141" s="77">
        <v>180000</v>
      </c>
      <c r="F141" s="78">
        <f t="shared" si="154"/>
        <v>358750</v>
      </c>
      <c r="G141" s="78">
        <f t="shared" si="157"/>
        <v>360416.66666666663</v>
      </c>
      <c r="H141" s="94">
        <f t="shared" si="155"/>
        <v>0.4994219653179191</v>
      </c>
      <c r="I141" s="78"/>
      <c r="J141" s="78">
        <f t="shared" ref="J141" si="160">E141/$I$9</f>
        <v>172213.82113600959</v>
      </c>
      <c r="K141" s="78">
        <f t="shared" si="142"/>
        <v>529937.3899469293</v>
      </c>
      <c r="L141" s="79"/>
      <c r="M141" s="78">
        <f t="shared" si="143"/>
        <v>-324969.3899469293</v>
      </c>
      <c r="N141" s="80">
        <f t="shared" si="148"/>
        <v>180000</v>
      </c>
      <c r="O141" s="80">
        <f t="shared" si="149"/>
        <v>32400000000</v>
      </c>
      <c r="P141" s="81">
        <f t="shared" si="144"/>
        <v>9000000</v>
      </c>
      <c r="Q141" s="82"/>
      <c r="R141" s="83">
        <f t="shared" si="145"/>
        <v>9000000</v>
      </c>
      <c r="S141" s="36">
        <f t="shared" si="146"/>
        <v>81000000000000</v>
      </c>
    </row>
    <row r="142" spans="1:19" x14ac:dyDescent="0.2">
      <c r="A142" s="29" t="s">
        <v>158</v>
      </c>
      <c r="B142" s="29">
        <v>140</v>
      </c>
      <c r="C142" s="84">
        <v>41958</v>
      </c>
      <c r="D142" s="29">
        <f t="shared" si="140"/>
        <v>2014</v>
      </c>
      <c r="E142" s="85">
        <v>190000</v>
      </c>
      <c r="F142" s="86">
        <f t="shared" si="154"/>
        <v>351250</v>
      </c>
      <c r="G142" s="86">
        <f t="shared" si="157"/>
        <v>355000</v>
      </c>
      <c r="H142" s="96">
        <f t="shared" si="155"/>
        <v>0.53521126760563376</v>
      </c>
      <c r="I142" s="86"/>
      <c r="J142" s="86">
        <f t="shared" ref="J142" si="161">E142/$I$10</f>
        <v>233135.60019178007</v>
      </c>
      <c r="K142" s="86">
        <f t="shared" si="142"/>
        <v>530670.9773177231</v>
      </c>
      <c r="L142" s="87"/>
      <c r="M142" s="88">
        <f t="shared" si="143"/>
        <v>-315702.9773177231</v>
      </c>
      <c r="N142" s="89">
        <f t="shared" si="148"/>
        <v>190000</v>
      </c>
      <c r="O142" s="89">
        <f t="shared" si="149"/>
        <v>36100000000</v>
      </c>
      <c r="P142" s="90">
        <f t="shared" si="144"/>
        <v>9500000</v>
      </c>
      <c r="Q142" s="91"/>
      <c r="R142" s="92">
        <f t="shared" si="145"/>
        <v>9500000</v>
      </c>
      <c r="S142" s="93">
        <f t="shared" si="146"/>
        <v>90250000000000</v>
      </c>
    </row>
    <row r="143" spans="1:19" x14ac:dyDescent="0.2">
      <c r="A143" s="75" t="s">
        <v>159</v>
      </c>
      <c r="B143" s="75">
        <v>141</v>
      </c>
      <c r="C143" s="76">
        <v>41979</v>
      </c>
      <c r="D143" s="75">
        <f t="shared" si="140"/>
        <v>2014</v>
      </c>
      <c r="E143" s="77">
        <v>400000</v>
      </c>
      <c r="F143" s="78">
        <f t="shared" si="154"/>
        <v>372916.66666666669</v>
      </c>
      <c r="G143" s="78">
        <f t="shared" si="157"/>
        <v>362083.33333333337</v>
      </c>
      <c r="H143" s="94">
        <f t="shared" si="155"/>
        <v>1.1047180667433831</v>
      </c>
      <c r="I143" s="78"/>
      <c r="J143" s="78">
        <f t="shared" ref="J143" si="162">E143/$I$11</f>
        <v>280814.10156068701</v>
      </c>
      <c r="K143" s="78">
        <f t="shared" si="142"/>
        <v>531399.34338184982</v>
      </c>
      <c r="L143" s="79"/>
      <c r="M143" s="78">
        <f t="shared" si="143"/>
        <v>-106431.34338184987</v>
      </c>
      <c r="N143" s="80">
        <f t="shared" si="148"/>
        <v>400000</v>
      </c>
      <c r="O143" s="80">
        <f t="shared" si="149"/>
        <v>160000000000</v>
      </c>
      <c r="P143" s="81">
        <f t="shared" si="144"/>
        <v>20000000</v>
      </c>
      <c r="Q143" s="82"/>
      <c r="R143" s="83">
        <f t="shared" si="145"/>
        <v>20000000</v>
      </c>
      <c r="S143" s="36">
        <f t="shared" si="146"/>
        <v>400000000000000</v>
      </c>
    </row>
    <row r="144" spans="1:19" x14ac:dyDescent="0.2">
      <c r="A144" s="29" t="s">
        <v>160</v>
      </c>
      <c r="B144" s="29">
        <v>142</v>
      </c>
      <c r="C144" s="84">
        <v>42007</v>
      </c>
      <c r="D144" s="29">
        <f t="shared" si="140"/>
        <v>2015</v>
      </c>
      <c r="E144" s="85">
        <v>800000</v>
      </c>
      <c r="F144" s="86">
        <f t="shared" si="154"/>
        <v>354166.66666666669</v>
      </c>
      <c r="G144" s="86">
        <f t="shared" si="157"/>
        <v>363541.66666666669</v>
      </c>
      <c r="H144" s="96">
        <f t="shared" si="155"/>
        <v>2.2005730659025788</v>
      </c>
      <c r="I144" s="86"/>
      <c r="J144" s="86">
        <f t="shared" ref="J144" si="163">E144/$I$12</f>
        <v>797991.64206069848</v>
      </c>
      <c r="K144" s="86">
        <f t="shared" si="142"/>
        <v>532122.56193962507</v>
      </c>
      <c r="L144" s="87"/>
      <c r="M144" s="88">
        <f t="shared" si="143"/>
        <v>292845.43806037499</v>
      </c>
      <c r="N144" s="89">
        <f t="shared" si="148"/>
        <v>800000</v>
      </c>
      <c r="O144" s="89">
        <f t="shared" si="149"/>
        <v>640000000000</v>
      </c>
      <c r="P144" s="90">
        <f t="shared" si="144"/>
        <v>48000000</v>
      </c>
      <c r="Q144" s="91"/>
      <c r="R144" s="92">
        <f t="shared" si="145"/>
        <v>48000000</v>
      </c>
      <c r="S144" s="93">
        <f t="shared" si="146"/>
        <v>2304000000000000</v>
      </c>
    </row>
    <row r="145" spans="1:19" x14ac:dyDescent="0.2">
      <c r="A145" s="75" t="s">
        <v>161</v>
      </c>
      <c r="B145" s="75">
        <v>143</v>
      </c>
      <c r="C145" s="76">
        <v>42035</v>
      </c>
      <c r="D145" s="75">
        <f t="shared" si="140"/>
        <v>2015</v>
      </c>
      <c r="E145" s="77">
        <v>650000</v>
      </c>
      <c r="F145" s="78">
        <f t="shared" si="154"/>
        <v>412500</v>
      </c>
      <c r="G145" s="78">
        <f t="shared" si="157"/>
        <v>383333.33333333337</v>
      </c>
      <c r="H145" s="94">
        <f t="shared" si="155"/>
        <v>1.6956521739130432</v>
      </c>
      <c r="I145" s="78"/>
      <c r="J145" s="78">
        <f t="shared" ref="J145" si="164">E145/$I$13</f>
        <v>548963.28836327279</v>
      </c>
      <c r="K145" s="78">
        <f t="shared" si="142"/>
        <v>532840.70523764752</v>
      </c>
      <c r="L145" s="79"/>
      <c r="M145" s="78">
        <f t="shared" si="143"/>
        <v>142127.29476235242</v>
      </c>
      <c r="N145" s="80">
        <f t="shared" si="148"/>
        <v>650000</v>
      </c>
      <c r="O145" s="80">
        <f t="shared" si="149"/>
        <v>422500000000</v>
      </c>
      <c r="P145" s="81">
        <f t="shared" si="144"/>
        <v>39000000</v>
      </c>
      <c r="Q145" s="82"/>
      <c r="R145" s="83">
        <f t="shared" si="145"/>
        <v>39000000</v>
      </c>
      <c r="S145" s="36">
        <f t="shared" si="146"/>
        <v>1521000000000000</v>
      </c>
    </row>
    <row r="146" spans="1:19" x14ac:dyDescent="0.2">
      <c r="A146" s="29" t="s">
        <v>162</v>
      </c>
      <c r="B146" s="29">
        <v>144</v>
      </c>
      <c r="C146" s="84">
        <v>42063</v>
      </c>
      <c r="D146" s="29">
        <f t="shared" si="140"/>
        <v>2015</v>
      </c>
      <c r="E146" s="85">
        <v>590000</v>
      </c>
      <c r="F146" s="86">
        <f t="shared" si="154"/>
        <v>470416.66666666669</v>
      </c>
      <c r="G146" s="86">
        <f t="shared" si="157"/>
        <v>441458.33333333337</v>
      </c>
      <c r="H146" s="96">
        <f t="shared" si="155"/>
        <v>1.3364794714487964</v>
      </c>
      <c r="I146" s="86"/>
      <c r="J146" s="86">
        <f t="shared" ref="J146" si="165">E146/$I$14</f>
        <v>588311.07930268208</v>
      </c>
      <c r="K146" s="86">
        <f t="shared" si="142"/>
        <v>533553.84401211003</v>
      </c>
      <c r="L146" s="87"/>
      <c r="M146" s="88">
        <f t="shared" si="143"/>
        <v>81414.155987889972</v>
      </c>
      <c r="N146" s="89">
        <f t="shared" si="148"/>
        <v>590000</v>
      </c>
      <c r="O146" s="89">
        <f t="shared" si="149"/>
        <v>348100000000</v>
      </c>
      <c r="P146" s="90">
        <f t="shared" si="144"/>
        <v>35400000</v>
      </c>
      <c r="Q146" s="91"/>
      <c r="R146" s="92">
        <f t="shared" si="145"/>
        <v>35400000</v>
      </c>
      <c r="S146" s="93">
        <f t="shared" si="146"/>
        <v>1253160000000000</v>
      </c>
    </row>
    <row r="147" spans="1:19" x14ac:dyDescent="0.2">
      <c r="A147" s="75" t="s">
        <v>163</v>
      </c>
      <c r="B147" s="75">
        <v>145</v>
      </c>
      <c r="C147" s="76">
        <v>42077</v>
      </c>
      <c r="D147" s="75">
        <f t="shared" si="140"/>
        <v>2015</v>
      </c>
      <c r="E147" s="77">
        <v>310000</v>
      </c>
      <c r="F147" s="78">
        <f t="shared" si="154"/>
        <v>465000</v>
      </c>
      <c r="G147" s="78">
        <f t="shared" si="157"/>
        <v>467708.33333333337</v>
      </c>
      <c r="H147" s="94">
        <f t="shared" si="155"/>
        <v>0.66280623608017808</v>
      </c>
      <c r="I147" s="78"/>
      <c r="J147" s="78">
        <f t="shared" ref="J147" si="166">E147/$I$15</f>
        <v>353658.3206738226</v>
      </c>
      <c r="K147" s="78">
        <f t="shared" si="142"/>
        <v>534262.04753060942</v>
      </c>
      <c r="L147" s="79"/>
      <c r="M147" s="78">
        <f t="shared" si="143"/>
        <v>-199294.04753060947</v>
      </c>
      <c r="N147" s="80">
        <f t="shared" si="148"/>
        <v>310000</v>
      </c>
      <c r="O147" s="80">
        <f t="shared" si="149"/>
        <v>96100000000</v>
      </c>
      <c r="P147" s="81">
        <f t="shared" si="144"/>
        <v>18600000</v>
      </c>
      <c r="Q147" s="82"/>
      <c r="R147" s="83">
        <f t="shared" si="145"/>
        <v>18600000</v>
      </c>
      <c r="S147" s="36">
        <f t="shared" si="146"/>
        <v>345960000000000</v>
      </c>
    </row>
    <row r="148" spans="1:19" x14ac:dyDescent="0.2">
      <c r="A148" s="29" t="s">
        <v>164</v>
      </c>
      <c r="B148" s="29">
        <v>146</v>
      </c>
      <c r="C148" s="84">
        <v>42119</v>
      </c>
      <c r="D148" s="29">
        <f t="shared" si="140"/>
        <v>2015</v>
      </c>
      <c r="E148" s="85">
        <v>125000</v>
      </c>
      <c r="F148" s="86">
        <f t="shared" si="154"/>
        <v>470000</v>
      </c>
      <c r="G148" s="86">
        <f t="shared" si="157"/>
        <v>467500</v>
      </c>
      <c r="H148" s="96">
        <f t="shared" si="155"/>
        <v>0.26737967914438504</v>
      </c>
      <c r="I148" s="86"/>
      <c r="J148" s="86">
        <f t="shared" ref="J148" si="167">E148/$I$16</f>
        <v>168370.07527653928</v>
      </c>
      <c r="K148" s="86">
        <f t="shared" si="142"/>
        <v>534965.38363252254</v>
      </c>
      <c r="L148" s="87"/>
      <c r="M148" s="88">
        <f t="shared" si="143"/>
        <v>-384997.3836325226</v>
      </c>
      <c r="N148" s="89">
        <f t="shared" si="148"/>
        <v>125000</v>
      </c>
      <c r="O148" s="89">
        <f t="shared" si="149"/>
        <v>15625000000</v>
      </c>
      <c r="P148" s="90">
        <f t="shared" si="144"/>
        <v>7500000</v>
      </c>
      <c r="Q148" s="91"/>
      <c r="R148" s="92">
        <f t="shared" si="145"/>
        <v>7500000</v>
      </c>
      <c r="S148" s="93">
        <f t="shared" si="146"/>
        <v>56250000000000</v>
      </c>
    </row>
    <row r="149" spans="1:19" x14ac:dyDescent="0.2">
      <c r="A149" s="75" t="s">
        <v>165</v>
      </c>
      <c r="B149" s="75">
        <v>147</v>
      </c>
      <c r="C149" s="76">
        <v>42147</v>
      </c>
      <c r="D149" s="75">
        <f t="shared" si="140"/>
        <v>2015</v>
      </c>
      <c r="E149" s="77">
        <v>375000</v>
      </c>
      <c r="F149" s="78">
        <f t="shared" si="154"/>
        <v>528333.33333333337</v>
      </c>
      <c r="G149" s="78">
        <f t="shared" si="157"/>
        <v>499166.66666666669</v>
      </c>
      <c r="H149" s="94">
        <f t="shared" si="155"/>
        <v>0.75125208681135225</v>
      </c>
      <c r="I149" s="78"/>
      <c r="J149" s="78">
        <f t="shared" ref="J149" si="168">E149/$I$17</f>
        <v>489585.19631064247</v>
      </c>
      <c r="K149" s="78">
        <f t="shared" si="142"/>
        <v>535663.91876800195</v>
      </c>
      <c r="L149" s="79"/>
      <c r="M149" s="78">
        <f t="shared" si="143"/>
        <v>-135695.91876800195</v>
      </c>
      <c r="N149" s="80">
        <f t="shared" si="148"/>
        <v>375000</v>
      </c>
      <c r="O149" s="80">
        <f t="shared" si="149"/>
        <v>140625000000</v>
      </c>
      <c r="P149" s="81">
        <f t="shared" si="144"/>
        <v>22500000</v>
      </c>
      <c r="Q149" s="82"/>
      <c r="R149" s="83">
        <f t="shared" si="145"/>
        <v>22500000</v>
      </c>
      <c r="S149" s="36">
        <f t="shared" si="146"/>
        <v>506250000000000</v>
      </c>
    </row>
    <row r="150" spans="1:19" x14ac:dyDescent="0.2">
      <c r="A150" s="29" t="s">
        <v>166</v>
      </c>
      <c r="B150" s="29">
        <v>148</v>
      </c>
      <c r="C150" s="84">
        <v>42168</v>
      </c>
      <c r="D150" s="29">
        <f t="shared" si="140"/>
        <v>2015</v>
      </c>
      <c r="E150" s="85">
        <v>300000</v>
      </c>
      <c r="F150" s="86">
        <f t="shared" si="154"/>
        <v>561666.66666666663</v>
      </c>
      <c r="G150" s="86">
        <f t="shared" si="157"/>
        <v>545000</v>
      </c>
      <c r="H150" s="96">
        <f t="shared" si="155"/>
        <v>0.55045871559633031</v>
      </c>
      <c r="I150" s="86"/>
      <c r="J150" s="86">
        <f t="shared" ref="J150" si="169">E150/$I$18</f>
        <v>288473.41567764588</v>
      </c>
      <c r="K150" s="86">
        <f t="shared" si="142"/>
        <v>536357.71803565067</v>
      </c>
      <c r="L150" s="87"/>
      <c r="M150" s="88">
        <f t="shared" si="143"/>
        <v>-211389.71803565067</v>
      </c>
      <c r="N150" s="89">
        <f t="shared" si="148"/>
        <v>300000</v>
      </c>
      <c r="O150" s="89">
        <f t="shared" si="149"/>
        <v>90000000000</v>
      </c>
      <c r="P150" s="90">
        <f t="shared" si="144"/>
        <v>18000000</v>
      </c>
      <c r="Q150" s="91"/>
      <c r="R150" s="92">
        <f t="shared" si="145"/>
        <v>18000000</v>
      </c>
      <c r="S150" s="93">
        <f t="shared" si="146"/>
        <v>324000000000000</v>
      </c>
    </row>
    <row r="151" spans="1:19" x14ac:dyDescent="0.2">
      <c r="A151" s="75" t="s">
        <v>167</v>
      </c>
      <c r="B151" s="75">
        <v>149</v>
      </c>
      <c r="C151" s="76">
        <v>42196</v>
      </c>
      <c r="D151" s="75">
        <f t="shared" si="140"/>
        <v>2015</v>
      </c>
      <c r="E151" s="77">
        <v>825000</v>
      </c>
      <c r="F151" s="78">
        <f t="shared" si="154"/>
        <v>526666.66666666663</v>
      </c>
      <c r="G151" s="78">
        <f t="shared" si="157"/>
        <v>544166.66666666663</v>
      </c>
      <c r="H151" s="94">
        <f t="shared" si="155"/>
        <v>1.5160796324655437</v>
      </c>
      <c r="I151" s="78"/>
      <c r="J151" s="78">
        <f t="shared" ref="J151" si="170">E151/$I$19</f>
        <v>1060398.8894335132</v>
      </c>
      <c r="K151" s="78">
        <f t="shared" si="142"/>
        <v>537046.84521892853</v>
      </c>
      <c r="L151" s="79"/>
      <c r="M151" s="78">
        <f t="shared" si="143"/>
        <v>312921.15478107141</v>
      </c>
      <c r="N151" s="80">
        <f t="shared" si="148"/>
        <v>825000</v>
      </c>
      <c r="O151" s="80">
        <f t="shared" si="149"/>
        <v>680625000000</v>
      </c>
      <c r="P151" s="81">
        <f t="shared" si="144"/>
        <v>49500000</v>
      </c>
      <c r="Q151" s="82"/>
      <c r="R151" s="83">
        <f t="shared" si="145"/>
        <v>49500000</v>
      </c>
      <c r="S151" s="36">
        <f t="shared" si="146"/>
        <v>2450250000000000</v>
      </c>
    </row>
    <row r="152" spans="1:19" x14ac:dyDescent="0.2">
      <c r="A152" s="29" t="s">
        <v>168</v>
      </c>
      <c r="B152" s="29">
        <v>150</v>
      </c>
      <c r="C152" s="84">
        <v>42217</v>
      </c>
      <c r="D152" s="29">
        <f t="shared" si="140"/>
        <v>2015</v>
      </c>
      <c r="E152" s="85">
        <v>900000</v>
      </c>
      <c r="F152" s="86">
        <f t="shared" si="154"/>
        <v>587250</v>
      </c>
      <c r="G152" s="86">
        <f t="shared" si="157"/>
        <v>556958.33333333326</v>
      </c>
      <c r="H152" s="96">
        <f t="shared" si="155"/>
        <v>1.6159198024986909</v>
      </c>
      <c r="I152" s="86"/>
      <c r="J152" s="86">
        <f t="shared" ref="J152" si="171">E152/$I$20</f>
        <v>781196.2901951021</v>
      </c>
      <c r="K152" s="86">
        <f t="shared" si="142"/>
        <v>537731.36282134033</v>
      </c>
      <c r="L152" s="87"/>
      <c r="M152" s="88">
        <f t="shared" si="143"/>
        <v>387236.63717865967</v>
      </c>
      <c r="N152" s="89">
        <f t="shared" si="148"/>
        <v>900000</v>
      </c>
      <c r="O152" s="89">
        <f t="shared" si="149"/>
        <v>810000000000</v>
      </c>
      <c r="P152" s="90">
        <f t="shared" si="144"/>
        <v>54000000</v>
      </c>
      <c r="Q152" s="91"/>
      <c r="R152" s="92">
        <f t="shared" si="145"/>
        <v>54000000</v>
      </c>
      <c r="S152" s="93">
        <f t="shared" si="146"/>
        <v>2916000000000000</v>
      </c>
    </row>
    <row r="153" spans="1:19" x14ac:dyDescent="0.2">
      <c r="A153" s="75" t="s">
        <v>169</v>
      </c>
      <c r="B153" s="75">
        <v>151</v>
      </c>
      <c r="C153" s="76">
        <v>42252</v>
      </c>
      <c r="D153" s="75">
        <f t="shared" si="140"/>
        <v>2015</v>
      </c>
      <c r="E153" s="77">
        <v>115000</v>
      </c>
      <c r="F153" s="78">
        <f t="shared" si="154"/>
        <v>588250</v>
      </c>
      <c r="G153" s="78">
        <f t="shared" si="157"/>
        <v>587750</v>
      </c>
      <c r="H153" s="94">
        <f t="shared" si="155"/>
        <v>0.19566142067205444</v>
      </c>
      <c r="I153" s="78"/>
      <c r="J153" s="78">
        <f t="shared" ref="J153" si="172">E153/$I$9</f>
        <v>110025.49683689502</v>
      </c>
      <c r="K153" s="78">
        <f t="shared" si="142"/>
        <v>538411.3321004553</v>
      </c>
      <c r="L153" s="79"/>
      <c r="M153" s="78">
        <f t="shared" si="143"/>
        <v>-398443.3321004553</v>
      </c>
      <c r="N153" s="80">
        <f t="shared" si="148"/>
        <v>115000</v>
      </c>
      <c r="O153" s="80">
        <f t="shared" si="149"/>
        <v>13225000000</v>
      </c>
      <c r="P153" s="81">
        <f t="shared" si="144"/>
        <v>6900000</v>
      </c>
      <c r="Q153" s="82"/>
      <c r="R153" s="83">
        <f t="shared" si="145"/>
        <v>6900000</v>
      </c>
      <c r="S153" s="36">
        <f t="shared" si="146"/>
        <v>47610000000000</v>
      </c>
    </row>
    <row r="154" spans="1:19" x14ac:dyDescent="0.2">
      <c r="A154" s="29" t="s">
        <v>170</v>
      </c>
      <c r="B154" s="29">
        <v>152</v>
      </c>
      <c r="C154" s="84">
        <v>42280</v>
      </c>
      <c r="D154" s="29">
        <f t="shared" si="140"/>
        <v>2015</v>
      </c>
      <c r="E154" s="85">
        <v>250000</v>
      </c>
      <c r="F154" s="86">
        <f t="shared" si="154"/>
        <v>595916.66666666663</v>
      </c>
      <c r="G154" s="86">
        <f t="shared" si="157"/>
        <v>592083.33333333326</v>
      </c>
      <c r="H154" s="96">
        <f t="shared" si="155"/>
        <v>0.42223786066150604</v>
      </c>
      <c r="I154" s="86"/>
      <c r="J154" s="86">
        <f t="shared" ref="J154" si="173">E154/$I$10</f>
        <v>306757.36867339484</v>
      </c>
      <c r="K154" s="86">
        <f t="shared" si="142"/>
        <v>539086.81310080364</v>
      </c>
      <c r="L154" s="87"/>
      <c r="M154" s="88">
        <f t="shared" si="143"/>
        <v>-264118.8131008037</v>
      </c>
      <c r="N154" s="89">
        <f t="shared" si="148"/>
        <v>250000</v>
      </c>
      <c r="O154" s="89">
        <f t="shared" si="149"/>
        <v>62500000000</v>
      </c>
      <c r="P154" s="90">
        <f t="shared" si="144"/>
        <v>15000000</v>
      </c>
      <c r="Q154" s="91"/>
      <c r="R154" s="92">
        <f t="shared" si="145"/>
        <v>15000000</v>
      </c>
      <c r="S154" s="93">
        <f t="shared" si="146"/>
        <v>225000000000000</v>
      </c>
    </row>
    <row r="155" spans="1:19" x14ac:dyDescent="0.2">
      <c r="A155" s="75" t="s">
        <v>171</v>
      </c>
      <c r="B155" s="75">
        <v>153</v>
      </c>
      <c r="C155" s="76">
        <v>42322</v>
      </c>
      <c r="D155" s="75">
        <f t="shared" si="140"/>
        <v>2015</v>
      </c>
      <c r="E155" s="77">
        <v>1100000</v>
      </c>
      <c r="F155" s="78">
        <f t="shared" si="154"/>
        <v>588250</v>
      </c>
      <c r="G155" s="78">
        <f t="shared" si="157"/>
        <v>592083.33333333326</v>
      </c>
      <c r="H155" s="94">
        <f t="shared" si="155"/>
        <v>1.8578465869106267</v>
      </c>
      <c r="I155" s="78"/>
      <c r="J155" s="78">
        <f t="shared" ref="J155" si="174">E155/$I$11</f>
        <v>772238.77929188916</v>
      </c>
      <c r="K155" s="78">
        <f t="shared" si="142"/>
        <v>539757.86468569492</v>
      </c>
      <c r="L155" s="79"/>
      <c r="M155" s="78">
        <f t="shared" si="143"/>
        <v>585210.13531430508</v>
      </c>
      <c r="N155" s="80">
        <f t="shared" si="148"/>
        <v>1100000</v>
      </c>
      <c r="O155" s="80">
        <f t="shared" si="149"/>
        <v>1210000000000</v>
      </c>
      <c r="P155" s="81">
        <f t="shared" si="144"/>
        <v>66000000</v>
      </c>
      <c r="Q155" s="82"/>
      <c r="R155" s="83">
        <f t="shared" si="145"/>
        <v>66000000</v>
      </c>
      <c r="S155" s="36">
        <f t="shared" si="146"/>
        <v>4356000000000000</v>
      </c>
    </row>
    <row r="156" spans="1:19" x14ac:dyDescent="0.2">
      <c r="A156" s="29" t="s">
        <v>172</v>
      </c>
      <c r="B156" s="29">
        <v>154</v>
      </c>
      <c r="C156" s="84">
        <v>42350</v>
      </c>
      <c r="D156" s="29">
        <f t="shared" si="140"/>
        <v>2015</v>
      </c>
      <c r="E156" s="85">
        <v>1200000</v>
      </c>
      <c r="F156" s="86">
        <f t="shared" si="154"/>
        <v>647333.33333333337</v>
      </c>
      <c r="G156" s="86">
        <f t="shared" si="157"/>
        <v>617791.66666666674</v>
      </c>
      <c r="H156" s="96">
        <f t="shared" si="155"/>
        <v>1.9424023740473457</v>
      </c>
      <c r="I156" s="86"/>
      <c r="J156" s="86">
        <f t="shared" ref="J156" si="175">E156/$I$12</f>
        <v>1196987.4630910477</v>
      </c>
      <c r="K156" s="86">
        <f t="shared" si="142"/>
        <v>540424.54456799873</v>
      </c>
      <c r="L156" s="87"/>
      <c r="M156" s="88">
        <f t="shared" si="143"/>
        <v>684543.45543200127</v>
      </c>
      <c r="N156" s="89">
        <f t="shared" si="148"/>
        <v>1200000</v>
      </c>
      <c r="O156" s="89">
        <f t="shared" si="149"/>
        <v>1440000000000</v>
      </c>
      <c r="P156" s="90">
        <f t="shared" si="144"/>
        <v>72000000</v>
      </c>
      <c r="Q156" s="91"/>
      <c r="R156" s="92">
        <f t="shared" si="145"/>
        <v>72000000</v>
      </c>
      <c r="S156" s="93">
        <f t="shared" si="146"/>
        <v>5184000000000000</v>
      </c>
    </row>
    <row r="157" spans="1:19" x14ac:dyDescent="0.2">
      <c r="A157" s="75" t="s">
        <v>173</v>
      </c>
      <c r="B157" s="75">
        <v>155</v>
      </c>
      <c r="C157" s="76">
        <v>42371</v>
      </c>
      <c r="D157" s="75">
        <f t="shared" si="140"/>
        <v>2016</v>
      </c>
      <c r="E157" s="77">
        <v>230000</v>
      </c>
      <c r="F157" s="78">
        <f t="shared" si="154"/>
        <v>598583.33333333337</v>
      </c>
      <c r="G157" s="78">
        <f t="shared" si="157"/>
        <v>622958.33333333337</v>
      </c>
      <c r="H157" s="94">
        <f t="shared" si="155"/>
        <v>0.36920607317236304</v>
      </c>
      <c r="I157" s="78"/>
      <c r="J157" s="78">
        <f t="shared" ref="J157" si="176">E157/$I$13</f>
        <v>194248.54819008114</v>
      </c>
      <c r="K157" s="78">
        <f t="shared" si="142"/>
        <v>541086.9093399311</v>
      </c>
      <c r="L157" s="79"/>
      <c r="M157" s="78">
        <f t="shared" si="143"/>
        <v>-286118.9093399311</v>
      </c>
      <c r="N157" s="80">
        <f t="shared" si="148"/>
        <v>230000</v>
      </c>
      <c r="O157" s="80">
        <f t="shared" si="149"/>
        <v>52900000000</v>
      </c>
      <c r="P157" s="81">
        <f t="shared" si="144"/>
        <v>13800000</v>
      </c>
      <c r="Q157" s="82"/>
      <c r="R157" s="83">
        <f t="shared" si="145"/>
        <v>13800000</v>
      </c>
      <c r="S157" s="36">
        <f t="shared" si="146"/>
        <v>190440000000000</v>
      </c>
    </row>
    <row r="158" spans="1:19" x14ac:dyDescent="0.2">
      <c r="A158" s="29" t="s">
        <v>174</v>
      </c>
      <c r="B158" s="29">
        <v>156</v>
      </c>
      <c r="C158" s="84">
        <v>42434</v>
      </c>
      <c r="D158" s="29">
        <f t="shared" si="140"/>
        <v>2016</v>
      </c>
      <c r="E158" s="85">
        <v>1317000</v>
      </c>
      <c r="F158" s="86">
        <f t="shared" si="154"/>
        <v>656916.66666666663</v>
      </c>
      <c r="G158" s="86">
        <f t="shared" si="157"/>
        <v>627750</v>
      </c>
      <c r="H158" s="96">
        <f t="shared" si="155"/>
        <v>2.0979689366786141</v>
      </c>
      <c r="I158" s="86"/>
      <c r="J158" s="86">
        <f t="shared" ref="J158" si="177">E158/$I$14</f>
        <v>1313229.9854942921</v>
      </c>
      <c r="K158" s="86">
        <f t="shared" si="142"/>
        <v>541745.01450188132</v>
      </c>
      <c r="L158" s="87"/>
      <c r="M158" s="88">
        <f t="shared" si="143"/>
        <v>800222.98549811868</v>
      </c>
      <c r="N158" s="89">
        <f t="shared" si="148"/>
        <v>1317000</v>
      </c>
      <c r="O158" s="89">
        <f t="shared" si="149"/>
        <v>1734489000000</v>
      </c>
      <c r="P158" s="90">
        <f t="shared" si="144"/>
        <v>79020000</v>
      </c>
      <c r="Q158" s="91"/>
      <c r="R158" s="92">
        <f t="shared" si="145"/>
        <v>79020000</v>
      </c>
      <c r="S158" s="93">
        <f t="shared" si="146"/>
        <v>6244160400000000</v>
      </c>
    </row>
    <row r="159" spans="1:19" x14ac:dyDescent="0.2">
      <c r="A159" s="75" t="s">
        <v>175</v>
      </c>
      <c r="B159" s="75">
        <v>157</v>
      </c>
      <c r="C159" s="76">
        <v>42483</v>
      </c>
      <c r="D159" s="75">
        <f t="shared" si="140"/>
        <v>2016</v>
      </c>
      <c r="E159" s="77">
        <v>322000</v>
      </c>
      <c r="F159" s="78">
        <f t="shared" si="154"/>
        <v>686916.66666666663</v>
      </c>
      <c r="G159" s="78">
        <f t="shared" si="157"/>
        <v>671916.66666666663</v>
      </c>
      <c r="H159" s="94">
        <f t="shared" si="155"/>
        <v>0.47922609450576709</v>
      </c>
      <c r="I159" s="78"/>
      <c r="J159" s="78">
        <f t="shared" ref="J159" si="178">E159/$I$15</f>
        <v>367348.32018377708</v>
      </c>
      <c r="K159" s="78">
        <f t="shared" si="142"/>
        <v>542398.91449031909</v>
      </c>
      <c r="L159" s="79"/>
      <c r="M159" s="78">
        <f t="shared" si="143"/>
        <v>-195430.91449031909</v>
      </c>
      <c r="N159" s="80">
        <f t="shared" si="148"/>
        <v>322000</v>
      </c>
      <c r="O159" s="80">
        <f t="shared" si="149"/>
        <v>103684000000</v>
      </c>
      <c r="P159" s="81">
        <f t="shared" si="144"/>
        <v>19320000</v>
      </c>
      <c r="Q159" s="82"/>
      <c r="R159" s="83">
        <f t="shared" si="145"/>
        <v>19320000</v>
      </c>
      <c r="S159" s="36">
        <f t="shared" si="146"/>
        <v>373262400000000</v>
      </c>
    </row>
    <row r="160" spans="1:19" x14ac:dyDescent="0.2">
      <c r="A160" s="29" t="s">
        <v>176</v>
      </c>
      <c r="B160" s="29">
        <v>158</v>
      </c>
      <c r="C160" s="84">
        <v>42504</v>
      </c>
      <c r="D160" s="29">
        <f t="shared" si="140"/>
        <v>2016</v>
      </c>
      <c r="E160" s="85">
        <v>217000</v>
      </c>
      <c r="F160" s="86">
        <f t="shared" si="154"/>
        <v>690250</v>
      </c>
      <c r="G160" s="86">
        <f t="shared" si="157"/>
        <v>688583.33333333326</v>
      </c>
      <c r="H160" s="96">
        <f t="shared" si="155"/>
        <v>0.3151397797410142</v>
      </c>
      <c r="I160" s="86"/>
      <c r="J160" s="86">
        <f t="shared" ref="J160" si="179">E160/$I$16</f>
        <v>292290.45068007219</v>
      </c>
      <c r="K160" s="86">
        <f t="shared" si="142"/>
        <v>543048.66270481469</v>
      </c>
      <c r="L160" s="87"/>
      <c r="M160" s="88">
        <f t="shared" si="143"/>
        <v>-301080.66270481463</v>
      </c>
      <c r="N160" s="89">
        <f t="shared" si="148"/>
        <v>217000</v>
      </c>
      <c r="O160" s="89">
        <f t="shared" si="149"/>
        <v>47089000000</v>
      </c>
      <c r="P160" s="90">
        <f t="shared" si="144"/>
        <v>13020000</v>
      </c>
      <c r="Q160" s="91"/>
      <c r="R160" s="92">
        <f t="shared" si="145"/>
        <v>13020000</v>
      </c>
      <c r="S160" s="93">
        <f t="shared" si="146"/>
        <v>169520400000000</v>
      </c>
    </row>
    <row r="161" spans="1:19" x14ac:dyDescent="0.2">
      <c r="A161" s="75" t="s">
        <v>177</v>
      </c>
      <c r="B161" s="75">
        <v>159</v>
      </c>
      <c r="C161" s="76">
        <v>42525</v>
      </c>
      <c r="D161" s="75">
        <f t="shared" si="140"/>
        <v>2016</v>
      </c>
      <c r="E161" s="77">
        <v>283000</v>
      </c>
      <c r="F161" s="78">
        <f t="shared" si="154"/>
        <v>706916.66666666663</v>
      </c>
      <c r="G161" s="78">
        <f t="shared" si="157"/>
        <v>698583.33333333326</v>
      </c>
      <c r="H161" s="94">
        <f t="shared" si="155"/>
        <v>0.40510557079804371</v>
      </c>
      <c r="I161" s="78"/>
      <c r="J161" s="78">
        <f t="shared" ref="J161" si="180">E161/$I$17</f>
        <v>369473.62814909819</v>
      </c>
      <c r="K161" s="78">
        <f t="shared" si="142"/>
        <v>543694.31153420731</v>
      </c>
      <c r="L161" s="79"/>
      <c r="M161" s="78">
        <f t="shared" si="143"/>
        <v>-235726.31153420737</v>
      </c>
      <c r="N161" s="80">
        <f t="shared" si="148"/>
        <v>283000</v>
      </c>
      <c r="O161" s="80">
        <f t="shared" si="149"/>
        <v>80089000000</v>
      </c>
      <c r="P161" s="81">
        <f t="shared" si="144"/>
        <v>16980000</v>
      </c>
      <c r="Q161" s="82"/>
      <c r="R161" s="83">
        <f t="shared" si="145"/>
        <v>16980000</v>
      </c>
      <c r="S161" s="36">
        <f t="shared" si="146"/>
        <v>288320400000000</v>
      </c>
    </row>
    <row r="162" spans="1:19" x14ac:dyDescent="0.2">
      <c r="A162" s="29" t="s">
        <v>178</v>
      </c>
      <c r="B162" s="29">
        <v>160</v>
      </c>
      <c r="C162" s="84">
        <v>42560</v>
      </c>
      <c r="D162" s="29">
        <f t="shared" si="140"/>
        <v>2016</v>
      </c>
      <c r="E162" s="85">
        <v>1009000</v>
      </c>
      <c r="F162" s="86">
        <f t="shared" si="154"/>
        <v>619416.66666666663</v>
      </c>
      <c r="G162" s="86">
        <f t="shared" si="157"/>
        <v>663166.66666666663</v>
      </c>
      <c r="H162" s="96">
        <f t="shared" si="155"/>
        <v>1.521487811007791</v>
      </c>
      <c r="I162" s="86"/>
      <c r="J162" s="86">
        <f t="shared" ref="J162" si="181">E162/$I$18</f>
        <v>970232.25472914905</v>
      </c>
      <c r="K162" s="86">
        <f t="shared" si="142"/>
        <v>544335.91238195356</v>
      </c>
      <c r="L162" s="87"/>
      <c r="M162" s="88">
        <f t="shared" si="143"/>
        <v>489632.08761804638</v>
      </c>
      <c r="N162" s="89">
        <f t="shared" si="148"/>
        <v>1009000</v>
      </c>
      <c r="O162" s="89">
        <f t="shared" si="149"/>
        <v>1018081000000</v>
      </c>
      <c r="P162" s="90">
        <f t="shared" si="144"/>
        <v>60540000</v>
      </c>
      <c r="Q162" s="91"/>
      <c r="R162" s="92">
        <f t="shared" si="145"/>
        <v>60540000</v>
      </c>
      <c r="S162" s="93">
        <f t="shared" si="146"/>
        <v>3665091600000000</v>
      </c>
    </row>
    <row r="163" spans="1:19" x14ac:dyDescent="0.2">
      <c r="A163" s="75" t="s">
        <v>179</v>
      </c>
      <c r="B163" s="75">
        <v>161</v>
      </c>
      <c r="C163" s="76">
        <v>42581</v>
      </c>
      <c r="D163" s="75">
        <f t="shared" si="140"/>
        <v>2016</v>
      </c>
      <c r="E163" s="77">
        <v>240000</v>
      </c>
      <c r="F163" s="78">
        <f t="shared" si="154"/>
        <v>691916.66666666663</v>
      </c>
      <c r="G163" s="78">
        <f t="shared" si="157"/>
        <v>655666.66666666663</v>
      </c>
      <c r="H163" s="94">
        <f t="shared" si="155"/>
        <v>0.36603965429588209</v>
      </c>
      <c r="I163" s="78"/>
      <c r="J163" s="78">
        <f t="shared" ref="J163" si="182">E163/$I$19</f>
        <v>308479.67692611291</v>
      </c>
      <c r="K163" s="78">
        <f t="shared" si="142"/>
        <v>544973.51569068502</v>
      </c>
      <c r="L163" s="79"/>
      <c r="M163" s="78">
        <f t="shared" si="143"/>
        <v>-280005.51569068502</v>
      </c>
      <c r="N163" s="80">
        <f t="shared" si="148"/>
        <v>240000</v>
      </c>
      <c r="O163" s="80">
        <f t="shared" si="149"/>
        <v>57600000000</v>
      </c>
      <c r="P163" s="81">
        <f t="shared" si="144"/>
        <v>14400000</v>
      </c>
      <c r="Q163" s="82"/>
      <c r="R163" s="83">
        <f t="shared" si="145"/>
        <v>14400000</v>
      </c>
      <c r="S163" s="36">
        <f t="shared" si="146"/>
        <v>207360000000000</v>
      </c>
    </row>
    <row r="164" spans="1:19" x14ac:dyDescent="0.2">
      <c r="A164" s="29" t="s">
        <v>180</v>
      </c>
      <c r="B164" s="29">
        <v>162</v>
      </c>
      <c r="C164" s="84">
        <v>42602</v>
      </c>
      <c r="D164" s="29">
        <f t="shared" si="140"/>
        <v>2016</v>
      </c>
      <c r="E164" s="85">
        <v>1600000</v>
      </c>
      <c r="F164" s="86">
        <f t="shared" si="154"/>
        <v>598833.33333333337</v>
      </c>
      <c r="G164" s="86">
        <f t="shared" si="157"/>
        <v>645375</v>
      </c>
      <c r="H164" s="96">
        <f t="shared" si="155"/>
        <v>2.4791787720317644</v>
      </c>
      <c r="I164" s="86"/>
      <c r="J164" s="86">
        <f t="shared" ref="J164" si="183">E164/$I$20</f>
        <v>1388793.4047912927</v>
      </c>
      <c r="K164" s="86">
        <f t="shared" si="142"/>
        <v>545607.170966006</v>
      </c>
      <c r="L164" s="87"/>
      <c r="M164" s="88">
        <f t="shared" si="143"/>
        <v>1079360.8290339941</v>
      </c>
      <c r="N164" s="89">
        <f t="shared" si="148"/>
        <v>1600000</v>
      </c>
      <c r="O164" s="89">
        <f t="shared" si="149"/>
        <v>2560000000000</v>
      </c>
      <c r="P164" s="90">
        <f t="shared" si="144"/>
        <v>96000000</v>
      </c>
      <c r="Q164" s="91"/>
      <c r="R164" s="92">
        <f t="shared" si="145"/>
        <v>96000000</v>
      </c>
      <c r="S164" s="93">
        <f t="shared" si="146"/>
        <v>9216000000000000</v>
      </c>
    </row>
    <row r="165" spans="1:19" x14ac:dyDescent="0.2">
      <c r="A165" s="75" t="s">
        <v>181</v>
      </c>
      <c r="B165" s="75">
        <v>163</v>
      </c>
      <c r="C165" s="76">
        <v>42623</v>
      </c>
      <c r="D165" s="75">
        <f t="shared" si="140"/>
        <v>2016</v>
      </c>
      <c r="E165" s="77">
        <v>475000</v>
      </c>
      <c r="F165" s="78">
        <f t="shared" si="154"/>
        <v>597000</v>
      </c>
      <c r="G165" s="78">
        <f t="shared" si="157"/>
        <v>597916.66666666674</v>
      </c>
      <c r="H165" s="94">
        <f t="shared" si="155"/>
        <v>0.79442508710801385</v>
      </c>
      <c r="I165" s="78"/>
      <c r="J165" s="78">
        <f t="shared" ref="J165" si="184">E165/$I$9</f>
        <v>454453.13910891418</v>
      </c>
      <c r="K165" s="78">
        <f t="shared" si="142"/>
        <v>546236.92679955997</v>
      </c>
      <c r="L165" s="79"/>
      <c r="M165" s="78">
        <f t="shared" si="143"/>
        <v>-46268.926799560024</v>
      </c>
      <c r="N165" s="80">
        <f t="shared" si="148"/>
        <v>475000</v>
      </c>
      <c r="O165" s="80">
        <f t="shared" si="149"/>
        <v>225625000000</v>
      </c>
      <c r="P165" s="81">
        <f t="shared" si="144"/>
        <v>28500000</v>
      </c>
      <c r="Q165" s="82"/>
      <c r="R165" s="83">
        <f t="shared" si="145"/>
        <v>28500000</v>
      </c>
      <c r="S165" s="36">
        <f t="shared" si="146"/>
        <v>812250000000000</v>
      </c>
    </row>
    <row r="166" spans="1:19" x14ac:dyDescent="0.2">
      <c r="A166" s="29" t="s">
        <v>182</v>
      </c>
      <c r="B166" s="29">
        <v>164</v>
      </c>
      <c r="C166" s="84">
        <v>42651</v>
      </c>
      <c r="D166" s="29">
        <f t="shared" si="140"/>
        <v>2016</v>
      </c>
      <c r="E166" s="85">
        <v>290000</v>
      </c>
      <c r="F166" s="86">
        <f t="shared" si="154"/>
        <v>603916.66666666663</v>
      </c>
      <c r="G166" s="86">
        <f t="shared" si="157"/>
        <v>600458.33333333326</v>
      </c>
      <c r="H166" s="96">
        <f t="shared" si="155"/>
        <v>0.48296440219276948</v>
      </c>
      <c r="I166" s="86"/>
      <c r="J166" s="86">
        <f t="shared" ref="J166" si="185">E166/$I$10</f>
        <v>355838.547661138</v>
      </c>
      <c r="K166" s="86">
        <f t="shared" si="142"/>
        <v>546862.8308913894</v>
      </c>
      <c r="L166" s="87"/>
      <c r="M166" s="88">
        <f t="shared" si="143"/>
        <v>-231894.8308913894</v>
      </c>
      <c r="N166" s="89">
        <f t="shared" si="148"/>
        <v>290000</v>
      </c>
      <c r="O166" s="89">
        <f t="shared" si="149"/>
        <v>84100000000</v>
      </c>
      <c r="P166" s="90">
        <f t="shared" si="144"/>
        <v>17400000</v>
      </c>
      <c r="Q166" s="91"/>
      <c r="R166" s="92">
        <f t="shared" si="145"/>
        <v>17400000</v>
      </c>
      <c r="S166" s="93">
        <f t="shared" si="146"/>
        <v>302760000000000</v>
      </c>
    </row>
    <row r="167" spans="1:19" x14ac:dyDescent="0.2">
      <c r="A167" s="75" t="s">
        <v>183</v>
      </c>
      <c r="B167" s="75">
        <v>165</v>
      </c>
      <c r="C167" s="76">
        <v>42686</v>
      </c>
      <c r="D167" s="75">
        <f t="shared" si="140"/>
        <v>2016</v>
      </c>
      <c r="E167" s="77">
        <v>1300000</v>
      </c>
      <c r="F167" s="78">
        <f t="shared" si="154"/>
        <v>605333.33333333337</v>
      </c>
      <c r="G167" s="78">
        <f t="shared" si="157"/>
        <v>604625</v>
      </c>
      <c r="H167" s="94">
        <f t="shared" si="155"/>
        <v>2.1500930328716148</v>
      </c>
      <c r="I167" s="78"/>
      <c r="J167" s="78">
        <f t="shared" ref="J167" si="186">E167/$I$11</f>
        <v>912645.83007223264</v>
      </c>
      <c r="K167" s="78">
        <f t="shared" si="142"/>
        <v>547484.93007161585</v>
      </c>
      <c r="L167" s="79"/>
      <c r="M167" s="78">
        <f t="shared" si="143"/>
        <v>777483.06992838415</v>
      </c>
      <c r="N167" s="80">
        <f t="shared" si="148"/>
        <v>1300000</v>
      </c>
      <c r="O167" s="80">
        <f t="shared" si="149"/>
        <v>1690000000000</v>
      </c>
      <c r="P167" s="81">
        <f t="shared" si="144"/>
        <v>78000000</v>
      </c>
      <c r="Q167" s="82"/>
      <c r="R167" s="83">
        <f t="shared" si="145"/>
        <v>78000000</v>
      </c>
      <c r="S167" s="36">
        <f t="shared" si="146"/>
        <v>6084000000000000</v>
      </c>
    </row>
    <row r="168" spans="1:19" x14ac:dyDescent="0.2">
      <c r="A168" s="29" t="s">
        <v>184</v>
      </c>
      <c r="B168" s="29">
        <v>166</v>
      </c>
      <c r="C168" s="84">
        <v>42714</v>
      </c>
      <c r="D168" s="29">
        <f t="shared" si="140"/>
        <v>2016</v>
      </c>
      <c r="E168" s="85">
        <v>150000</v>
      </c>
      <c r="F168" s="86">
        <f t="shared" si="154"/>
        <v>537916.66666666663</v>
      </c>
      <c r="G168" s="86">
        <f t="shared" si="157"/>
        <v>571625</v>
      </c>
      <c r="H168" s="96">
        <f t="shared" si="155"/>
        <v>0.2624097966324076</v>
      </c>
      <c r="I168" s="86"/>
      <c r="J168" s="86">
        <f t="shared" ref="J168" si="187">E168/$I$12</f>
        <v>149623.43288638096</v>
      </c>
      <c r="K168" s="86">
        <f t="shared" si="142"/>
        <v>548103.27032146696</v>
      </c>
      <c r="L168" s="87"/>
      <c r="M168" s="88">
        <f t="shared" si="143"/>
        <v>-373135.2703214669</v>
      </c>
      <c r="N168" s="89">
        <f t="shared" si="148"/>
        <v>150000</v>
      </c>
      <c r="O168" s="89">
        <f t="shared" si="149"/>
        <v>22500000000</v>
      </c>
      <c r="P168" s="90">
        <f t="shared" si="144"/>
        <v>9000000</v>
      </c>
      <c r="Q168" s="91"/>
      <c r="R168" s="92">
        <f t="shared" si="145"/>
        <v>9000000</v>
      </c>
      <c r="S168" s="93">
        <f t="shared" si="146"/>
        <v>81000000000000</v>
      </c>
    </row>
    <row r="169" spans="1:19" x14ac:dyDescent="0.2">
      <c r="A169" s="75" t="s">
        <v>185</v>
      </c>
      <c r="B169" s="75">
        <v>167</v>
      </c>
      <c r="C169" s="76">
        <v>42734</v>
      </c>
      <c r="D169" s="75">
        <f t="shared" si="140"/>
        <v>2016</v>
      </c>
      <c r="E169" s="77">
        <v>1100000</v>
      </c>
      <c r="F169" s="78">
        <f t="shared" si="154"/>
        <v>528750</v>
      </c>
      <c r="G169" s="78">
        <f t="shared" si="157"/>
        <v>533333.33333333326</v>
      </c>
      <c r="H169" s="94">
        <f t="shared" si="155"/>
        <v>2.0625000000000004</v>
      </c>
      <c r="I169" s="78"/>
      <c r="J169" s="78">
        <f t="shared" ref="J169" si="188">E169/$I$13</f>
        <v>929014.79569169239</v>
      </c>
      <c r="K169" s="78">
        <f t="shared" si="142"/>
        <v>548717.89679366862</v>
      </c>
      <c r="L169" s="79"/>
      <c r="M169" s="78">
        <f t="shared" si="143"/>
        <v>576250.10320633138</v>
      </c>
      <c r="N169" s="80">
        <f t="shared" si="148"/>
        <v>1100000</v>
      </c>
      <c r="O169" s="80">
        <f t="shared" si="149"/>
        <v>1210000000000</v>
      </c>
      <c r="P169" s="81">
        <f t="shared" si="144"/>
        <v>66000000</v>
      </c>
      <c r="Q169" s="82"/>
      <c r="R169" s="83">
        <f t="shared" si="145"/>
        <v>66000000</v>
      </c>
      <c r="S169" s="36">
        <f t="shared" si="146"/>
        <v>4356000000000000</v>
      </c>
    </row>
    <row r="170" spans="1:19" x14ac:dyDescent="0.2">
      <c r="A170" s="29" t="s">
        <v>186</v>
      </c>
      <c r="B170" s="29">
        <v>168</v>
      </c>
      <c r="C170" s="84">
        <v>42777</v>
      </c>
      <c r="D170" s="29">
        <f t="shared" si="140"/>
        <v>2017</v>
      </c>
      <c r="E170" s="85">
        <v>200000</v>
      </c>
      <c r="F170" s="86">
        <f t="shared" si="154"/>
        <v>467083.33333333331</v>
      </c>
      <c r="G170" s="86">
        <f t="shared" si="157"/>
        <v>497916.66666666663</v>
      </c>
      <c r="H170" s="96">
        <f t="shared" si="155"/>
        <v>0.40167364016736407</v>
      </c>
      <c r="I170" s="86"/>
      <c r="J170" s="86">
        <f t="shared" ref="J170" si="189">E170/$I$14</f>
        <v>199427.48450938376</v>
      </c>
      <c r="K170" s="86">
        <f t="shared" si="142"/>
        <v>549328.85383223253</v>
      </c>
      <c r="L170" s="87"/>
      <c r="M170" s="88">
        <f t="shared" si="143"/>
        <v>-324360.85383223253</v>
      </c>
      <c r="N170" s="89">
        <f t="shared" si="148"/>
        <v>200000</v>
      </c>
      <c r="O170" s="89">
        <f t="shared" si="149"/>
        <v>40000000000</v>
      </c>
      <c r="P170" s="90">
        <f t="shared" si="144"/>
        <v>12000000</v>
      </c>
      <c r="Q170" s="91"/>
      <c r="R170" s="92">
        <f t="shared" si="145"/>
        <v>12000000</v>
      </c>
      <c r="S170" s="93">
        <f t="shared" si="146"/>
        <v>144000000000000</v>
      </c>
    </row>
    <row r="171" spans="1:19" x14ac:dyDescent="0.2">
      <c r="A171" s="75" t="s">
        <v>187</v>
      </c>
      <c r="B171" s="75">
        <v>169</v>
      </c>
      <c r="C171" s="76">
        <v>42798</v>
      </c>
      <c r="D171" s="75">
        <f t="shared" si="140"/>
        <v>2017</v>
      </c>
      <c r="E171" s="77">
        <v>300000</v>
      </c>
      <c r="F171" s="78">
        <f t="shared" si="154"/>
        <v>435833.33333333331</v>
      </c>
      <c r="G171" s="78">
        <f t="shared" si="157"/>
        <v>451458.33333333331</v>
      </c>
      <c r="H171" s="94">
        <f t="shared" si="155"/>
        <v>0.66451315182279647</v>
      </c>
      <c r="I171" s="78"/>
      <c r="J171" s="78">
        <f t="shared" ref="J171" si="190">E171/$I$15</f>
        <v>342249.98774886061</v>
      </c>
      <c r="K171" s="78">
        <f t="shared" si="142"/>
        <v>549936.18499165273</v>
      </c>
      <c r="L171" s="79"/>
      <c r="M171" s="78">
        <f t="shared" si="143"/>
        <v>-224968.18499165273</v>
      </c>
      <c r="N171" s="80">
        <f t="shared" si="148"/>
        <v>300000</v>
      </c>
      <c r="O171" s="80">
        <f t="shared" si="149"/>
        <v>90000000000</v>
      </c>
      <c r="P171" s="81">
        <f t="shared" si="144"/>
        <v>18000000</v>
      </c>
      <c r="Q171" s="82"/>
      <c r="R171" s="83">
        <f t="shared" si="145"/>
        <v>18000000</v>
      </c>
      <c r="S171" s="36">
        <f t="shared" si="146"/>
        <v>324000000000000</v>
      </c>
    </row>
    <row r="172" spans="1:19" x14ac:dyDescent="0.2">
      <c r="A172" s="29" t="s">
        <v>188</v>
      </c>
      <c r="B172" s="29">
        <v>170</v>
      </c>
      <c r="C172" s="84">
        <v>42833</v>
      </c>
      <c r="D172" s="29">
        <f t="shared" si="140"/>
        <v>2017</v>
      </c>
      <c r="E172" s="85">
        <v>300000</v>
      </c>
      <c r="F172" s="86">
        <f t="shared" si="154"/>
        <v>428333.33333333331</v>
      </c>
      <c r="G172" s="86">
        <f t="shared" si="157"/>
        <v>432083.33333333331</v>
      </c>
      <c r="H172" s="96">
        <f t="shared" si="155"/>
        <v>0.69431051108968178</v>
      </c>
      <c r="I172" s="86"/>
      <c r="J172" s="86">
        <f t="shared" ref="J172" si="191">E172/$I$16</f>
        <v>404088.18066369428</v>
      </c>
      <c r="K172" s="86">
        <f t="shared" si="142"/>
        <v>550539.93305553857</v>
      </c>
      <c r="L172" s="87"/>
      <c r="M172" s="88">
        <f t="shared" si="143"/>
        <v>-225571.93305553857</v>
      </c>
      <c r="N172" s="89">
        <f t="shared" si="148"/>
        <v>300000</v>
      </c>
      <c r="O172" s="89">
        <f t="shared" si="149"/>
        <v>90000000000</v>
      </c>
      <c r="P172" s="90">
        <f t="shared" si="144"/>
        <v>18000000</v>
      </c>
      <c r="Q172" s="91"/>
      <c r="R172" s="92">
        <f t="shared" si="145"/>
        <v>18000000</v>
      </c>
      <c r="S172" s="93">
        <f t="shared" si="146"/>
        <v>324000000000000</v>
      </c>
    </row>
    <row r="173" spans="1:19" x14ac:dyDescent="0.2">
      <c r="A173" s="75" t="s">
        <v>189</v>
      </c>
      <c r="B173" s="75">
        <v>171</v>
      </c>
      <c r="C173" s="76">
        <v>42868</v>
      </c>
      <c r="D173" s="75">
        <f t="shared" si="140"/>
        <v>2017</v>
      </c>
      <c r="E173" s="77">
        <v>300000</v>
      </c>
      <c r="F173" s="78">
        <f t="shared" si="154"/>
        <v>392916.66666666669</v>
      </c>
      <c r="G173" s="78">
        <f t="shared" si="157"/>
        <v>410625</v>
      </c>
      <c r="H173" s="94">
        <f t="shared" si="155"/>
        <v>0.73059360730593603</v>
      </c>
      <c r="I173" s="78"/>
      <c r="J173" s="78">
        <f t="shared" ref="J173" si="192">E173/$I$17</f>
        <v>391668.157048514</v>
      </c>
      <c r="K173" s="78">
        <f t="shared" si="142"/>
        <v>551140.14005469973</v>
      </c>
      <c r="L173" s="79"/>
      <c r="M173" s="78">
        <f t="shared" si="143"/>
        <v>-226172.14005469973</v>
      </c>
      <c r="N173" s="80">
        <f t="shared" si="148"/>
        <v>300000</v>
      </c>
      <c r="O173" s="80">
        <f t="shared" si="149"/>
        <v>90000000000</v>
      </c>
      <c r="P173" s="81">
        <f t="shared" si="144"/>
        <v>18000000</v>
      </c>
      <c r="Q173" s="82"/>
      <c r="R173" s="83">
        <f t="shared" si="145"/>
        <v>18000000</v>
      </c>
      <c r="S173" s="36">
        <f t="shared" si="146"/>
        <v>324000000000000</v>
      </c>
    </row>
    <row r="174" spans="1:19" x14ac:dyDescent="0.2">
      <c r="A174" s="29" t="s">
        <v>190</v>
      </c>
      <c r="B174" s="29">
        <v>172</v>
      </c>
      <c r="C174" s="84">
        <v>42889</v>
      </c>
      <c r="D174" s="29">
        <f t="shared" si="140"/>
        <v>2017</v>
      </c>
      <c r="E174" s="85">
        <v>200000</v>
      </c>
      <c r="F174" s="86">
        <f t="shared" si="154"/>
        <v>399583.33333333331</v>
      </c>
      <c r="G174" s="86">
        <f t="shared" si="157"/>
        <v>396250</v>
      </c>
      <c r="H174" s="96">
        <f t="shared" si="155"/>
        <v>0.50473186119873814</v>
      </c>
      <c r="I174" s="86"/>
      <c r="J174" s="86">
        <f t="shared" ref="J174" si="193">E174/$I$18</f>
        <v>192315.61045176393</v>
      </c>
      <c r="K174" s="86">
        <f t="shared" si="142"/>
        <v>551736.84728470468</v>
      </c>
      <c r="L174" s="87"/>
      <c r="M174" s="88">
        <f t="shared" si="143"/>
        <v>-326768.84728470468</v>
      </c>
      <c r="N174" s="89">
        <f t="shared" si="148"/>
        <v>200000</v>
      </c>
      <c r="O174" s="89">
        <f t="shared" si="149"/>
        <v>40000000000</v>
      </c>
      <c r="P174" s="90">
        <f t="shared" si="144"/>
        <v>12000000</v>
      </c>
      <c r="Q174" s="91"/>
      <c r="R174" s="92">
        <f t="shared" si="145"/>
        <v>12000000</v>
      </c>
      <c r="S174" s="93">
        <f t="shared" si="146"/>
        <v>144000000000000</v>
      </c>
    </row>
    <row r="175" spans="1:19" x14ac:dyDescent="0.2">
      <c r="A175" s="75" t="s">
        <v>191</v>
      </c>
      <c r="B175" s="75">
        <v>173</v>
      </c>
      <c r="C175" s="76">
        <v>42924</v>
      </c>
      <c r="D175" s="75">
        <f t="shared" si="140"/>
        <v>2017</v>
      </c>
      <c r="E175" s="77">
        <v>130000</v>
      </c>
      <c r="F175" s="78">
        <f t="shared" si="154"/>
        <v>339583.33333333331</v>
      </c>
      <c r="G175" s="78">
        <f t="shared" si="157"/>
        <v>369583.33333333331</v>
      </c>
      <c r="H175" s="94">
        <f t="shared" si="155"/>
        <v>0.35174746335963925</v>
      </c>
      <c r="I175" s="78"/>
      <c r="J175" s="78">
        <f t="shared" ref="J175" si="194">E175/$I$19</f>
        <v>167093.15833497781</v>
      </c>
      <c r="K175" s="78">
        <f t="shared" si="142"/>
        <v>552330.09532293025</v>
      </c>
      <c r="L175" s="79"/>
      <c r="M175" s="78">
        <f t="shared" si="143"/>
        <v>-397362.09532293025</v>
      </c>
      <c r="N175" s="80">
        <f t="shared" si="148"/>
        <v>130000</v>
      </c>
      <c r="O175" s="80">
        <f t="shared" si="149"/>
        <v>16900000000</v>
      </c>
      <c r="P175" s="81">
        <f t="shared" si="144"/>
        <v>7800000</v>
      </c>
      <c r="Q175" s="82"/>
      <c r="R175" s="83">
        <f t="shared" si="145"/>
        <v>7800000</v>
      </c>
      <c r="S175" s="36">
        <f t="shared" si="146"/>
        <v>60840000000000</v>
      </c>
    </row>
    <row r="176" spans="1:19" x14ac:dyDescent="0.2">
      <c r="A176" s="29" t="s">
        <v>192</v>
      </c>
      <c r="B176" s="29">
        <v>174</v>
      </c>
      <c r="C176" s="84">
        <v>42945</v>
      </c>
      <c r="D176" s="29">
        <f t="shared" si="140"/>
        <v>2017</v>
      </c>
      <c r="E176" s="85">
        <v>860000</v>
      </c>
      <c r="F176" s="86">
        <f t="shared" si="154"/>
        <v>354583.33333333331</v>
      </c>
      <c r="G176" s="86">
        <f t="shared" si="157"/>
        <v>347083.33333333331</v>
      </c>
      <c r="H176" s="96">
        <f t="shared" si="155"/>
        <v>2.4777911164465789</v>
      </c>
      <c r="I176" s="86"/>
      <c r="J176" s="86">
        <f t="shared" ref="J176" si="195">E176/$I$20</f>
        <v>746476.45507531986</v>
      </c>
      <c r="K176" s="86">
        <f t="shared" si="142"/>
        <v>552919.92404511885</v>
      </c>
      <c r="L176" s="87"/>
      <c r="M176" s="88">
        <f t="shared" si="143"/>
        <v>332048.07595488115</v>
      </c>
      <c r="N176" s="89">
        <f t="shared" si="148"/>
        <v>860000</v>
      </c>
      <c r="O176" s="89">
        <f t="shared" si="149"/>
        <v>739600000000</v>
      </c>
      <c r="P176" s="90">
        <f t="shared" si="144"/>
        <v>51600000</v>
      </c>
      <c r="Q176" s="91"/>
      <c r="R176" s="92">
        <f t="shared" si="145"/>
        <v>51600000</v>
      </c>
      <c r="S176" s="93">
        <f t="shared" si="146"/>
        <v>2662560000000000</v>
      </c>
    </row>
    <row r="177" spans="1:19" x14ac:dyDescent="0.2">
      <c r="A177" s="75" t="s">
        <v>193</v>
      </c>
      <c r="B177" s="75">
        <v>175</v>
      </c>
      <c r="C177" s="76">
        <v>42987</v>
      </c>
      <c r="D177" s="75">
        <f t="shared" si="140"/>
        <v>2017</v>
      </c>
      <c r="E177" s="77">
        <v>100000</v>
      </c>
      <c r="F177" s="78">
        <f t="shared" si="154"/>
        <v>340416.66666666669</v>
      </c>
      <c r="G177" s="78">
        <f t="shared" si="157"/>
        <v>347500</v>
      </c>
      <c r="H177" s="94">
        <f t="shared" si="155"/>
        <v>0.28776978417266186</v>
      </c>
      <c r="I177" s="78"/>
      <c r="J177" s="78">
        <f t="shared" ref="J177" si="196">E177/$I$9</f>
        <v>95674.345075560879</v>
      </c>
      <c r="K177" s="78">
        <f t="shared" si="142"/>
        <v>553506.37264146283</v>
      </c>
      <c r="L177" s="79"/>
      <c r="M177" s="78">
        <f t="shared" si="143"/>
        <v>-428538.37264146283</v>
      </c>
      <c r="N177" s="80">
        <f t="shared" si="148"/>
        <v>100000</v>
      </c>
      <c r="O177" s="80">
        <f t="shared" si="149"/>
        <v>10000000000</v>
      </c>
      <c r="P177" s="81">
        <f t="shared" si="144"/>
        <v>6000000</v>
      </c>
      <c r="Q177" s="82"/>
      <c r="R177" s="83">
        <f t="shared" si="145"/>
        <v>6000000</v>
      </c>
      <c r="S177" s="36">
        <f t="shared" si="146"/>
        <v>36000000000000</v>
      </c>
    </row>
    <row r="178" spans="1:19" x14ac:dyDescent="0.2">
      <c r="A178" s="29" t="s">
        <v>194</v>
      </c>
      <c r="B178" s="29">
        <v>176</v>
      </c>
      <c r="C178" s="84">
        <v>43015</v>
      </c>
      <c r="D178" s="29">
        <f t="shared" si="140"/>
        <v>2017</v>
      </c>
      <c r="E178" s="85">
        <v>200000</v>
      </c>
      <c r="F178" s="86">
        <f t="shared" si="154"/>
        <v>337083.33333333331</v>
      </c>
      <c r="G178" s="86">
        <f t="shared" si="157"/>
        <v>338750</v>
      </c>
      <c r="H178" s="96">
        <f t="shared" si="155"/>
        <v>0.59040590405904059</v>
      </c>
      <c r="I178" s="86"/>
      <c r="J178" s="86">
        <f t="shared" ref="J178" si="197">E178/$I$10</f>
        <v>245405.89493871585</v>
      </c>
      <c r="K178" s="86">
        <f t="shared" si="142"/>
        <v>554089.47963222919</v>
      </c>
      <c r="L178" s="87"/>
      <c r="M178" s="88">
        <f t="shared" si="143"/>
        <v>-329121.47963222919</v>
      </c>
      <c r="N178" s="89">
        <f t="shared" si="148"/>
        <v>200000</v>
      </c>
      <c r="O178" s="89">
        <f t="shared" si="149"/>
        <v>40000000000</v>
      </c>
      <c r="P178" s="90">
        <f t="shared" si="144"/>
        <v>12000000</v>
      </c>
      <c r="Q178" s="91"/>
      <c r="R178" s="92">
        <f t="shared" si="145"/>
        <v>12000000</v>
      </c>
      <c r="S178" s="93">
        <f t="shared" si="146"/>
        <v>144000000000000</v>
      </c>
    </row>
    <row r="179" spans="1:19" x14ac:dyDescent="0.2">
      <c r="A179" s="75" t="s">
        <v>195</v>
      </c>
      <c r="B179" s="75">
        <v>177</v>
      </c>
      <c r="C179" s="76">
        <v>43043</v>
      </c>
      <c r="D179" s="75">
        <f t="shared" si="140"/>
        <v>2017</v>
      </c>
      <c r="E179" s="77">
        <v>875000</v>
      </c>
      <c r="F179" s="78">
        <f t="shared" si="154"/>
        <v>341250</v>
      </c>
      <c r="G179" s="78">
        <f t="shared" si="157"/>
        <v>339166.66666666663</v>
      </c>
      <c r="H179" s="94">
        <f t="shared" si="155"/>
        <v>2.57985257985258</v>
      </c>
      <c r="I179" s="78"/>
      <c r="J179" s="78">
        <f t="shared" ref="J179" si="198">E179/$I$11</f>
        <v>614280.84716400271</v>
      </c>
      <c r="K179" s="78">
        <f t="shared" si="142"/>
        <v>554669.28288294282</v>
      </c>
      <c r="L179" s="79"/>
      <c r="M179" s="78">
        <f t="shared" si="143"/>
        <v>345298.71711705718</v>
      </c>
      <c r="N179" s="80">
        <f t="shared" si="148"/>
        <v>875000</v>
      </c>
      <c r="O179" s="80">
        <f t="shared" si="149"/>
        <v>765625000000</v>
      </c>
      <c r="P179" s="81">
        <f t="shared" si="144"/>
        <v>52500000</v>
      </c>
      <c r="Q179" s="82"/>
      <c r="R179" s="83">
        <f t="shared" si="145"/>
        <v>52500000</v>
      </c>
      <c r="S179" s="36">
        <f t="shared" si="146"/>
        <v>2756250000000000</v>
      </c>
    </row>
    <row r="180" spans="1:19" x14ac:dyDescent="0.2">
      <c r="A180" s="29" t="s">
        <v>196</v>
      </c>
      <c r="B180" s="29">
        <v>178</v>
      </c>
      <c r="C180" s="84">
        <v>43071</v>
      </c>
      <c r="D180" s="29">
        <f t="shared" si="140"/>
        <v>2017</v>
      </c>
      <c r="E180" s="85">
        <v>230000</v>
      </c>
      <c r="F180" s="86">
        <f t="shared" si="154"/>
        <v>331666.66666666669</v>
      </c>
      <c r="G180" s="86">
        <f t="shared" si="157"/>
        <v>336458.33333333337</v>
      </c>
      <c r="H180" s="96">
        <f t="shared" si="155"/>
        <v>0.68359133126934979</v>
      </c>
      <c r="I180" s="86"/>
      <c r="J180" s="86">
        <f t="shared" ref="J180" si="199">E180/$I$12</f>
        <v>229422.5970924508</v>
      </c>
      <c r="K180" s="86">
        <f t="shared" si="142"/>
        <v>555245.81961914047</v>
      </c>
      <c r="L180" s="87"/>
      <c r="M180" s="88">
        <f t="shared" si="143"/>
        <v>-300277.81961914047</v>
      </c>
      <c r="N180" s="89">
        <f t="shared" si="148"/>
        <v>230000</v>
      </c>
      <c r="O180" s="89">
        <f t="shared" si="149"/>
        <v>52900000000</v>
      </c>
      <c r="P180" s="90">
        <f t="shared" si="144"/>
        <v>13800000</v>
      </c>
      <c r="Q180" s="91"/>
      <c r="R180" s="92">
        <f t="shared" si="145"/>
        <v>13800000</v>
      </c>
      <c r="S180" s="93">
        <f t="shared" si="146"/>
        <v>190440000000000</v>
      </c>
    </row>
    <row r="181" spans="1:19" x14ac:dyDescent="0.2">
      <c r="A181" s="75" t="s">
        <v>197</v>
      </c>
      <c r="B181" s="75">
        <v>179</v>
      </c>
      <c r="C181" s="76">
        <v>43099</v>
      </c>
      <c r="D181" s="75">
        <f t="shared" si="140"/>
        <v>2017</v>
      </c>
      <c r="E181" s="77">
        <v>380000</v>
      </c>
      <c r="F181" s="78">
        <f t="shared" si="154"/>
        <v>341666.66666666669</v>
      </c>
      <c r="G181" s="78">
        <f t="shared" si="157"/>
        <v>336666.66666666669</v>
      </c>
      <c r="H181" s="94">
        <f t="shared" si="155"/>
        <v>1.1287128712871286</v>
      </c>
      <c r="I181" s="78"/>
      <c r="J181" s="78">
        <f t="shared" ref="J181" si="200">E181/$I$13</f>
        <v>320932.38396622101</v>
      </c>
      <c r="K181" s="78">
        <f t="shared" si="142"/>
        <v>555819.12644071365</v>
      </c>
      <c r="L181" s="79"/>
      <c r="M181" s="78">
        <f t="shared" si="143"/>
        <v>-150851.12644071365</v>
      </c>
      <c r="N181" s="80">
        <f t="shared" si="148"/>
        <v>380000</v>
      </c>
      <c r="O181" s="80">
        <f t="shared" si="149"/>
        <v>144400000000</v>
      </c>
      <c r="P181" s="81">
        <f t="shared" si="144"/>
        <v>22800000</v>
      </c>
      <c r="Q181" s="82"/>
      <c r="R181" s="83">
        <f t="shared" si="145"/>
        <v>22800000</v>
      </c>
      <c r="S181" s="36">
        <f t="shared" si="146"/>
        <v>519840000000000</v>
      </c>
    </row>
    <row r="182" spans="1:19" x14ac:dyDescent="0.2">
      <c r="A182" s="29" t="s">
        <v>198</v>
      </c>
      <c r="B182" s="29">
        <v>180</v>
      </c>
      <c r="C182" s="84">
        <v>43120</v>
      </c>
      <c r="D182" s="29">
        <f t="shared" si="140"/>
        <v>2018</v>
      </c>
      <c r="E182" s="85">
        <v>380000</v>
      </c>
      <c r="F182" s="86">
        <f t="shared" si="154"/>
        <v>301666.66666666669</v>
      </c>
      <c r="G182" s="86">
        <f t="shared" si="157"/>
        <v>321666.66666666669</v>
      </c>
      <c r="H182" s="96">
        <f t="shared" si="155"/>
        <v>1.1813471502590673</v>
      </c>
      <c r="I182" s="86"/>
      <c r="J182" s="86">
        <f t="shared" ref="J182" si="201">E182/$I$14</f>
        <v>378912.22056782915</v>
      </c>
      <c r="K182" s="86">
        <f t="shared" si="142"/>
        <v>556389.23933584965</v>
      </c>
      <c r="L182" s="87"/>
      <c r="M182" s="88">
        <f t="shared" si="143"/>
        <v>-151421.23933584965</v>
      </c>
      <c r="N182" s="89">
        <f t="shared" si="148"/>
        <v>380000</v>
      </c>
      <c r="O182" s="89">
        <f t="shared" si="149"/>
        <v>144400000000</v>
      </c>
      <c r="P182" s="90">
        <f t="shared" si="144"/>
        <v>22800000</v>
      </c>
      <c r="Q182" s="91"/>
      <c r="R182" s="92">
        <f t="shared" si="145"/>
        <v>22800000</v>
      </c>
      <c r="S182" s="93">
        <f t="shared" si="146"/>
        <v>519840000000000</v>
      </c>
    </row>
    <row r="183" spans="1:19" x14ac:dyDescent="0.2">
      <c r="A183" s="75" t="s">
        <v>199</v>
      </c>
      <c r="B183" s="75">
        <v>181</v>
      </c>
      <c r="C183" s="76">
        <v>43141</v>
      </c>
      <c r="D183" s="75">
        <f t="shared" si="140"/>
        <v>2018</v>
      </c>
      <c r="E183" s="77">
        <v>130000</v>
      </c>
      <c r="F183" s="78">
        <f t="shared" si="154"/>
        <v>318333.33333333331</v>
      </c>
      <c r="G183" s="78">
        <f t="shared" si="157"/>
        <v>310000</v>
      </c>
      <c r="H183" s="94">
        <f t="shared" si="155"/>
        <v>0.41935483870967744</v>
      </c>
      <c r="I183" s="78"/>
      <c r="J183" s="78">
        <f t="shared" ref="J183" si="202">E183/$I$15</f>
        <v>148308.32802450625</v>
      </c>
      <c r="K183" s="78">
        <f t="shared" si="142"/>
        <v>556956.19369458826</v>
      </c>
      <c r="L183" s="79"/>
      <c r="M183" s="78">
        <f t="shared" si="143"/>
        <v>-401988.19369458826</v>
      </c>
      <c r="N183" s="80">
        <f t="shared" si="148"/>
        <v>130000</v>
      </c>
      <c r="O183" s="80">
        <f t="shared" si="149"/>
        <v>16900000000</v>
      </c>
      <c r="P183" s="81">
        <f t="shared" si="144"/>
        <v>7800000</v>
      </c>
      <c r="Q183" s="82"/>
      <c r="R183" s="83">
        <f t="shared" si="145"/>
        <v>7800000</v>
      </c>
      <c r="S183" s="36">
        <f t="shared" si="146"/>
        <v>60840000000000</v>
      </c>
    </row>
    <row r="184" spans="1:19" x14ac:dyDescent="0.2">
      <c r="A184" s="29" t="s">
        <v>200</v>
      </c>
      <c r="B184" s="29">
        <v>182</v>
      </c>
      <c r="C184" s="84">
        <v>43162</v>
      </c>
      <c r="D184" s="29">
        <f t="shared" si="140"/>
        <v>2018</v>
      </c>
      <c r="E184" s="85">
        <v>260000</v>
      </c>
      <c r="F184" s="86">
        <f t="shared" si="154"/>
        <v>312500</v>
      </c>
      <c r="G184" s="86">
        <f t="shared" si="157"/>
        <v>315416.66666666663</v>
      </c>
      <c r="H184" s="96">
        <f t="shared" si="155"/>
        <v>0.82430647291941883</v>
      </c>
      <c r="I184" s="86"/>
      <c r="J184" s="86">
        <f t="shared" ref="J184" si="203">E184/$I$16</f>
        <v>350209.7565752017</v>
      </c>
      <c r="K184" s="86">
        <f t="shared" si="142"/>
        <v>557520.02432200382</v>
      </c>
      <c r="L184" s="87"/>
      <c r="M184" s="88">
        <f t="shared" si="143"/>
        <v>-272552.02432200382</v>
      </c>
      <c r="N184" s="89">
        <f t="shared" si="148"/>
        <v>260000</v>
      </c>
      <c r="O184" s="89">
        <f t="shared" si="149"/>
        <v>67600000000</v>
      </c>
      <c r="P184" s="90">
        <f t="shared" si="144"/>
        <v>15600000</v>
      </c>
      <c r="Q184" s="91"/>
      <c r="R184" s="92">
        <f t="shared" si="145"/>
        <v>15600000</v>
      </c>
      <c r="S184" s="93">
        <f t="shared" si="146"/>
        <v>243360000000000</v>
      </c>
    </row>
    <row r="185" spans="1:19" x14ac:dyDescent="0.2">
      <c r="A185" s="75" t="s">
        <v>201</v>
      </c>
      <c r="B185" s="75">
        <v>183</v>
      </c>
      <c r="C185" s="76">
        <v>43197</v>
      </c>
      <c r="D185" s="75">
        <f t="shared" si="140"/>
        <v>2018</v>
      </c>
      <c r="E185" s="77">
        <v>350000</v>
      </c>
      <c r="F185" s="78">
        <f t="shared" si="154"/>
        <v>439583.33333333331</v>
      </c>
      <c r="G185" s="78">
        <f t="shared" si="157"/>
        <v>376041.66666666663</v>
      </c>
      <c r="H185" s="94">
        <f t="shared" si="155"/>
        <v>0.93074792243767324</v>
      </c>
      <c r="I185" s="78"/>
      <c r="J185" s="78">
        <f t="shared" ref="J185" si="204">E185/$I$17</f>
        <v>456946.18322326633</v>
      </c>
      <c r="K185" s="78">
        <f t="shared" si="142"/>
        <v>558080.76545102685</v>
      </c>
      <c r="L185" s="79"/>
      <c r="M185" s="78">
        <f t="shared" si="143"/>
        <v>-183112.76545102685</v>
      </c>
      <c r="N185" s="80">
        <f t="shared" si="148"/>
        <v>350000</v>
      </c>
      <c r="O185" s="80">
        <f t="shared" si="149"/>
        <v>122500000000</v>
      </c>
      <c r="P185" s="81">
        <f t="shared" si="144"/>
        <v>21000000</v>
      </c>
      <c r="Q185" s="82"/>
      <c r="R185" s="83">
        <f t="shared" si="145"/>
        <v>21000000</v>
      </c>
      <c r="S185" s="36">
        <f t="shared" si="146"/>
        <v>441000000000000</v>
      </c>
    </row>
    <row r="186" spans="1:19" x14ac:dyDescent="0.2">
      <c r="A186" s="29" t="s">
        <v>202</v>
      </c>
      <c r="B186" s="29">
        <v>184</v>
      </c>
      <c r="C186" s="84">
        <v>43232</v>
      </c>
      <c r="D186" s="29">
        <f t="shared" si="140"/>
        <v>2018</v>
      </c>
      <c r="E186" s="85">
        <v>85000</v>
      </c>
      <c r="F186" s="86">
        <f t="shared" si="154"/>
        <v>441250</v>
      </c>
      <c r="G186" s="86">
        <f t="shared" si="157"/>
        <v>440416.66666666663</v>
      </c>
      <c r="H186" s="96">
        <f t="shared" si="155"/>
        <v>0.19299905392620625</v>
      </c>
      <c r="I186" s="86"/>
      <c r="J186" s="86">
        <f t="shared" ref="J186" si="205">E186/$I$18</f>
        <v>81734.134441999675</v>
      </c>
      <c r="K186" s="86">
        <f t="shared" si="142"/>
        <v>558638.4507549156</v>
      </c>
      <c r="L186" s="87"/>
      <c r="M186" s="88">
        <f t="shared" si="143"/>
        <v>-448670.4507549156</v>
      </c>
      <c r="N186" s="89">
        <f t="shared" si="148"/>
        <v>85000</v>
      </c>
      <c r="O186" s="89">
        <f t="shared" si="149"/>
        <v>7225000000</v>
      </c>
      <c r="P186" s="90">
        <f t="shared" si="144"/>
        <v>5100000</v>
      </c>
      <c r="Q186" s="91"/>
      <c r="R186" s="92">
        <f t="shared" si="145"/>
        <v>5100000</v>
      </c>
      <c r="S186" s="93">
        <f t="shared" si="146"/>
        <v>26010000000000</v>
      </c>
    </row>
    <row r="187" spans="1:19" x14ac:dyDescent="0.2">
      <c r="A187" s="75" t="s">
        <v>203</v>
      </c>
      <c r="B187" s="75">
        <v>185</v>
      </c>
      <c r="C187" s="76">
        <v>43260</v>
      </c>
      <c r="D187" s="75">
        <f t="shared" si="140"/>
        <v>2018</v>
      </c>
      <c r="E187" s="77">
        <v>250000</v>
      </c>
      <c r="F187" s="78">
        <f t="shared" si="154"/>
        <v>434583.33333333331</v>
      </c>
      <c r="G187" s="78">
        <f t="shared" si="157"/>
        <v>437916.66666666663</v>
      </c>
      <c r="H187" s="94">
        <f t="shared" si="155"/>
        <v>0.57088487155090395</v>
      </c>
      <c r="I187" s="78"/>
      <c r="J187" s="78">
        <f t="shared" ref="J187" si="206">E187/$I$19</f>
        <v>321332.99679803429</v>
      </c>
      <c r="K187" s="78">
        <f t="shared" si="142"/>
        <v>559193.11335939029</v>
      </c>
      <c r="L187" s="79"/>
      <c r="M187" s="78">
        <f t="shared" si="143"/>
        <v>-284225.11335939029</v>
      </c>
      <c r="N187" s="80">
        <f t="shared" si="148"/>
        <v>250000</v>
      </c>
      <c r="O187" s="80">
        <f t="shared" si="149"/>
        <v>62500000000</v>
      </c>
      <c r="P187" s="81">
        <f t="shared" si="144"/>
        <v>15000000</v>
      </c>
      <c r="Q187" s="82"/>
      <c r="R187" s="83">
        <f t="shared" si="145"/>
        <v>15000000</v>
      </c>
      <c r="S187" s="36">
        <f t="shared" si="146"/>
        <v>225000000000000</v>
      </c>
    </row>
    <row r="188" spans="1:19" x14ac:dyDescent="0.2">
      <c r="A188" s="29" t="s">
        <v>204</v>
      </c>
      <c r="B188" s="29">
        <v>186</v>
      </c>
      <c r="C188" s="84">
        <v>43288</v>
      </c>
      <c r="D188" s="29">
        <f t="shared" si="140"/>
        <v>2018</v>
      </c>
      <c r="E188" s="85">
        <v>380000</v>
      </c>
      <c r="F188" s="86">
        <f t="shared" si="154"/>
        <v>461250</v>
      </c>
      <c r="G188" s="86">
        <f t="shared" si="157"/>
        <v>447916.66666666663</v>
      </c>
      <c r="H188" s="96">
        <f t="shared" si="155"/>
        <v>0.84837209302325589</v>
      </c>
      <c r="I188" s="86"/>
      <c r="J188" s="86">
        <f t="shared" ref="J188" si="207">E188/$I$20</f>
        <v>329838.433637932</v>
      </c>
      <c r="K188" s="86">
        <f t="shared" si="142"/>
        <v>559744.78585444053</v>
      </c>
      <c r="L188" s="87"/>
      <c r="M188" s="88">
        <f t="shared" si="143"/>
        <v>-154776.78585444053</v>
      </c>
      <c r="N188" s="89">
        <f t="shared" si="148"/>
        <v>380000</v>
      </c>
      <c r="O188" s="89">
        <f t="shared" si="149"/>
        <v>144400000000</v>
      </c>
      <c r="P188" s="90">
        <f t="shared" si="144"/>
        <v>22800000</v>
      </c>
      <c r="Q188" s="91"/>
      <c r="R188" s="92">
        <f t="shared" si="145"/>
        <v>22800000</v>
      </c>
      <c r="S188" s="93">
        <f t="shared" si="146"/>
        <v>519840000000000</v>
      </c>
    </row>
    <row r="189" spans="1:19" x14ac:dyDescent="0.2">
      <c r="A189" s="75" t="s">
        <v>205</v>
      </c>
      <c r="B189" s="75">
        <v>187</v>
      </c>
      <c r="C189" s="76">
        <v>43316</v>
      </c>
      <c r="D189" s="75">
        <f t="shared" si="140"/>
        <v>2018</v>
      </c>
      <c r="E189" s="77">
        <v>300000</v>
      </c>
      <c r="F189" s="78">
        <f t="shared" si="154"/>
        <v>465000</v>
      </c>
      <c r="G189" s="78">
        <f t="shared" si="157"/>
        <v>463125</v>
      </c>
      <c r="H189" s="94">
        <f t="shared" si="155"/>
        <v>0.64777327935222673</v>
      </c>
      <c r="I189" s="78"/>
      <c r="J189" s="78">
        <f t="shared" ref="J189" si="208">E189/$I$9</f>
        <v>287023.03522668267</v>
      </c>
      <c r="K189" s="78">
        <f t="shared" si="142"/>
        <v>560293.50030581409</v>
      </c>
      <c r="L189" s="79"/>
      <c r="M189" s="78">
        <f t="shared" si="143"/>
        <v>-235325.50030581409</v>
      </c>
      <c r="N189" s="80">
        <f t="shared" si="148"/>
        <v>300000</v>
      </c>
      <c r="O189" s="80">
        <f t="shared" si="149"/>
        <v>90000000000</v>
      </c>
      <c r="P189" s="81">
        <f t="shared" si="144"/>
        <v>18000000</v>
      </c>
      <c r="Q189" s="82"/>
      <c r="R189" s="83">
        <f t="shared" si="145"/>
        <v>18000000</v>
      </c>
      <c r="S189" s="36">
        <f t="shared" si="146"/>
        <v>324000000000000</v>
      </c>
    </row>
    <row r="190" spans="1:19" x14ac:dyDescent="0.2">
      <c r="A190" s="29" t="s">
        <v>206</v>
      </c>
      <c r="B190" s="29">
        <v>188</v>
      </c>
      <c r="C190" s="84">
        <v>43351</v>
      </c>
      <c r="D190" s="29">
        <f t="shared" si="140"/>
        <v>2018</v>
      </c>
      <c r="E190" s="85">
        <v>130000</v>
      </c>
      <c r="F190" s="86">
        <f t="shared" si="154"/>
        <v>497500</v>
      </c>
      <c r="G190" s="86">
        <f t="shared" si="157"/>
        <v>481250</v>
      </c>
      <c r="H190" s="96">
        <f t="shared" si="155"/>
        <v>0.27012987012987011</v>
      </c>
      <c r="I190" s="86"/>
      <c r="J190" s="86">
        <f t="shared" ref="J190" si="209">E190/$I$10</f>
        <v>159513.83171016531</v>
      </c>
      <c r="K190" s="86">
        <f t="shared" si="142"/>
        <v>560839.2882662029</v>
      </c>
      <c r="L190" s="87"/>
      <c r="M190" s="88">
        <f t="shared" si="143"/>
        <v>-405871.2882662029</v>
      </c>
      <c r="N190" s="89">
        <f t="shared" si="148"/>
        <v>130000</v>
      </c>
      <c r="O190" s="89">
        <f t="shared" si="149"/>
        <v>16900000000</v>
      </c>
      <c r="P190" s="90">
        <f t="shared" si="144"/>
        <v>7800000</v>
      </c>
      <c r="Q190" s="91"/>
      <c r="R190" s="92">
        <f t="shared" si="145"/>
        <v>7800000</v>
      </c>
      <c r="S190" s="93">
        <f t="shared" si="146"/>
        <v>60840000000000</v>
      </c>
    </row>
    <row r="191" spans="1:19" x14ac:dyDescent="0.2">
      <c r="A191" s="75" t="s">
        <v>207</v>
      </c>
      <c r="B191" s="75">
        <v>189</v>
      </c>
      <c r="C191" s="76">
        <v>43379</v>
      </c>
      <c r="D191" s="75">
        <f t="shared" si="140"/>
        <v>2018</v>
      </c>
      <c r="E191" s="77">
        <v>2400000</v>
      </c>
      <c r="F191" s="78">
        <f t="shared" si="154"/>
        <v>476666.66666666669</v>
      </c>
      <c r="G191" s="78">
        <f t="shared" si="157"/>
        <v>487083.33333333337</v>
      </c>
      <c r="H191" s="94">
        <f t="shared" si="155"/>
        <v>4.9272882805816938</v>
      </c>
      <c r="I191" s="78"/>
      <c r="J191" s="78">
        <f t="shared" ref="J191" si="210">E191/$I$11</f>
        <v>1684884.6093641219</v>
      </c>
      <c r="K191" s="78">
        <f t="shared" si="142"/>
        <v>561382.18078612851</v>
      </c>
      <c r="L191" s="79"/>
      <c r="M191" s="78">
        <f t="shared" si="143"/>
        <v>1863585.8192138714</v>
      </c>
      <c r="N191" s="80">
        <f t="shared" si="148"/>
        <v>2400000</v>
      </c>
      <c r="O191" s="80">
        <f t="shared" si="149"/>
        <v>5760000000000</v>
      </c>
      <c r="P191" s="81">
        <f t="shared" si="144"/>
        <v>144000000</v>
      </c>
      <c r="Q191" s="82"/>
      <c r="R191" s="83">
        <f t="shared" si="145"/>
        <v>144000000</v>
      </c>
      <c r="S191" s="36">
        <f t="shared" si="146"/>
        <v>2.0736E+16</v>
      </c>
    </row>
    <row r="192" spans="1:19" x14ac:dyDescent="0.2">
      <c r="A192" s="29" t="s">
        <v>208</v>
      </c>
      <c r="B192" s="29">
        <v>190</v>
      </c>
      <c r="C192" s="84">
        <v>43407</v>
      </c>
      <c r="D192" s="29">
        <f t="shared" si="140"/>
        <v>2018</v>
      </c>
      <c r="E192" s="85">
        <v>250000</v>
      </c>
      <c r="F192" s="86">
        <f t="shared" si="154"/>
        <v>582369.08333333337</v>
      </c>
      <c r="G192" s="86">
        <f t="shared" si="157"/>
        <v>529517.875</v>
      </c>
      <c r="H192" s="96">
        <f t="shared" si="155"/>
        <v>0.47212759342637867</v>
      </c>
      <c r="I192" s="86"/>
      <c r="J192" s="86">
        <f t="shared" ref="J192" si="211">E192/$I$12</f>
        <v>249372.38814396827</v>
      </c>
      <c r="K192" s="86">
        <f t="shared" si="142"/>
        <v>561922.20842454338</v>
      </c>
      <c r="L192" s="87"/>
      <c r="M192" s="88">
        <f t="shared" si="143"/>
        <v>-286954.20842454338</v>
      </c>
      <c r="N192" s="89">
        <f t="shared" si="148"/>
        <v>250000</v>
      </c>
      <c r="O192" s="89">
        <f t="shared" si="149"/>
        <v>62500000000</v>
      </c>
      <c r="P192" s="90">
        <f t="shared" si="144"/>
        <v>15000000</v>
      </c>
      <c r="Q192" s="91"/>
      <c r="R192" s="92">
        <f t="shared" si="145"/>
        <v>15000000</v>
      </c>
      <c r="S192" s="93">
        <f t="shared" si="146"/>
        <v>225000000000000</v>
      </c>
    </row>
    <row r="193" spans="1:19" x14ac:dyDescent="0.2">
      <c r="A193" s="75" t="s">
        <v>209</v>
      </c>
      <c r="B193" s="75">
        <v>191</v>
      </c>
      <c r="C193" s="76">
        <v>43442</v>
      </c>
      <c r="D193" s="75">
        <f t="shared" si="140"/>
        <v>2018</v>
      </c>
      <c r="E193" s="77">
        <v>300000</v>
      </c>
      <c r="F193" s="78">
        <f t="shared" si="154"/>
        <v>619869.08333333337</v>
      </c>
      <c r="G193" s="78">
        <f t="shared" si="157"/>
        <v>601119.08333333337</v>
      </c>
      <c r="H193" s="94">
        <f t="shared" si="155"/>
        <v>0.49906916668896301</v>
      </c>
      <c r="I193" s="78"/>
      <c r="J193" s="78">
        <f t="shared" ref="J193" si="212">E193/$I$13</f>
        <v>253367.67155227976</v>
      </c>
      <c r="K193" s="78">
        <f t="shared" si="142"/>
        <v>562459.40125915187</v>
      </c>
      <c r="L193" s="79"/>
      <c r="M193" s="78">
        <f t="shared" si="143"/>
        <v>-237491.40125915187</v>
      </c>
      <c r="N193" s="80">
        <f t="shared" si="148"/>
        <v>300000</v>
      </c>
      <c r="O193" s="80">
        <f t="shared" si="149"/>
        <v>90000000000</v>
      </c>
      <c r="P193" s="81">
        <f t="shared" si="144"/>
        <v>18000000</v>
      </c>
      <c r="Q193" s="82"/>
      <c r="R193" s="83">
        <f t="shared" si="145"/>
        <v>18000000</v>
      </c>
      <c r="S193" s="36">
        <f t="shared" si="146"/>
        <v>324000000000000</v>
      </c>
    </row>
    <row r="194" spans="1:19" x14ac:dyDescent="0.2">
      <c r="A194" s="29" t="s">
        <v>210</v>
      </c>
      <c r="B194" s="29">
        <v>192</v>
      </c>
      <c r="C194" s="84">
        <v>43463</v>
      </c>
      <c r="D194" s="29">
        <f t="shared" si="140"/>
        <v>2018</v>
      </c>
      <c r="E194" s="85">
        <v>700000</v>
      </c>
      <c r="F194" s="86">
        <f t="shared" si="154"/>
        <v>595285.75</v>
      </c>
      <c r="G194" s="86">
        <f t="shared" si="157"/>
        <v>607577.41666666674</v>
      </c>
      <c r="H194" s="96">
        <f t="shared" si="155"/>
        <v>1.1521165546941958</v>
      </c>
      <c r="I194" s="86"/>
      <c r="J194" s="86">
        <f t="shared" ref="J194" si="213">E194/$I$14</f>
        <v>697996.19578284316</v>
      </c>
      <c r="K194" s="86">
        <f t="shared" si="142"/>
        <v>562993.788896463</v>
      </c>
      <c r="L194" s="87"/>
      <c r="M194" s="88">
        <f t="shared" si="143"/>
        <v>161974.211103537</v>
      </c>
      <c r="N194" s="89">
        <f t="shared" si="148"/>
        <v>700000</v>
      </c>
      <c r="O194" s="89">
        <f t="shared" si="149"/>
        <v>490000000000</v>
      </c>
      <c r="P194" s="90">
        <f t="shared" si="144"/>
        <v>42000000</v>
      </c>
      <c r="Q194" s="91"/>
      <c r="R194" s="92">
        <f t="shared" si="145"/>
        <v>42000000</v>
      </c>
      <c r="S194" s="93">
        <f t="shared" si="146"/>
        <v>1764000000000000</v>
      </c>
    </row>
    <row r="195" spans="1:19" x14ac:dyDescent="0.2">
      <c r="A195" s="75" t="s">
        <v>211</v>
      </c>
      <c r="B195" s="75">
        <v>193</v>
      </c>
      <c r="C195" s="76">
        <v>43505</v>
      </c>
      <c r="D195" s="75">
        <f t="shared" si="140"/>
        <v>2019</v>
      </c>
      <c r="E195" s="77">
        <v>175000</v>
      </c>
      <c r="F195" s="78">
        <f t="shared" si="154"/>
        <v>678619.08333333337</v>
      </c>
      <c r="G195" s="78">
        <f t="shared" si="157"/>
        <v>636952.41666666674</v>
      </c>
      <c r="H195" s="94">
        <f t="shared" si="155"/>
        <v>0.27474579799197452</v>
      </c>
      <c r="I195" s="78"/>
      <c r="J195" s="78">
        <f t="shared" ref="J195" si="214">E195/$I$15</f>
        <v>199645.82618683536</v>
      </c>
      <c r="K195" s="78">
        <f t="shared" si="142"/>
        <v>563525.40048158146</v>
      </c>
      <c r="L195" s="79"/>
      <c r="M195" s="78">
        <f t="shared" si="143"/>
        <v>-363557.40048158146</v>
      </c>
      <c r="N195" s="80">
        <f t="shared" si="148"/>
        <v>175000</v>
      </c>
      <c r="O195" s="80">
        <f t="shared" si="149"/>
        <v>30625000000</v>
      </c>
      <c r="P195" s="81">
        <f t="shared" si="144"/>
        <v>13125000</v>
      </c>
      <c r="Q195" s="82"/>
      <c r="R195" s="83">
        <f t="shared" si="145"/>
        <v>13125000</v>
      </c>
      <c r="S195" s="36">
        <f t="shared" si="146"/>
        <v>172265625000000</v>
      </c>
    </row>
    <row r="196" spans="1:19" x14ac:dyDescent="0.2">
      <c r="A196" s="29" t="s">
        <v>212</v>
      </c>
      <c r="B196" s="29">
        <v>194</v>
      </c>
      <c r="C196" s="84">
        <v>43526</v>
      </c>
      <c r="D196" s="29">
        <f t="shared" ref="D196:D222" si="215">YEAR(C196)</f>
        <v>2019</v>
      </c>
      <c r="E196" s="85">
        <v>650000</v>
      </c>
      <c r="F196" s="86">
        <f t="shared" si="154"/>
        <v>709452.41666666663</v>
      </c>
      <c r="G196" s="86">
        <f t="shared" si="157"/>
        <v>694035.75</v>
      </c>
      <c r="H196" s="96">
        <f t="shared" si="155"/>
        <v>0.93655117909992391</v>
      </c>
      <c r="I196" s="86"/>
      <c r="J196" s="86">
        <f t="shared" ref="J196" si="216">E196/$I$16</f>
        <v>875524.39143800421</v>
      </c>
      <c r="K196" s="86">
        <f t="shared" ref="K196:K222" si="217">102335*LN(B196) + 24968</f>
        <v>564054.26470774563</v>
      </c>
      <c r="L196" s="87"/>
      <c r="M196" s="88">
        <f t="shared" ref="M196:M219" si="218">E196-102335*LN(B196)</f>
        <v>110913.73529225437</v>
      </c>
      <c r="N196" s="89">
        <f t="shared" si="148"/>
        <v>650000</v>
      </c>
      <c r="O196" s="89">
        <f t="shared" si="149"/>
        <v>422500000000</v>
      </c>
      <c r="P196" s="90">
        <f t="shared" ref="P196:P219" si="219">E196*_xlfn.XLOOKUP(D196,$W$3:$W$33,$X$3:$X$33)</f>
        <v>48750000</v>
      </c>
      <c r="Q196" s="91"/>
      <c r="R196" s="92">
        <f t="shared" ref="R196:R219" si="220">P196-Q196</f>
        <v>48750000</v>
      </c>
      <c r="S196" s="93">
        <f t="shared" ref="S196:S219" si="221">R196^2</f>
        <v>2376562500000000</v>
      </c>
    </row>
    <row r="197" spans="1:19" x14ac:dyDescent="0.2">
      <c r="A197" s="75" t="s">
        <v>213</v>
      </c>
      <c r="B197" s="75">
        <v>195</v>
      </c>
      <c r="C197" s="76">
        <v>43568</v>
      </c>
      <c r="D197" s="75">
        <f t="shared" si="215"/>
        <v>2019</v>
      </c>
      <c r="E197" s="77">
        <v>100000</v>
      </c>
      <c r="F197" s="78">
        <f t="shared" si="154"/>
        <v>567785.75</v>
      </c>
      <c r="G197" s="78">
        <f t="shared" si="157"/>
        <v>638619.08333333326</v>
      </c>
      <c r="H197" s="94">
        <f t="shared" si="155"/>
        <v>0.15658786686742973</v>
      </c>
      <c r="I197" s="78"/>
      <c r="J197" s="78">
        <f t="shared" ref="J197" si="222">E197/$I$17</f>
        <v>130556.05234950467</v>
      </c>
      <c r="K197" s="78">
        <f t="shared" si="217"/>
        <v>564580.40982562106</v>
      </c>
      <c r="L197" s="79"/>
      <c r="M197" s="78">
        <f t="shared" si="218"/>
        <v>-439612.40982562106</v>
      </c>
      <c r="N197" s="80">
        <f t="shared" ref="N197:N219" si="223">E197-L197</f>
        <v>100000</v>
      </c>
      <c r="O197" s="80">
        <f t="shared" ref="O197:O219" si="224">N197^2</f>
        <v>10000000000</v>
      </c>
      <c r="P197" s="81">
        <f t="shared" si="219"/>
        <v>7500000</v>
      </c>
      <c r="Q197" s="82"/>
      <c r="R197" s="83">
        <f t="shared" si="220"/>
        <v>7500000</v>
      </c>
      <c r="S197" s="36">
        <f t="shared" si="221"/>
        <v>56250000000000</v>
      </c>
    </row>
    <row r="198" spans="1:19" x14ac:dyDescent="0.2">
      <c r="A198" s="29" t="s">
        <v>214</v>
      </c>
      <c r="B198" s="29">
        <v>196</v>
      </c>
      <c r="C198" s="84">
        <v>43848</v>
      </c>
      <c r="D198" s="29">
        <f t="shared" si="215"/>
        <v>2020</v>
      </c>
      <c r="E198" s="85">
        <v>1353429</v>
      </c>
      <c r="F198" s="86">
        <f t="shared" si="154"/>
        <v>603202.41666666663</v>
      </c>
      <c r="G198" s="86">
        <f t="shared" si="157"/>
        <v>585494.08333333326</v>
      </c>
      <c r="H198" s="96">
        <f t="shared" si="155"/>
        <v>2.3116014978232773</v>
      </c>
      <c r="I198" s="86"/>
      <c r="J198" s="86">
        <f t="shared" ref="J198" si="225">E198/$I$18</f>
        <v>1301427.621690602</v>
      </c>
      <c r="K198" s="86">
        <f t="shared" si="217"/>
        <v>565103.86365235492</v>
      </c>
      <c r="L198" s="87"/>
      <c r="M198" s="88">
        <f t="shared" si="218"/>
        <v>813293.13634764508</v>
      </c>
      <c r="N198" s="89">
        <f t="shared" si="223"/>
        <v>1353429</v>
      </c>
      <c r="O198" s="89">
        <f t="shared" si="224"/>
        <v>1831770058041</v>
      </c>
      <c r="P198" s="90">
        <f t="shared" si="219"/>
        <v>101507175</v>
      </c>
      <c r="Q198" s="91"/>
      <c r="R198" s="92">
        <f t="shared" si="220"/>
        <v>101507175</v>
      </c>
      <c r="S198" s="93">
        <f t="shared" si="221"/>
        <v>1.0303706576480624E+16</v>
      </c>
    </row>
    <row r="199" spans="1:19" x14ac:dyDescent="0.2">
      <c r="A199" s="75" t="s">
        <v>215</v>
      </c>
      <c r="B199" s="75">
        <v>197</v>
      </c>
      <c r="C199" s="76">
        <v>43960</v>
      </c>
      <c r="D199" s="75">
        <f t="shared" si="215"/>
        <v>2020</v>
      </c>
      <c r="E199" s="77">
        <v>700000</v>
      </c>
      <c r="F199" s="78">
        <f t="shared" si="154"/>
        <v>711535.75</v>
      </c>
      <c r="G199" s="78">
        <f t="shared" si="157"/>
        <v>657369.08333333326</v>
      </c>
      <c r="H199" s="94">
        <f t="shared" si="155"/>
        <v>1.0648508086971438</v>
      </c>
      <c r="I199" s="78"/>
      <c r="J199" s="78">
        <f t="shared" ref="J199" si="226">E199/$I$19</f>
        <v>899732.39103449602</v>
      </c>
      <c r="K199" s="78">
        <f t="shared" si="217"/>
        <v>565624.65358040202</v>
      </c>
      <c r="L199" s="79"/>
      <c r="M199" s="78">
        <f t="shared" si="218"/>
        <v>159343.34641959798</v>
      </c>
      <c r="N199" s="80">
        <f t="shared" si="223"/>
        <v>700000</v>
      </c>
      <c r="O199" s="80">
        <f t="shared" si="224"/>
        <v>490000000000</v>
      </c>
      <c r="P199" s="81">
        <f t="shared" si="219"/>
        <v>52500000</v>
      </c>
      <c r="Q199" s="82"/>
      <c r="R199" s="83">
        <f t="shared" si="220"/>
        <v>52500000</v>
      </c>
      <c r="S199" s="36">
        <f t="shared" si="221"/>
        <v>2756250000000000</v>
      </c>
    </row>
    <row r="200" spans="1:19" x14ac:dyDescent="0.2">
      <c r="A200" s="29" t="s">
        <v>216</v>
      </c>
      <c r="B200" s="29">
        <v>198</v>
      </c>
      <c r="C200" s="84">
        <v>43988</v>
      </c>
      <c r="D200" s="29">
        <f t="shared" si="215"/>
        <v>2020</v>
      </c>
      <c r="E200" s="85">
        <v>85000</v>
      </c>
      <c r="F200" s="86">
        <f t="shared" si="154"/>
        <v>719869.08333333337</v>
      </c>
      <c r="G200" s="86">
        <f t="shared" si="157"/>
        <v>715702.41666666674</v>
      </c>
      <c r="H200" s="96">
        <f t="shared" si="155"/>
        <v>0.11876444458002737</v>
      </c>
      <c r="I200" s="86"/>
      <c r="J200" s="86">
        <f t="shared" ref="J200" si="227">E200/$I$20</f>
        <v>73779.649629537424</v>
      </c>
      <c r="K200" s="86">
        <f t="shared" si="217"/>
        <v>566142.80658612528</v>
      </c>
      <c r="L200" s="87"/>
      <c r="M200" s="88">
        <f t="shared" si="218"/>
        <v>-456174.80658612528</v>
      </c>
      <c r="N200" s="89">
        <f t="shared" si="223"/>
        <v>85000</v>
      </c>
      <c r="O200" s="89">
        <f t="shared" si="224"/>
        <v>7225000000</v>
      </c>
      <c r="P200" s="90">
        <f t="shared" si="219"/>
        <v>6375000</v>
      </c>
      <c r="Q200" s="91"/>
      <c r="R200" s="92">
        <f t="shared" si="220"/>
        <v>6375000</v>
      </c>
      <c r="S200" s="93">
        <f t="shared" si="221"/>
        <v>40640625000000</v>
      </c>
    </row>
    <row r="201" spans="1:19" x14ac:dyDescent="0.2">
      <c r="A201" s="75" t="s">
        <v>217</v>
      </c>
      <c r="B201" s="75">
        <v>199</v>
      </c>
      <c r="C201" s="76">
        <v>44023</v>
      </c>
      <c r="D201" s="75">
        <f t="shared" si="215"/>
        <v>2020</v>
      </c>
      <c r="E201" s="77">
        <v>1300000</v>
      </c>
      <c r="F201" s="78">
        <f t="shared" si="154"/>
        <v>763619.08333333337</v>
      </c>
      <c r="G201" s="78">
        <f t="shared" si="157"/>
        <v>741744.08333333337</v>
      </c>
      <c r="H201" s="94">
        <f t="shared" si="155"/>
        <v>1.7526260461127146</v>
      </c>
      <c r="I201" s="78"/>
      <c r="J201" s="78">
        <f t="shared" ref="J201" si="228">E201/$I$9</f>
        <v>1243766.4859822914</v>
      </c>
      <c r="K201" s="78">
        <f t="shared" si="217"/>
        <v>566658.3492381809</v>
      </c>
      <c r="L201" s="79"/>
      <c r="M201" s="78">
        <f t="shared" si="218"/>
        <v>758309.6507618191</v>
      </c>
      <c r="N201" s="80">
        <f t="shared" si="223"/>
        <v>1300000</v>
      </c>
      <c r="O201" s="80">
        <f t="shared" si="224"/>
        <v>1690000000000</v>
      </c>
      <c r="P201" s="81">
        <f t="shared" si="219"/>
        <v>97500000</v>
      </c>
      <c r="Q201" s="82"/>
      <c r="R201" s="83">
        <f t="shared" si="220"/>
        <v>97500000</v>
      </c>
      <c r="S201" s="36">
        <f t="shared" si="221"/>
        <v>9506250000000000</v>
      </c>
    </row>
    <row r="202" spans="1:19" x14ac:dyDescent="0.2">
      <c r="A202" s="29" t="s">
        <v>218</v>
      </c>
      <c r="B202" s="29">
        <v>200</v>
      </c>
      <c r="C202" s="84">
        <v>44058</v>
      </c>
      <c r="D202" s="29">
        <f t="shared" si="215"/>
        <v>2020</v>
      </c>
      <c r="E202" s="85">
        <v>500000</v>
      </c>
      <c r="F202" s="86">
        <f t="shared" ref="F202:F212" si="229">AVERAGE(E197:E208)</f>
        <v>734452.41666666663</v>
      </c>
      <c r="G202" s="86">
        <f t="shared" si="157"/>
        <v>749035.75</v>
      </c>
      <c r="H202" s="96">
        <f t="shared" ref="H202:H213" si="230">E202/G202</f>
        <v>0.66752488115553898</v>
      </c>
      <c r="I202" s="86"/>
      <c r="J202" s="86">
        <f t="shared" ref="J202" si="231">E202/$I$10</f>
        <v>613514.73734678968</v>
      </c>
      <c r="K202" s="86">
        <f t="shared" si="217"/>
        <v>567171.3077056933</v>
      </c>
      <c r="L202" s="87"/>
      <c r="M202" s="88">
        <f t="shared" si="218"/>
        <v>-42203.307705693296</v>
      </c>
      <c r="N202" s="89">
        <f t="shared" si="223"/>
        <v>500000</v>
      </c>
      <c r="O202" s="89">
        <f t="shared" si="224"/>
        <v>250000000000</v>
      </c>
      <c r="P202" s="90">
        <f t="shared" si="219"/>
        <v>37500000</v>
      </c>
      <c r="Q202" s="91"/>
      <c r="R202" s="92">
        <f t="shared" si="220"/>
        <v>37500000</v>
      </c>
      <c r="S202" s="93">
        <f t="shared" si="221"/>
        <v>1406250000000000</v>
      </c>
    </row>
    <row r="203" spans="1:19" x14ac:dyDescent="0.2">
      <c r="A203" s="75" t="s">
        <v>219</v>
      </c>
      <c r="B203" s="75">
        <v>201</v>
      </c>
      <c r="C203" s="76">
        <v>44100</v>
      </c>
      <c r="D203" s="75">
        <f t="shared" si="215"/>
        <v>2020</v>
      </c>
      <c r="E203" s="77">
        <v>700000</v>
      </c>
      <c r="F203" s="78">
        <f t="shared" si="229"/>
        <v>776119.08333333337</v>
      </c>
      <c r="G203" s="78">
        <f t="shared" ref="G203:G212" si="232">AVERAGE(F202:F203)</f>
        <v>755285.75</v>
      </c>
      <c r="H203" s="94">
        <f t="shared" si="230"/>
        <v>0.92680154497817546</v>
      </c>
      <c r="I203" s="78"/>
      <c r="J203" s="78">
        <f t="shared" ref="J203" si="233">E203/$I$11</f>
        <v>491424.67773120222</v>
      </c>
      <c r="K203" s="78">
        <f t="shared" si="217"/>
        <v>567681.70776622556</v>
      </c>
      <c r="L203" s="79"/>
      <c r="M203" s="78">
        <f t="shared" si="218"/>
        <v>157286.29223377444</v>
      </c>
      <c r="N203" s="80">
        <f t="shared" si="223"/>
        <v>700000</v>
      </c>
      <c r="O203" s="80">
        <f t="shared" si="224"/>
        <v>490000000000</v>
      </c>
      <c r="P203" s="81">
        <f t="shared" si="219"/>
        <v>52500000</v>
      </c>
      <c r="Q203" s="82"/>
      <c r="R203" s="83">
        <f t="shared" si="220"/>
        <v>52500000</v>
      </c>
      <c r="S203" s="36">
        <f t="shared" si="221"/>
        <v>2756250000000000</v>
      </c>
    </row>
    <row r="204" spans="1:19" x14ac:dyDescent="0.2">
      <c r="A204" s="29" t="s">
        <v>220</v>
      </c>
      <c r="B204" s="29">
        <v>202</v>
      </c>
      <c r="C204" s="84">
        <v>44128</v>
      </c>
      <c r="D204" s="29">
        <f t="shared" si="215"/>
        <v>2020</v>
      </c>
      <c r="E204" s="85">
        <v>675000</v>
      </c>
      <c r="F204" s="86">
        <f t="shared" si="229"/>
        <v>788728.08333333337</v>
      </c>
      <c r="G204" s="86">
        <f t="shared" si="232"/>
        <v>782423.58333333337</v>
      </c>
      <c r="H204" s="96">
        <f t="shared" si="230"/>
        <v>0.86270405746759293</v>
      </c>
      <c r="I204" s="86"/>
      <c r="J204" s="86">
        <f t="shared" ref="J204" si="234">E204/$I$12</f>
        <v>673305.44798871432</v>
      </c>
      <c r="K204" s="86">
        <f t="shared" si="217"/>
        <v>568189.57481355232</v>
      </c>
      <c r="L204" s="87"/>
      <c r="M204" s="88">
        <f t="shared" si="218"/>
        <v>131778.42518644768</v>
      </c>
      <c r="N204" s="89">
        <f t="shared" si="223"/>
        <v>675000</v>
      </c>
      <c r="O204" s="89">
        <f t="shared" si="224"/>
        <v>455625000000</v>
      </c>
      <c r="P204" s="90">
        <f t="shared" si="219"/>
        <v>50625000</v>
      </c>
      <c r="Q204" s="91"/>
      <c r="R204" s="92">
        <f t="shared" si="220"/>
        <v>50625000</v>
      </c>
      <c r="S204" s="93">
        <f t="shared" si="221"/>
        <v>2562890625000000</v>
      </c>
    </row>
    <row r="205" spans="1:19" x14ac:dyDescent="0.2">
      <c r="A205" s="75" t="s">
        <v>221</v>
      </c>
      <c r="B205" s="75">
        <v>203</v>
      </c>
      <c r="C205" s="76">
        <v>44219</v>
      </c>
      <c r="D205" s="75">
        <f t="shared" si="215"/>
        <v>2021</v>
      </c>
      <c r="E205" s="77">
        <v>1600000</v>
      </c>
      <c r="F205" s="78">
        <f t="shared" si="229"/>
        <v>788728.08333333337</v>
      </c>
      <c r="G205" s="78">
        <f t="shared" si="232"/>
        <v>788728.08333333337</v>
      </c>
      <c r="H205" s="94">
        <f t="shared" si="230"/>
        <v>2.0285825163446169</v>
      </c>
      <c r="I205" s="78"/>
      <c r="J205" s="78">
        <f t="shared" ref="J205" si="235">E205/$I$13</f>
        <v>1351294.2482788253</v>
      </c>
      <c r="K205" s="78">
        <f t="shared" si="217"/>
        <v>568694.93386524124</v>
      </c>
      <c r="L205" s="79"/>
      <c r="M205" s="78">
        <f t="shared" si="218"/>
        <v>1056273.0661347588</v>
      </c>
      <c r="N205" s="80">
        <f t="shared" si="223"/>
        <v>1600000</v>
      </c>
      <c r="O205" s="80">
        <f t="shared" si="224"/>
        <v>2560000000000</v>
      </c>
      <c r="P205" s="81">
        <f t="shared" si="219"/>
        <v>120000000</v>
      </c>
      <c r="Q205" s="82"/>
      <c r="R205" s="83">
        <f t="shared" si="220"/>
        <v>120000000</v>
      </c>
      <c r="S205" s="36">
        <f t="shared" si="221"/>
        <v>1.44E+16</v>
      </c>
    </row>
    <row r="206" spans="1:19" x14ac:dyDescent="0.2">
      <c r="A206" s="29" t="s">
        <v>222</v>
      </c>
      <c r="B206" s="29">
        <v>204</v>
      </c>
      <c r="C206" s="84">
        <v>44261</v>
      </c>
      <c r="D206" s="29">
        <f t="shared" si="215"/>
        <v>2021</v>
      </c>
      <c r="E206" s="85">
        <v>800000</v>
      </c>
      <c r="F206" s="86">
        <f t="shared" si="229"/>
        <v>823311.41666666663</v>
      </c>
      <c r="G206" s="86">
        <f t="shared" si="232"/>
        <v>806019.75</v>
      </c>
      <c r="H206" s="96">
        <f t="shared" si="230"/>
        <v>0.99253151054921418</v>
      </c>
      <c r="I206" s="86"/>
      <c r="J206" s="86">
        <f t="shared" ref="J206" si="236">E206/$I$14</f>
        <v>797709.93803753506</v>
      </c>
      <c r="K206" s="86">
        <f t="shared" si="217"/>
        <v>569197.80957004789</v>
      </c>
      <c r="L206" s="87"/>
      <c r="M206" s="88">
        <f t="shared" si="218"/>
        <v>255770.19042995211</v>
      </c>
      <c r="N206" s="89">
        <f t="shared" si="223"/>
        <v>800000</v>
      </c>
      <c r="O206" s="89">
        <f t="shared" si="224"/>
        <v>640000000000</v>
      </c>
      <c r="P206" s="90">
        <f t="shared" si="219"/>
        <v>60000000</v>
      </c>
      <c r="Q206" s="91"/>
      <c r="R206" s="92">
        <f t="shared" si="220"/>
        <v>60000000</v>
      </c>
      <c r="S206" s="93">
        <f t="shared" si="221"/>
        <v>3600000000000000</v>
      </c>
    </row>
    <row r="207" spans="1:19" x14ac:dyDescent="0.2">
      <c r="A207" s="75" t="s">
        <v>223</v>
      </c>
      <c r="B207" s="75">
        <v>205</v>
      </c>
      <c r="C207" s="76">
        <v>44310</v>
      </c>
      <c r="D207" s="75">
        <f t="shared" si="215"/>
        <v>2021</v>
      </c>
      <c r="E207" s="77">
        <v>700000</v>
      </c>
      <c r="F207" s="78">
        <f t="shared" si="229"/>
        <v>748311.41666666663</v>
      </c>
      <c r="G207" s="78">
        <f t="shared" si="232"/>
        <v>785811.41666666663</v>
      </c>
      <c r="H207" s="94">
        <f t="shared" si="230"/>
        <v>0.89079896926075464</v>
      </c>
      <c r="I207" s="78"/>
      <c r="J207" s="78">
        <f t="shared" ref="J207" si="237">E207/$I$15</f>
        <v>798583.30474734143</v>
      </c>
      <c r="K207" s="78">
        <f t="shared" si="217"/>
        <v>569698.22621512902</v>
      </c>
      <c r="L207" s="79"/>
      <c r="M207" s="78">
        <f t="shared" si="218"/>
        <v>155269.77378487098</v>
      </c>
      <c r="N207" s="80">
        <f t="shared" si="223"/>
        <v>700000</v>
      </c>
      <c r="O207" s="80">
        <f t="shared" si="224"/>
        <v>490000000000</v>
      </c>
      <c r="P207" s="81">
        <f t="shared" si="219"/>
        <v>52500000</v>
      </c>
      <c r="Q207" s="82"/>
      <c r="R207" s="83">
        <f t="shared" si="220"/>
        <v>52500000</v>
      </c>
      <c r="S207" s="36">
        <f t="shared" si="221"/>
        <v>2756250000000000</v>
      </c>
    </row>
    <row r="208" spans="1:19" x14ac:dyDescent="0.2">
      <c r="A208" s="29" t="s">
        <v>224</v>
      </c>
      <c r="B208" s="29">
        <v>206</v>
      </c>
      <c r="C208" s="84">
        <v>44331</v>
      </c>
      <c r="D208" s="29">
        <f t="shared" si="215"/>
        <v>2021</v>
      </c>
      <c r="E208" s="85">
        <v>300000</v>
      </c>
      <c r="F208" s="86">
        <f t="shared" si="229"/>
        <v>739978.08333333337</v>
      </c>
      <c r="G208" s="86">
        <f t="shared" si="232"/>
        <v>744144.75</v>
      </c>
      <c r="H208" s="96">
        <f t="shared" si="230"/>
        <v>0.40314737152953106</v>
      </c>
      <c r="I208" s="86"/>
      <c r="J208" s="86">
        <f t="shared" ref="J208" si="238">E208/$I$16</f>
        <v>404088.18066369428</v>
      </c>
      <c r="K208" s="86">
        <f t="shared" si="217"/>
        <v>570196.20773308177</v>
      </c>
      <c r="L208" s="87"/>
      <c r="M208" s="88">
        <f t="shared" si="218"/>
        <v>-245228.20773308177</v>
      </c>
      <c r="N208" s="89">
        <f t="shared" si="223"/>
        <v>300000</v>
      </c>
      <c r="O208" s="89">
        <f t="shared" si="224"/>
        <v>90000000000</v>
      </c>
      <c r="P208" s="90">
        <f t="shared" si="219"/>
        <v>22500000</v>
      </c>
      <c r="Q208" s="91"/>
      <c r="R208" s="92">
        <f t="shared" si="220"/>
        <v>22500000</v>
      </c>
      <c r="S208" s="93">
        <f t="shared" si="221"/>
        <v>506250000000000</v>
      </c>
    </row>
    <row r="209" spans="1:19" x14ac:dyDescent="0.2">
      <c r="A209" s="75" t="s">
        <v>225</v>
      </c>
      <c r="B209" s="75">
        <v>207</v>
      </c>
      <c r="C209" s="76">
        <v>44359</v>
      </c>
      <c r="D209" s="75">
        <f t="shared" si="215"/>
        <v>2021</v>
      </c>
      <c r="E209" s="77">
        <v>600000</v>
      </c>
      <c r="F209" s="78">
        <f t="shared" si="229"/>
        <v>714978.08333333337</v>
      </c>
      <c r="G209" s="78">
        <f t="shared" si="232"/>
        <v>727478.08333333337</v>
      </c>
      <c r="H209" s="94">
        <f t="shared" si="230"/>
        <v>0.82476711497723243</v>
      </c>
      <c r="I209" s="78"/>
      <c r="J209" s="78">
        <f t="shared" ref="J209" si="239">E209/$I$17</f>
        <v>783336.31409702799</v>
      </c>
      <c r="K209" s="78">
        <f t="shared" si="217"/>
        <v>570691.77770881157</v>
      </c>
      <c r="L209" s="79"/>
      <c r="M209" s="78">
        <f t="shared" si="218"/>
        <v>54276.222291188431</v>
      </c>
      <c r="N209" s="80">
        <f t="shared" si="223"/>
        <v>600000</v>
      </c>
      <c r="O209" s="80">
        <f t="shared" si="224"/>
        <v>360000000000</v>
      </c>
      <c r="P209" s="81">
        <f t="shared" si="219"/>
        <v>45000000</v>
      </c>
      <c r="Q209" s="82"/>
      <c r="R209" s="83">
        <f t="shared" si="220"/>
        <v>45000000</v>
      </c>
      <c r="S209" s="36">
        <f t="shared" si="221"/>
        <v>2025000000000000</v>
      </c>
    </row>
    <row r="210" spans="1:19" x14ac:dyDescent="0.2">
      <c r="A210" s="29" t="s">
        <v>226</v>
      </c>
      <c r="B210" s="29">
        <v>208</v>
      </c>
      <c r="C210" s="84">
        <v>44387</v>
      </c>
      <c r="D210" s="29">
        <f t="shared" si="215"/>
        <v>2021</v>
      </c>
      <c r="E210" s="85">
        <v>1504737</v>
      </c>
      <c r="F210" s="86">
        <f t="shared" si="229"/>
        <v>688728.08333333337</v>
      </c>
      <c r="G210" s="86">
        <f t="shared" si="232"/>
        <v>701853.08333333337</v>
      </c>
      <c r="H210" s="96">
        <f t="shared" si="230"/>
        <v>2.143948692016147</v>
      </c>
      <c r="I210" s="86"/>
      <c r="J210" s="86">
        <f t="shared" ref="J210" si="240">E210/$I$18</f>
        <v>1446922.0736217797</v>
      </c>
      <c r="K210" s="86">
        <f t="shared" si="217"/>
        <v>571184.9593862344</v>
      </c>
      <c r="L210" s="87"/>
      <c r="M210" s="88">
        <f t="shared" si="218"/>
        <v>958520.0406137656</v>
      </c>
      <c r="N210" s="89">
        <f t="shared" si="223"/>
        <v>1504737</v>
      </c>
      <c r="O210" s="89">
        <f t="shared" si="224"/>
        <v>2264233439169</v>
      </c>
      <c r="P210" s="90">
        <f t="shared" si="219"/>
        <v>112855275</v>
      </c>
      <c r="Q210" s="91"/>
      <c r="R210" s="92">
        <f t="shared" si="220"/>
        <v>112855275</v>
      </c>
      <c r="S210" s="93">
        <f t="shared" si="221"/>
        <v>1.2736313095325624E+16</v>
      </c>
    </row>
    <row r="211" spans="1:19" x14ac:dyDescent="0.2">
      <c r="A211" s="75" t="s">
        <v>227</v>
      </c>
      <c r="B211" s="75">
        <v>209</v>
      </c>
      <c r="C211" s="76">
        <v>44506</v>
      </c>
      <c r="D211" s="75">
        <f t="shared" si="215"/>
        <v>2021</v>
      </c>
      <c r="E211" s="77">
        <v>700000</v>
      </c>
      <c r="F211" s="78">
        <f t="shared" si="229"/>
        <v>605394.75</v>
      </c>
      <c r="G211" s="78">
        <f t="shared" si="232"/>
        <v>647061.41666666674</v>
      </c>
      <c r="H211" s="94">
        <f t="shared" si="230"/>
        <v>1.0818138463672369</v>
      </c>
      <c r="I211" s="78"/>
      <c r="J211" s="78">
        <f t="shared" ref="J211" si="241">E211/$I$19</f>
        <v>899732.39103449602</v>
      </c>
      <c r="K211" s="78">
        <f t="shared" si="217"/>
        <v>571675.7756748189</v>
      </c>
      <c r="L211" s="79"/>
      <c r="M211" s="78">
        <f t="shared" si="218"/>
        <v>153292.2243251811</v>
      </c>
      <c r="N211" s="80">
        <f t="shared" si="223"/>
        <v>700000</v>
      </c>
      <c r="O211" s="80">
        <f t="shared" si="224"/>
        <v>490000000000</v>
      </c>
      <c r="P211" s="81">
        <f t="shared" si="219"/>
        <v>52500000</v>
      </c>
      <c r="Q211" s="82"/>
      <c r="R211" s="83">
        <f t="shared" si="220"/>
        <v>52500000</v>
      </c>
      <c r="S211" s="36">
        <f t="shared" si="221"/>
        <v>2756250000000000</v>
      </c>
    </row>
    <row r="212" spans="1:19" x14ac:dyDescent="0.2">
      <c r="A212" s="29" t="s">
        <v>228</v>
      </c>
      <c r="B212" s="29">
        <v>210</v>
      </c>
      <c r="C212" s="84">
        <v>44541</v>
      </c>
      <c r="D212" s="29">
        <f t="shared" si="215"/>
        <v>2021</v>
      </c>
      <c r="E212" s="85">
        <v>500000</v>
      </c>
      <c r="F212" s="86">
        <f t="shared" si="229"/>
        <v>601232.25</v>
      </c>
      <c r="G212" s="86">
        <f t="shared" si="232"/>
        <v>603313.5</v>
      </c>
      <c r="H212" s="96">
        <f t="shared" si="230"/>
        <v>0.82875652542169209</v>
      </c>
      <c r="I212" s="86"/>
      <c r="J212" s="86">
        <f t="shared" ref="J212" si="242">E212/$I$20</f>
        <v>433997.93899727898</v>
      </c>
      <c r="K212" s="86">
        <f t="shared" si="217"/>
        <v>572164.24915597215</v>
      </c>
      <c r="L212" s="87"/>
      <c r="M212" s="88">
        <f t="shared" si="218"/>
        <v>-47196.249155972153</v>
      </c>
      <c r="N212" s="89">
        <f t="shared" si="223"/>
        <v>500000</v>
      </c>
      <c r="O212" s="89">
        <f t="shared" si="224"/>
        <v>250000000000</v>
      </c>
      <c r="P212" s="90">
        <f t="shared" si="219"/>
        <v>37500000</v>
      </c>
      <c r="Q212" s="91"/>
      <c r="R212" s="92">
        <f t="shared" si="220"/>
        <v>37500000</v>
      </c>
      <c r="S212" s="93">
        <f t="shared" si="221"/>
        <v>1406250000000000</v>
      </c>
    </row>
    <row r="213" spans="1:19" x14ac:dyDescent="0.2">
      <c r="A213" s="75" t="s">
        <v>229</v>
      </c>
      <c r="B213" s="75">
        <v>211</v>
      </c>
      <c r="C213" s="76">
        <v>44688</v>
      </c>
      <c r="D213" s="75">
        <f t="shared" si="215"/>
        <v>2022</v>
      </c>
      <c r="E213" s="77">
        <v>400000</v>
      </c>
      <c r="F213" s="78">
        <f>AVERAGE(E208:E219)</f>
        <v>601232.25</v>
      </c>
      <c r="G213" s="78">
        <f>AVERAGE(F212:F213)</f>
        <v>601232.25</v>
      </c>
      <c r="H213" s="94">
        <f t="shared" si="230"/>
        <v>0.6653003061628846</v>
      </c>
      <c r="I213" s="78"/>
      <c r="J213" s="78">
        <f>E213/$I$9</f>
        <v>382697.38030224352</v>
      </c>
      <c r="K213" s="78">
        <f t="shared" si="217"/>
        <v>572650.40208927332</v>
      </c>
      <c r="L213" s="79"/>
      <c r="M213" s="78">
        <f t="shared" si="218"/>
        <v>-147682.40208927332</v>
      </c>
      <c r="N213" s="80">
        <f t="shared" si="223"/>
        <v>400000</v>
      </c>
      <c r="O213" s="80">
        <f t="shared" si="224"/>
        <v>160000000000</v>
      </c>
      <c r="P213" s="81">
        <f t="shared" si="219"/>
        <v>30000000</v>
      </c>
      <c r="Q213" s="82"/>
      <c r="R213" s="83">
        <f t="shared" si="220"/>
        <v>30000000</v>
      </c>
      <c r="S213" s="36">
        <f t="shared" si="221"/>
        <v>900000000000000</v>
      </c>
    </row>
    <row r="214" spans="1:19" x14ac:dyDescent="0.2">
      <c r="A214" s="29" t="s">
        <v>230</v>
      </c>
      <c r="B214" s="29">
        <v>212</v>
      </c>
      <c r="C214" s="84">
        <v>44744</v>
      </c>
      <c r="D214" s="29">
        <f t="shared" si="215"/>
        <v>2022</v>
      </c>
      <c r="E214" s="85">
        <v>400000</v>
      </c>
      <c r="F214" s="86"/>
      <c r="G214" s="86"/>
      <c r="H214" s="86"/>
      <c r="I214" s="86"/>
      <c r="J214" s="86">
        <f>E214/$I$15</f>
        <v>456333.31699848082</v>
      </c>
      <c r="K214" s="86">
        <f t="shared" si="217"/>
        <v>573134.2564185604</v>
      </c>
      <c r="L214" s="87"/>
      <c r="M214" s="88">
        <f t="shared" si="218"/>
        <v>-148166.2564185604</v>
      </c>
      <c r="N214" s="89">
        <f t="shared" si="223"/>
        <v>400000</v>
      </c>
      <c r="O214" s="89">
        <f t="shared" si="224"/>
        <v>160000000000</v>
      </c>
      <c r="P214" s="90">
        <f t="shared" si="219"/>
        <v>30000000</v>
      </c>
      <c r="Q214" s="91"/>
      <c r="R214" s="92">
        <f t="shared" si="220"/>
        <v>30000000</v>
      </c>
      <c r="S214" s="93">
        <f t="shared" si="221"/>
        <v>900000000000000</v>
      </c>
    </row>
    <row r="215" spans="1:19" x14ac:dyDescent="0.2">
      <c r="A215" s="75" t="s">
        <v>231</v>
      </c>
      <c r="B215" s="75">
        <v>213</v>
      </c>
      <c r="C215" s="76">
        <v>44772</v>
      </c>
      <c r="D215" s="75">
        <f t="shared" si="215"/>
        <v>2022</v>
      </c>
      <c r="E215" s="77">
        <v>400000</v>
      </c>
      <c r="F215" s="78"/>
      <c r="G215" s="78"/>
      <c r="H215" s="78"/>
      <c r="I215" s="78"/>
      <c r="J215" s="78">
        <f>E215/$I$16</f>
        <v>538784.2408849257</v>
      </c>
      <c r="K215" s="78">
        <f t="shared" si="217"/>
        <v>573615.83377787401</v>
      </c>
      <c r="L215" s="79"/>
      <c r="M215" s="78">
        <f t="shared" si="218"/>
        <v>-148647.83377787401</v>
      </c>
      <c r="N215" s="80">
        <f t="shared" si="223"/>
        <v>400000</v>
      </c>
      <c r="O215" s="80">
        <f t="shared" si="224"/>
        <v>160000000000</v>
      </c>
      <c r="P215" s="81">
        <f t="shared" si="219"/>
        <v>30000000</v>
      </c>
      <c r="Q215" s="82"/>
      <c r="R215" s="83">
        <f t="shared" si="220"/>
        <v>30000000</v>
      </c>
      <c r="S215" s="36">
        <f t="shared" si="221"/>
        <v>900000000000000</v>
      </c>
    </row>
    <row r="216" spans="1:19" x14ac:dyDescent="0.2">
      <c r="A216" s="29" t="s">
        <v>232</v>
      </c>
      <c r="B216" s="29">
        <v>214</v>
      </c>
      <c r="C216" s="84">
        <v>44793</v>
      </c>
      <c r="D216" s="29">
        <f t="shared" si="215"/>
        <v>2022</v>
      </c>
      <c r="E216" s="85">
        <v>360000</v>
      </c>
      <c r="F216" s="86"/>
      <c r="G216" s="86"/>
      <c r="H216" s="86"/>
      <c r="I216" s="86"/>
      <c r="J216" s="86">
        <f>E216/$I$17</f>
        <v>470001.78845821676</v>
      </c>
      <c r="K216" s="86">
        <f t="shared" si="217"/>
        <v>574095.15549726109</v>
      </c>
      <c r="L216" s="87"/>
      <c r="M216" s="88">
        <f t="shared" si="218"/>
        <v>-189127.15549726109</v>
      </c>
      <c r="N216" s="89">
        <f t="shared" si="223"/>
        <v>360000</v>
      </c>
      <c r="O216" s="89">
        <f t="shared" si="224"/>
        <v>129600000000</v>
      </c>
      <c r="P216" s="90">
        <f t="shared" si="219"/>
        <v>27000000</v>
      </c>
      <c r="Q216" s="91"/>
      <c r="R216" s="92">
        <f t="shared" si="220"/>
        <v>27000000</v>
      </c>
      <c r="S216" s="93">
        <f t="shared" si="221"/>
        <v>729000000000000</v>
      </c>
    </row>
    <row r="217" spans="1:19" x14ac:dyDescent="0.2">
      <c r="A217" s="75" t="s">
        <v>233</v>
      </c>
      <c r="B217" s="75">
        <v>215</v>
      </c>
      <c r="C217" s="76">
        <v>44877</v>
      </c>
      <c r="D217" s="75">
        <f t="shared" si="215"/>
        <v>2022</v>
      </c>
      <c r="E217" s="77">
        <v>600000</v>
      </c>
      <c r="F217" s="78"/>
      <c r="G217" s="78"/>
      <c r="H217" s="78"/>
      <c r="I217" s="78"/>
      <c r="J217" s="78">
        <f>E217/$I$18</f>
        <v>576946.83135529177</v>
      </c>
      <c r="K217" s="78">
        <f t="shared" si="217"/>
        <v>574572.2426084443</v>
      </c>
      <c r="L217" s="79"/>
      <c r="M217" s="78">
        <f t="shared" si="218"/>
        <v>50395.7573915557</v>
      </c>
      <c r="N217" s="80">
        <f t="shared" si="223"/>
        <v>600000</v>
      </c>
      <c r="O217" s="80">
        <f t="shared" si="224"/>
        <v>360000000000</v>
      </c>
      <c r="P217" s="81">
        <f t="shared" si="219"/>
        <v>45000000</v>
      </c>
      <c r="Q217" s="82"/>
      <c r="R217" s="83">
        <f t="shared" si="220"/>
        <v>45000000</v>
      </c>
      <c r="S217" s="36">
        <f t="shared" si="221"/>
        <v>2025000000000000</v>
      </c>
    </row>
    <row r="218" spans="1:19" x14ac:dyDescent="0.2">
      <c r="A218" s="29" t="s">
        <v>234</v>
      </c>
      <c r="B218" s="29">
        <v>216</v>
      </c>
      <c r="C218" s="84">
        <v>44947</v>
      </c>
      <c r="D218" s="29">
        <f t="shared" si="215"/>
        <v>2023</v>
      </c>
      <c r="E218" s="85">
        <v>750050</v>
      </c>
      <c r="F218" s="86"/>
      <c r="G218" s="86"/>
      <c r="H218" s="86"/>
      <c r="I218" s="86"/>
      <c r="J218" s="86">
        <f>E218/$I$19</f>
        <v>964063.25699346245</v>
      </c>
      <c r="K218" s="86">
        <f t="shared" si="217"/>
        <v>575047.11585035909</v>
      </c>
      <c r="L218" s="87"/>
      <c r="M218" s="88">
        <f t="shared" si="218"/>
        <v>199970.88414964091</v>
      </c>
      <c r="N218" s="89">
        <f t="shared" si="223"/>
        <v>750050</v>
      </c>
      <c r="O218" s="89">
        <f t="shared" si="224"/>
        <v>562575002500</v>
      </c>
      <c r="P218" s="90">
        <f t="shared" si="219"/>
        <v>60004000</v>
      </c>
      <c r="Q218" s="91"/>
      <c r="R218" s="92">
        <f t="shared" si="220"/>
        <v>60004000</v>
      </c>
      <c r="S218" s="93">
        <f t="shared" si="221"/>
        <v>3600480016000000</v>
      </c>
    </row>
    <row r="219" spans="1:19" x14ac:dyDescent="0.2">
      <c r="A219" s="75" t="s">
        <v>235</v>
      </c>
      <c r="B219" s="75">
        <v>217</v>
      </c>
      <c r="C219" s="76">
        <v>44968</v>
      </c>
      <c r="D219" s="75">
        <f t="shared" si="215"/>
        <v>2023</v>
      </c>
      <c r="E219" s="77">
        <v>700000</v>
      </c>
      <c r="F219" s="78"/>
      <c r="G219" s="78"/>
      <c r="H219" s="78"/>
      <c r="I219" s="78"/>
      <c r="J219" s="78">
        <f>E219/$I$15</f>
        <v>798583.30474734143</v>
      </c>
      <c r="K219" s="78">
        <f t="shared" si="217"/>
        <v>575519.79567456292</v>
      </c>
      <c r="L219" s="79">
        <f>E219</f>
        <v>700000</v>
      </c>
      <c r="M219" s="78">
        <f t="shared" si="218"/>
        <v>149448.20432543708</v>
      </c>
      <c r="N219" s="80">
        <f t="shared" si="223"/>
        <v>0</v>
      </c>
      <c r="O219" s="80">
        <f t="shared" si="224"/>
        <v>0</v>
      </c>
      <c r="P219" s="81">
        <f t="shared" si="219"/>
        <v>56000000</v>
      </c>
      <c r="Q219" s="82">
        <f>P219</f>
        <v>56000000</v>
      </c>
      <c r="R219" s="83">
        <f t="shared" si="220"/>
        <v>0</v>
      </c>
      <c r="S219" s="36">
        <f t="shared" si="221"/>
        <v>0</v>
      </c>
    </row>
    <row r="220" spans="1:19" x14ac:dyDescent="0.2">
      <c r="A220" s="18" t="s">
        <v>236</v>
      </c>
      <c r="B220" s="18">
        <v>218</v>
      </c>
      <c r="C220" s="59">
        <v>44989</v>
      </c>
      <c r="D220" s="18">
        <f t="shared" si="215"/>
        <v>2023</v>
      </c>
      <c r="E220" s="60"/>
      <c r="F220" s="60"/>
      <c r="G220" s="60"/>
      <c r="H220" s="60"/>
      <c r="I220" s="60"/>
      <c r="J220" s="60"/>
      <c r="K220" s="105">
        <f t="shared" si="217"/>
        <v>575990.30225052137</v>
      </c>
      <c r="L220" s="87">
        <f t="shared" ref="L220" si="243">K220*$I$13</f>
        <v>682001.33669974364</v>
      </c>
      <c r="M220" s="60"/>
      <c r="N220" s="105"/>
      <c r="O220" s="105"/>
      <c r="P220" s="60"/>
      <c r="Q220" s="91">
        <f t="shared" ref="Q196:Q222" si="244">_xlfn.XLOOKUP(D220,$W$3:$W$33,$X$3:$X$33)*L220</f>
        <v>54560106.935979493</v>
      </c>
      <c r="R220" s="60"/>
      <c r="S220" s="60"/>
    </row>
    <row r="221" spans="1:19" x14ac:dyDescent="0.2">
      <c r="A221" s="106" t="s">
        <v>237</v>
      </c>
      <c r="B221" s="106">
        <v>219</v>
      </c>
      <c r="C221" s="56">
        <v>45003</v>
      </c>
      <c r="D221" s="106">
        <f t="shared" si="215"/>
        <v>2023</v>
      </c>
      <c r="E221" s="31"/>
      <c r="F221" s="31"/>
      <c r="G221" s="31"/>
      <c r="H221" s="31"/>
      <c r="I221" s="31"/>
      <c r="J221" s="31"/>
      <c r="K221" s="107">
        <f t="shared" si="217"/>
        <v>576458.6554707716</v>
      </c>
      <c r="L221" s="79">
        <f t="shared" ref="L221" si="245">K221*$I$14</f>
        <v>578113.55028513854</v>
      </c>
      <c r="M221" s="31"/>
      <c r="N221" s="107"/>
      <c r="O221" s="107"/>
      <c r="P221" s="31"/>
      <c r="Q221" s="82">
        <f t="shared" si="244"/>
        <v>46249084.022811085</v>
      </c>
      <c r="R221" s="31"/>
      <c r="S221" s="31"/>
    </row>
    <row r="222" spans="1:19" x14ac:dyDescent="0.2">
      <c r="A222" s="18" t="s">
        <v>238</v>
      </c>
      <c r="B222" s="18">
        <v>220</v>
      </c>
      <c r="C222" s="59">
        <v>45024</v>
      </c>
      <c r="D222" s="18">
        <f t="shared" si="215"/>
        <v>2023</v>
      </c>
      <c r="E222" s="60"/>
      <c r="F222" s="60"/>
      <c r="G222" s="60"/>
      <c r="H222" s="60"/>
      <c r="I222" s="60"/>
      <c r="J222" s="87"/>
      <c r="K222" s="105">
        <f t="shared" si="217"/>
        <v>576924.87495596893</v>
      </c>
      <c r="L222" s="87">
        <f>K222*$I$15</f>
        <v>505704.8025777961</v>
      </c>
      <c r="M222" s="60"/>
      <c r="N222" s="105"/>
      <c r="O222" s="105"/>
      <c r="P222" s="60"/>
      <c r="Q222" s="91">
        <f t="shared" si="244"/>
        <v>40456384.206223689</v>
      </c>
      <c r="R222" s="60"/>
      <c r="S222" s="60"/>
    </row>
    <row r="223" spans="1:19" x14ac:dyDescent="0.2">
      <c r="C223"/>
    </row>
    <row r="224" spans="1:19" x14ac:dyDescent="0.2">
      <c r="C224" s="64"/>
      <c r="D224" s="64"/>
    </row>
    <row r="225" spans="3:3" x14ac:dyDescent="0.2">
      <c r="C225" s="64"/>
    </row>
    <row r="226" spans="3:3" x14ac:dyDescent="0.2">
      <c r="C226" s="64"/>
    </row>
    <row r="227" spans="3:3" x14ac:dyDescent="0.2">
      <c r="C227" s="64"/>
    </row>
    <row r="228" spans="3:3" x14ac:dyDescent="0.2">
      <c r="C228" s="64"/>
    </row>
    <row r="229" spans="3:3" x14ac:dyDescent="0.2">
      <c r="C229" s="64"/>
    </row>
    <row r="230" spans="3:3" x14ac:dyDescent="0.2">
      <c r="C230" s="64"/>
    </row>
    <row r="231" spans="3:3" x14ac:dyDescent="0.2">
      <c r="C231" s="64"/>
    </row>
    <row r="232" spans="3:3" x14ac:dyDescent="0.2">
      <c r="C232" s="64"/>
    </row>
    <row r="233" spans="3:3" x14ac:dyDescent="0.2">
      <c r="C233" s="64"/>
    </row>
    <row r="234" spans="3:3" x14ac:dyDescent="0.2">
      <c r="C234" s="64"/>
    </row>
    <row r="235" spans="3:3" x14ac:dyDescent="0.2">
      <c r="C235" s="64"/>
    </row>
    <row r="236" spans="3:3" x14ac:dyDescent="0.2">
      <c r="C236" s="64"/>
    </row>
    <row r="237" spans="3:3" x14ac:dyDescent="0.2">
      <c r="C237" s="64"/>
    </row>
    <row r="238" spans="3:3" x14ac:dyDescent="0.2">
      <c r="C238" s="64"/>
    </row>
    <row r="239" spans="3:3" x14ac:dyDescent="0.2">
      <c r="C239" s="64"/>
    </row>
    <row r="240" spans="3:3" x14ac:dyDescent="0.2">
      <c r="C240" s="64"/>
    </row>
    <row r="241" spans="3:3" x14ac:dyDescent="0.2">
      <c r="C241" s="64"/>
    </row>
    <row r="242" spans="3:3" x14ac:dyDescent="0.2">
      <c r="C242" s="64"/>
    </row>
    <row r="243" spans="3:3" x14ac:dyDescent="0.2">
      <c r="C243" s="64"/>
    </row>
    <row r="244" spans="3:3" x14ac:dyDescent="0.2">
      <c r="C244" s="64"/>
    </row>
    <row r="245" spans="3:3" x14ac:dyDescent="0.2">
      <c r="C245" s="64"/>
    </row>
    <row r="246" spans="3:3" x14ac:dyDescent="0.2">
      <c r="C246" s="64"/>
    </row>
    <row r="247" spans="3:3" x14ac:dyDescent="0.2">
      <c r="C247" s="64"/>
    </row>
    <row r="248" spans="3:3" x14ac:dyDescent="0.2">
      <c r="C248" s="64"/>
    </row>
    <row r="249" spans="3:3" x14ac:dyDescent="0.2">
      <c r="C249" s="64"/>
    </row>
    <row r="250" spans="3:3" x14ac:dyDescent="0.2">
      <c r="C250" s="64"/>
    </row>
    <row r="251" spans="3:3" x14ac:dyDescent="0.2">
      <c r="C251" s="64"/>
    </row>
    <row r="252" spans="3:3" x14ac:dyDescent="0.2">
      <c r="C252" s="64"/>
    </row>
    <row r="253" spans="3:3" x14ac:dyDescent="0.2">
      <c r="C253" s="64"/>
    </row>
  </sheetData>
  <mergeCells count="4">
    <mergeCell ref="A1:E1"/>
    <mergeCell ref="W2:X2"/>
    <mergeCell ref="Z2:AB2"/>
    <mergeCell ref="Z5:AD13"/>
  </mergeCells>
  <hyperlinks>
    <hyperlink ref="A42" r:id="rId1" display="https://www.tapology.com/fightcenter/events/ufc-71-liddell-vs-jackson" xr:uid="{27AF0178-A6B6-B94D-BE41-F2D600FA9365}"/>
    <hyperlink ref="A204" r:id="rId2" display="https://www.tapology.com/fightcenter/events/70869-ufc-255" xr:uid="{2A424298-7370-EF42-AECF-611A32FD0702}"/>
    <hyperlink ref="A145" r:id="rId3" display="https://www.tapology.com/fightcenter/events/25716-ufc-183-silva-vs-diaz" xr:uid="{46F6233C-FAF4-BC43-B065-631F96A0AB3D}"/>
    <hyperlink ref="A196" r:id="rId4" display="https://www.tapology.com/fightcenter/events/56351-ufc-235" xr:uid="{781C6C31-ADAA-8943-A824-A1D222BF56B0}"/>
    <hyperlink ref="A65" r:id="rId5" display="https://www.tapology.com/fightcenter/events/ufc-97-redemption" xr:uid="{A889BAEF-9AC3-C340-B89B-D732589976C6}"/>
    <hyperlink ref="A51" r:id="rId6" display="https://www.tapology.com/fightcenter/events/ufc-81-breaking-point" xr:uid="{921E9053-EDA1-1C44-87CD-222EB3734E46}"/>
    <hyperlink ref="A66" r:id="rId7" display="https://www.tapology.com/fightcenter/events/ufc-98-evans-vs-machida" xr:uid="{95D71035-5BCF-954F-84C5-4B97963E362F}"/>
    <hyperlink ref="A130" r:id="rId8" display="https://www.tapology.com/fightcenter/events/19524-ufc-167-st-pierre-vs-hendricks" xr:uid="{BAA6D7FA-6C6F-C94C-B73A-29E894618A6F}"/>
    <hyperlink ref="A57" r:id="rId9" display="https://www.tapology.com/fightcenter/events/ufc-87-seek-and-destroy" xr:uid="{D926B583-A65D-A84E-A39E-60F93FF68DDF}"/>
    <hyperlink ref="A32" r:id="rId10" display="https://www.tapology.com/fightcenter/events/ufc-60-hughes-vs-gracie" xr:uid="{77EF7695-6C67-4A41-9DFE-334E68596481}"/>
    <hyperlink ref="A209" r:id="rId11" display="https://www.tapology.com/fightcenter/events/77570-ufc-263" xr:uid="{540542F3-B9AB-F741-BFEC-070607B37532}"/>
    <hyperlink ref="A84" r:id="rId12" display="https://www.tapology.com/fightcenter/events/ufc-117-silva-vs-sonnen" xr:uid="{679D82D5-D705-294F-86DF-6246109DC9DE}"/>
    <hyperlink ref="A146" r:id="rId13" display="https://www.tapology.com/fightcenter/events/27642-ufc-184-weidman-vs-belfort" xr:uid="{0F0DB44C-818E-5342-9BB7-E12B0E92FBF3}"/>
    <hyperlink ref="A118" r:id="rId14" display="https://www.tapology.com/fightcenter/events/15171-ufc-155-dos-santos-vs-velasquez-2" xr:uid="{CB7E4C34-9BFB-7A40-8237-1DA451AC739F}"/>
    <hyperlink ref="A110" r:id="rId15" display="https://www.tapology.com/fightcenter/events/12168-ufc-146" xr:uid="{7FDC02CA-7D93-0442-ABD5-E65044581C1D}"/>
    <hyperlink ref="A125" r:id="rId16" display="https://www.tapology.com/fightcenter/events/17854-ufc-162-silva-vs-weidman" xr:uid="{B08C03E2-1642-0D47-9DA6-3410CB4BF655}"/>
    <hyperlink ref="A56" r:id="rId17" display="https://www.tapology.com/fightcenter/events/ufc-86-jackson-vs-griffin" xr:uid="{43BE33D0-6BBE-7C40-815B-69BE22EE4B6F}"/>
    <hyperlink ref="A40" r:id="rId18" display="https://www.tapology.com/fightcenter/events/ufc-68-uprising" xr:uid="{1A8D3AD1-E16D-784F-A969-0362B7D87E34}"/>
    <hyperlink ref="A85" r:id="rId19" display="https://www.tapology.com/fightcenter/events/ufc-118-edgar-vs-penn-2" xr:uid="{D98EBDA6-4550-5641-82B1-A2D94BEE2A62}"/>
    <hyperlink ref="A53" r:id="rId20" display="https://www.tapology.com/fightcenter/events/ufc-83-serra-vs-st-pierre-2" xr:uid="{4761DB36-3AA4-204E-BB31-ECE0F77AABA7}"/>
    <hyperlink ref="A122" r:id="rId21" display="https://www.tapology.com/fightcenter/events/16681-ufc-jones-vs-sonnen" xr:uid="{24058799-19E4-3541-8498-3A4A88EC82C7}"/>
    <hyperlink ref="A138" r:id="rId22" display="https://www.tapology.com/fightcenter/events/23324-ufc-175" xr:uid="{1B0E2743-3433-CD44-A8FC-20E0C2BBE987}"/>
    <hyperlink ref="A100" r:id="rId23" display="https://www.tapology.com/fightcenter/events/9686-ufc-135" xr:uid="{9ACC5846-2D71-8947-9C7D-73CD44D3045F}"/>
    <hyperlink ref="A88" r:id="rId24" display="https://www.tapology.com/fightcenter/events/ufc-123-rampage-vs-machida" xr:uid="{405D787B-5E75-D14A-9D1D-9CF2D25AC76C}"/>
    <hyperlink ref="A37" r:id="rId25" display="https://www.tapology.com/fightcenter/events/ufc-65-bad-intentions" xr:uid="{9CF3BC07-0EEF-5741-BDF0-0E620E39EDB4}"/>
    <hyperlink ref="A202" r:id="rId26" display="https://www.tapology.com/fightcenter/events/67159-ufc-on-espn" xr:uid="{A58A18BA-BE74-0944-B819-02906A08104B}"/>
    <hyperlink ref="A212" r:id="rId27" display="https://www.tapology.com/fightcenter/events/81603-ufc-fight-night" xr:uid="{DC7BD857-590C-A743-8B91-241855529849}"/>
    <hyperlink ref="A34" r:id="rId28" display="https://www.tapology.com/fightcenter/events/ufc-62-liddell-vs-sobral" xr:uid="{CBBF49DD-0301-7044-937D-140A58021F95}"/>
    <hyperlink ref="A104" r:id="rId29" display="https://www.tapology.com/fightcenter/events/10374-ufc-140" xr:uid="{A36AB030-E718-8648-A768-66F4573047E3}"/>
    <hyperlink ref="A45" r:id="rId30" display="https://www.tapology.com/fightcenter/events/ufc-74-respect" xr:uid="{CFD0C0D1-896A-E74A-AF8E-5DBA39566F87}"/>
    <hyperlink ref="A58" r:id="rId31" display="https://www.tapology.com/fightcenter/events/ufc-88-breakthrough" xr:uid="{D9BCB91B-0A88-E740-B6E5-96B04E3A7C26}"/>
    <hyperlink ref="A165" r:id="rId32" display="https://www.tapology.com/fightcenter/events/40102-ufc-203-miocic-vs-overeem" xr:uid="{69BB32EA-BE9D-5D44-9B17-4A9AE4AC48E4}"/>
    <hyperlink ref="A54" r:id="rId33" display="https://www.tapology.com/fightcenter/events/ufc-84-ill-will" xr:uid="{6D7F0CF0-0ED1-DE4C-9143-A3119688ECBA}"/>
    <hyperlink ref="A46" r:id="rId34" display="https://www.tapology.com/fightcenter/events/ufc-76-knockout" xr:uid="{55C94302-7679-2148-ADDC-86BC6FDA44FA}"/>
    <hyperlink ref="A115" r:id="rId35" display="https://www.tapology.com/fightcenter/events/13140-ufc-152" xr:uid="{2DBE370E-D635-CF42-9451-2BC6C5DF6B63}"/>
    <hyperlink ref="A120" r:id="rId36" display="https://www.tapology.com/fightcenter/events/16791-ufc-157" xr:uid="{CBE2CFA7-72D5-A041-89E9-473A9E96F0F1}"/>
    <hyperlink ref="A93" r:id="rId37" display="https://www.tapology.com/fightcenter/events/ufc-128-shogun-vs-jones" xr:uid="{4B63A940-2416-0547-87BF-CF6476B98562}"/>
    <hyperlink ref="A44" r:id="rId38" display="https://www.tapology.com/fightcenter/events/ufc-73-stacked" xr:uid="{E25670DB-2462-7D4E-B121-3810ABF391A1}"/>
    <hyperlink ref="A31" r:id="rId39" display="https://www.tapology.com/fightcenter/events/ufc-59-reality-check" xr:uid="{DAA4EB97-A734-B742-B3FD-7F2F8BD95820}"/>
    <hyperlink ref="A39" r:id="rId40" display="https://www.tapology.com/fightcenter/events/ufc-67-all-or-nothing" xr:uid="{F9DDEC19-CE7D-2E4B-9AF8-2F2BB72328F9}"/>
    <hyperlink ref="A48" r:id="rId41" display="https://www.tapology.com/fightcenter/events/ufc-78-validation" xr:uid="{C392F813-1F21-AE4F-BFB6-5B7A48FB81FF}"/>
    <hyperlink ref="A143" r:id="rId42" display="https://www.tapology.com/fightcenter/events/22392-ufc-181" xr:uid="{4CA3046C-FC9E-584C-8450-4DA3C77D8B61}"/>
    <hyperlink ref="A35" r:id="rId43" display="https://www.tapology.com/fightcenter/events/ufc-63-hughes-vs-penn" xr:uid="{73BC07B8-E4A1-C443-BDFB-6405CBADE366}"/>
    <hyperlink ref="A41" r:id="rId44" display="https://www.tapology.com/fightcenter/events/ufc-69-shootout" xr:uid="{53B73AE8-FA1C-2445-8012-DC9AA563A6AE}"/>
    <hyperlink ref="A29" r:id="rId45" display="https://www.tapology.com/fightcenter/events/ufc-57-liddell-vs-couture-3" xr:uid="{E3AFE984-1FBD-0742-9241-841EEC362F98}"/>
    <hyperlink ref="A213" r:id="rId46" display="https://www.tapology.com/fightcenter/events/85253-ufc-274" xr:uid="{0E5D4DA3-0781-0844-AF27-7896B25DCAD8}"/>
    <hyperlink ref="A107" r:id="rId47" display="https://www.tapology.com/fightcenter/events/11221-ufc-143" xr:uid="{1A4B4C04-4B9A-EC49-8A7E-001EB039D981}"/>
    <hyperlink ref="A181" r:id="rId48" display="https://www.tapology.com/fightcenter/events/47258-ufc-219" xr:uid="{BCB28C4C-076A-3742-A112-BB207A8B56BB}"/>
    <hyperlink ref="A188" r:id="rId49" display="https://www.tapology.com/fightcenter/events/49921-ufc-226" xr:uid="{256F56B9-E278-1744-A6DE-9C502E70679C}"/>
    <hyperlink ref="A182" r:id="rId50" display="https://www.tapology.com/fightcenter/events/48687-ufc-220" xr:uid="{EDEB0ABA-A18F-AF43-81D1-B4B9B657DA1A}"/>
    <hyperlink ref="A123" r:id="rId51" display="https://www.tapology.com/fightcenter/events/17601-ufc" xr:uid="{64511604-EA49-DE48-8BEF-28C66E0713FD}"/>
    <hyperlink ref="A108" r:id="rId52" display="https://www.tapology.com/fightcenter/events/11293-ufc-144" xr:uid="{9DF51331-CF74-C948-9587-67F67864BBB0}"/>
    <hyperlink ref="A149" r:id="rId53" display="https://www.tapology.com/fightcenter/events/29455-ufc-187-aldo-vs-mcgregor" xr:uid="{BE4FB3A8-B6A0-C549-916F-B764C932940A}"/>
    <hyperlink ref="A116" r:id="rId54" display="https://www.tapology.com/fightcenter/events/14431-ufc-153" xr:uid="{466B37D3-762F-7343-96A1-CCF68BF84E2D}"/>
    <hyperlink ref="A67" r:id="rId55" display="https://www.tapology.com/fightcenter/events/ufc-99-the-comeback" xr:uid="{BE912049-59C5-FE40-BF9A-B8817C540E49}"/>
    <hyperlink ref="A62" r:id="rId56" display="https://www.tapology.com/fightcenter/events/ufc-93-franklin-vs-henderson" xr:uid="{0DAC1815-31F3-9447-A8BD-AD1DF6633137}"/>
    <hyperlink ref="A185" r:id="rId57" display="https://www.tapology.com/fightcenter/events/50149-ufc-223" xr:uid="{ABC40D04-06D1-DC40-879B-1D8BA73F5BB6}"/>
    <hyperlink ref="A97" r:id="rId58" display="https://www.tapology.com/fightcenter/events/ufc-132-cruz-vs-faber-ii" xr:uid="{27B63A8D-250D-4E4F-929D-A0BA4300702A}"/>
    <hyperlink ref="A64" r:id="rId59" display="https://www.tapology.com/fightcenter/events/ufc-96-jackson-vs-jardine" xr:uid="{B1F11BC1-8032-2E49-ACB9-9B679F2B684E}"/>
    <hyperlink ref="A135" r:id="rId60" display="https://www.tapology.com/fightcenter/events/21832-ufc-172-jones-vs-teixeira" xr:uid="{5A0D8CCE-7EDC-FF47-B018-57FB56FD4BC9}"/>
    <hyperlink ref="A133" r:id="rId61" display="https://www.tapology.com/fightcenter/events/21249-ufc-170" xr:uid="{28B38439-3129-764D-8333-A0413CD13D4B}"/>
    <hyperlink ref="A99" r:id="rId62" display="https://www.tapology.com/fightcenter/events/ufc-134-silva-vs-okami" xr:uid="{B35E498A-1943-C74B-A680-033CCAAE919C}"/>
    <hyperlink ref="A129" r:id="rId63" display="https://www.tapology.com/fightcenter/events/19525-ufc-166-velasquez-vs-dos-santos-3" xr:uid="{3B9877DB-2BF6-9940-A25E-5FC8CC7A37DD}"/>
    <hyperlink ref="A119" r:id="rId64" display="https://www.tapology.com/fightcenter/events/16542-ufc-157" xr:uid="{ECB60F99-C6B6-F14A-B874-254EC3A87879}"/>
    <hyperlink ref="A96" r:id="rId65" display="https://www.tapology.com/fightcenter/events/ufc-131-lesnar-vs-dos-santos" xr:uid="{0BB01F7E-5D1D-4F46-AC82-00064E8952CC}"/>
    <hyperlink ref="A52" r:id="rId66" display="https://www.tapology.com/fightcenter/events/ufc-82-pride-of-a-champion" xr:uid="{B7F63F05-D6E2-B44F-B837-536587BCEC49}"/>
    <hyperlink ref="A47" r:id="rId67" display="https://www.tapology.com/fightcenter/events/ufc-77-hostile-territory" xr:uid="{7F4EEC01-F20B-ED43-99A6-078CD29781BC}"/>
    <hyperlink ref="A95" r:id="rId68" display="https://www.tapology.com/fightcenter/events/ufc-130-edgar-vs-maynard-3" xr:uid="{A4F07068-CDE1-3944-ABB4-F0ED25E29452}"/>
    <hyperlink ref="A159" r:id="rId69" display="https://www.tapology.com/fightcenter/events/36847-ufc-198" xr:uid="{6BFAB693-91FA-334E-91B4-39E3321CB4CA}"/>
    <hyperlink ref="A147" r:id="rId70" display="https://www.tapology.com/fightcenter/events/28236-ufc-185" xr:uid="{23DEB703-79AC-284E-A71A-D76F6A16C1CF}"/>
    <hyperlink ref="A128" r:id="rId71" display="https://www.tapology.com/fightcenter/events/19128-ufc-165" xr:uid="{BD4F2CD6-C90E-0C4C-8605-9EC8CFCC8808}"/>
    <hyperlink ref="A98" r:id="rId72" display="https://www.tapology.com/fightcenter/events/ufc-133" xr:uid="{67667593-23CB-6940-B168-0D34FFDF5CDC}"/>
    <hyperlink ref="A150" r:id="rId73" display="https://www.tapology.com/fightcenter/events/29313-ufc-188-velasquez-vs-werdum" xr:uid="{6FE657CA-7A4F-734C-8C87-2B09BAE36C8E}"/>
    <hyperlink ref="A36" r:id="rId74" display="https://www.tapology.com/fightcenter/events/ufc-64-unstoppable" xr:uid="{49402314-0D08-4843-9EAA-8FB52E5CCAD2}"/>
    <hyperlink ref="A172" r:id="rId75" display="https://www.tapology.com/fightcenter/events/43812-ufc-210" xr:uid="{97810FD2-D9CE-CA49-BC23-B19F1E8A4CF4}"/>
    <hyperlink ref="A189" r:id="rId76" display="https://www.tapology.com/fightcenter/events/52344-ufc-227" xr:uid="{0A25B75B-B9FB-E341-AE20-ABA892D008A4}"/>
    <hyperlink ref="A171" r:id="rId77" display="https://www.tapology.com/fightcenter/events/42699-ufc-210" xr:uid="{F856E60A-98EE-024E-AA05-8635D9A6D34F}"/>
    <hyperlink ref="A193" r:id="rId78" display="https://www.tapology.com/fightcenter/events/54119-ufc-231" xr:uid="{B192D31E-9F07-204E-8576-EBA769AA36E1}"/>
    <hyperlink ref="A208" r:id="rId79" display="https://www.tapology.com/fightcenter/events/77263-ufc-fight-night" xr:uid="{235D8CE2-8EE0-0943-AB13-651A1BC1B037}"/>
    <hyperlink ref="A59" r:id="rId80" display="https://www.tapology.com/fightcenter/events/ufc-90-silva-vs-cote" xr:uid="{43F2FD4B-5D42-C641-8C57-0DF0F59C02FC}"/>
    <hyperlink ref="A134" r:id="rId81" display="https://www.tapology.com/fightcenter/events/21513-ufc-171" xr:uid="{5BAEA499-8321-FD49-9F91-94FDC156F469}"/>
    <hyperlink ref="A173" r:id="rId82" display="https://www.tapology.com/fightcenter/events/43945-ufc-211" xr:uid="{D8CC27ED-99FD-9448-A9D3-98063EF0CD75}"/>
    <hyperlink ref="A30" r:id="rId83" display="https://www.tapology.com/fightcenter/events/ufc-58-usa-vs-canada" xr:uid="{0448ACD9-6AA6-2549-979F-60029E0099EF}"/>
    <hyperlink ref="A86" r:id="rId84" display="https://www.tapology.com/fightcenter/events/ufc-119-mir-vs-cro-cop" xr:uid="{FE23D4C9-474A-684B-9ADE-64EB15FFC3C6}"/>
    <hyperlink ref="A166" r:id="rId85" display="https://www.tapology.com/fightcenter/events/40792-ufc-204" xr:uid="{C9C39CD5-0B9A-5E41-8A57-23FD6458F7BA}"/>
    <hyperlink ref="A103" r:id="rId86" display="https://www.tapology.com/fightcenter/events/9822-ufc-138" xr:uid="{86773947-172D-C04C-B59C-A54864C9C1C3}"/>
    <hyperlink ref="A161" r:id="rId87" display="https://www.tapology.com/fightcenter/events/38668-ufc-199-rockhold-vs-weidman-2" xr:uid="{B0306664-2CC3-5B43-8780-C02394B3769E}"/>
    <hyperlink ref="A102" r:id="rId88" display="https://www.tapology.com/fightcenter/events/9660-ufc-137-st-pierre-vs-diaz" xr:uid="{86C32F95-C0BD-7347-87C5-2BEE3EDDA160}"/>
    <hyperlink ref="A24" r:id="rId89" display="https://www.tapology.com/fightcenter/events/ufc-52-couture-vs-liddell-2" xr:uid="{1C8FD2AC-8CEE-7645-B14C-CE2696F654ED}"/>
    <hyperlink ref="A90" r:id="rId90" display="https://www.tapology.com/fightcenter/events/ufc-125-resolution" xr:uid="{3EE65602-66C7-CE42-B099-DC0F853E7C98}"/>
    <hyperlink ref="A127" r:id="rId91" display="https://www.tapology.com/fightcenter/events/18192-ufc-164" xr:uid="{58A40820-B11F-9247-B006-2397A4089A9C}"/>
    <hyperlink ref="A184" r:id="rId92" display="https://www.tapology.com/fightcenter/events/48689-ufc-222" xr:uid="{7C150B7A-F705-C94A-936A-117C0B89B4CF}"/>
    <hyperlink ref="A92" r:id="rId93" display="https://www.tapology.com/fightcenter/events/ufc-127-penn-vs-fitch" xr:uid="{D19C6140-1E0A-0D41-8DA0-C9B8D0AA2EC0}"/>
    <hyperlink ref="A187" r:id="rId94" display="https://www.tapology.com/fightcenter/events/50751-ufc-225" xr:uid="{064FCC6F-0155-5C4C-944B-81F50B798DAA}"/>
    <hyperlink ref="A192" r:id="rId95" display="https://www.tapology.com/fightcenter/events/53519-ufc-230" xr:uid="{32B4DD49-2B1D-EE4F-B21B-7F3268E73EAF}"/>
    <hyperlink ref="A154" r:id="rId96" display="https://www.tapology.com/fightcenter/events/31112-ufc-192" xr:uid="{98FB8433-AFEB-7545-AEAE-32C7072D48FC}"/>
    <hyperlink ref="A163" r:id="rId97" display="https://www.tapology.com/fightcenter/events/39712-ufc-201" xr:uid="{4C97C50B-C3AB-8343-B758-F962FE3041BC}"/>
    <hyperlink ref="A113" r:id="rId98" display="https://www.tapology.com/fightcenter/events/12776-ufc-149" xr:uid="{55EFE81C-835C-0642-82D0-D78245EC52DB}"/>
    <hyperlink ref="A106" r:id="rId99" display="https://www.tapology.com/fightcenter/events/11196-ufc-142" xr:uid="{AB5520D8-20CF-1342-9F83-FC13E54D92AA}"/>
    <hyperlink ref="A157" r:id="rId100" display="https://www.tapology.com/fightcenter/events/34862-ufc-195-rousey-vs-holm" xr:uid="{02C2DCE5-3F1E-FF44-8C5C-8C20F1D45EA9}"/>
    <hyperlink ref="A132" r:id="rId101" display="https://www.tapology.com/fightcenter/events/20975-ufc-169-jones-vs-teixeira" xr:uid="{7A71BE92-76E4-024A-BAAB-1E8A0F9A13B2}"/>
    <hyperlink ref="A180" r:id="rId102" display="https://www.tapology.com/fightcenter/events/47255-ufc-218" xr:uid="{7CE01802-1CA6-3E47-B1EC-86B5E44281BA}"/>
    <hyperlink ref="A50" r:id="rId103" display="https://www.tapology.com/fightcenter/events/ufc-80-rapid-fire" xr:uid="{6D49FA78-1267-5141-B680-12080A50A6F5}"/>
    <hyperlink ref="A101" r:id="rId104" display="https://www.tapology.com/fightcenter/events/9765-ufc-136" xr:uid="{DB856306-F9B6-254D-8087-B5AFD4B5416B}"/>
    <hyperlink ref="A160" r:id="rId105" display="https://www.tapology.com/fightcenter/events/37906-ufc-fight-night-87-jacare-vs-belfort" xr:uid="{A1688902-1747-924C-82C3-DBF5648A0ECA}"/>
    <hyperlink ref="A136" r:id="rId106" display="https://www.tapology.com/fightcenter/events/22469-ufc-173-weidman-vs-belfort" xr:uid="{F9F560A7-A397-FD49-90FD-6AB398B6AFF1}"/>
    <hyperlink ref="A55" r:id="rId107" display="https://www.tapology.com/fightcenter/events/ufc-85-bedlam" xr:uid="{F463A007-222C-CE4B-9493-E82C515E1771}"/>
    <hyperlink ref="A140" r:id="rId108" display="https://www.tapology.com/fightcenter/events/22390-ufc-178" xr:uid="{A01E03D9-3D1A-5B4C-A06B-8281556480F8}"/>
    <hyperlink ref="A174" r:id="rId109" display="https://www.tapology.com/fightcenter/events/44080-ufc-212" xr:uid="{02CBCDA8-0040-D744-8D06-FE3132406EEF}"/>
    <hyperlink ref="A170" r:id="rId110" display="https://www.tapology.com/fightcenter/events/42698-ufc-209" xr:uid="{BC951991-4748-4140-B64E-2D3BFFA1D599}"/>
    <hyperlink ref="A28" r:id="rId111" display="https://www.tapology.com/fightcenter/events/ufc-56-full-force" xr:uid="{0764B7C5-CB37-204D-9A30-8B9C7F3BCD33}"/>
    <hyperlink ref="A178" r:id="rId112" display="https://www.tapology.com/fightcenter/events/46805-ufc-216" xr:uid="{225CFBF3-E662-8A40-900A-B65144CAF257}"/>
    <hyperlink ref="A43" r:id="rId113" display="https://www.tapology.com/fightcenter/events/ufc-72-victory" xr:uid="{6C555E05-AA42-594D-80C3-F8B05D5E0FA2}"/>
    <hyperlink ref="A114" r:id="rId114" display="https://www.tapology.com/fightcenter/events/13684-ufc-150" xr:uid="{5C23928F-45A3-144D-8EA0-F8B617887CA9}"/>
    <hyperlink ref="A142" r:id="rId115" display="https://www.tapology.com/fightcenter/events/24140-ufc-180-velasquez-vs-werdum" xr:uid="{854F972C-0FDE-C84C-8C05-9DCCDE3A8F2A}"/>
    <hyperlink ref="A126" r:id="rId116" display="https://www.tapology.com/fightcenter/events/17693-ufc-aldo-vs-pettis" xr:uid="{32971CF6-AE18-D34F-A67C-FAA990070511}"/>
    <hyperlink ref="A141" r:id="rId117" display="https://www.tapology.com/fightcenter/events/24353-ufc-179" xr:uid="{B1DEC4D9-54C9-4D4B-82DA-88F1A199A08F}"/>
    <hyperlink ref="A195" r:id="rId118" display="https://www.tapology.com/fightcenter/events/56334-ufc-234" xr:uid="{FFB515BD-2E99-2A4D-B5C4-4C85917BBBCA}"/>
    <hyperlink ref="A111" r:id="rId119" display="https://www.tapology.com/fightcenter/events/12573-ufc-147" xr:uid="{4E9291A4-BFB1-A444-9D52-EE252FC8C73B}"/>
    <hyperlink ref="A26" r:id="rId120" display="https://www.tapology.com/fightcenter/events/ufc-54-boiling-point" xr:uid="{290F3FE6-44D2-0248-BBD2-2D2D2C4644FD}"/>
    <hyperlink ref="A168" r:id="rId121" display="https://www.tapology.com/fightcenter/events/41371-ufc-206" xr:uid="{4FB7CDEE-9606-1040-B186-41F577C2BB22}"/>
    <hyperlink ref="A15" r:id="rId122" display="https://www.tapology.com/fightcenter/events/ufc-40-vendetta" xr:uid="{87B72974-2151-3441-8198-935C20B7CCF9}"/>
    <hyperlink ref="A124" r:id="rId123" display="https://www.tapology.com/fightcenter/events/17939-ufc-161" xr:uid="{CA36F0F4-C3E0-8D49-A262-EC41F9307B66}"/>
    <hyperlink ref="A175" r:id="rId124" display="https://www.tapology.com/fightcenter/events/44083-ufc-213" xr:uid="{680AAFF6-E2BD-864E-B6CD-C10CC12D4E8B}"/>
    <hyperlink ref="A190" r:id="rId125" display="https://www.tapology.com/fightcenter/events/53597-ufc-228" xr:uid="{E5243306-C2A4-634C-881C-30DEC22F3E9F}"/>
    <hyperlink ref="A183" r:id="rId126" display="https://www.tapology.com/fightcenter/events/48688-ufc-221" xr:uid="{0273524B-EAC9-F949-BAE2-239F1A626A6F}"/>
    <hyperlink ref="A139" r:id="rId127" display="https://www.tapology.com/fightcenter/events/24694-ufc-177-jones-vs-gustafsson-2" xr:uid="{CE8CF955-C75F-324C-82CC-DC0784E48A44}"/>
    <hyperlink ref="A148" r:id="rId128" display="https://www.tapology.com/fightcenter/events/28241-ufc-186" xr:uid="{A0F615DF-4E7A-4541-A38C-ACECF455FED7}"/>
    <hyperlink ref="A27" r:id="rId129" display="https://www.tapology.com/fightcenter/events/ufc-55-fury" xr:uid="{35987B5B-7C07-344B-ABA7-FF9B4AEA1BEB}"/>
    <hyperlink ref="A153" r:id="rId130" display="https://www.tapology.com/fightcenter/events/33167-ufc-191" xr:uid="{CDB3DE65-29E5-EF4D-A1C9-F85CBAD61D59}"/>
    <hyperlink ref="A137" r:id="rId131" display="https://www.tapology.com/fightcenter/events/22389-ufc-174" xr:uid="{4C3F41B7-800C-0D42-99A5-0E0229F93264}"/>
    <hyperlink ref="A21" r:id="rId132" display="https://www.tapology.com/fightcenter/events/ufc-48-payback" xr:uid="{872027CF-5259-B244-9FC5-0234AD2EA60C}"/>
    <hyperlink ref="A20" r:id="rId133" display="https://www.tapology.com/fightcenter/events/ufc-47-its-on" xr:uid="{9467E0CC-2A62-C542-B187-E619CFA51E10}"/>
    <hyperlink ref="A23" r:id="rId134" display="https://www.tapology.com/fightcenter/events/ufc-51-super-saturday" xr:uid="{4F626900-455F-ED48-B2E1-0E4337303C74}"/>
    <hyperlink ref="A177" r:id="rId135" display="https://www.tapology.com/fightcenter/events/44084-ufc-216" xr:uid="{57D5D27F-5F7A-0B48-B3AD-8C0A84AB28F7}"/>
    <hyperlink ref="A197" r:id="rId136" display="https://www.tapology.com/fightcenter/events/57504-ufc-236" xr:uid="{C99C5E63-705C-8444-89CD-ACA7DE3A5106}"/>
    <hyperlink ref="A18" r:id="rId137" display="https://www.tapology.com/fightcenter/events/ufc-44-undisputed" xr:uid="{17FAF502-ACA9-1F4F-853A-36918335FA38}"/>
    <hyperlink ref="A25" r:id="rId138" display="https://www.tapology.com/fightcenter/events/ufc-53-heavy-hitters" xr:uid="{9D82657C-4D9A-0449-9A4C-28E0D11F20D5}"/>
    <hyperlink ref="A200" r:id="rId139" display="https://www.tapology.com/fightcenter/events/67364-ufc-251" xr:uid="{0B71B549-BE1B-1E4E-A84E-5BCEFCC4B6FB}"/>
    <hyperlink ref="A186" r:id="rId140" display="https://www.tapology.com/fightcenter/events/50243-ufc-224" xr:uid="{FA9AF0A2-FA6E-264D-9EBC-57EC8D387141}"/>
    <hyperlink ref="A22" r:id="rId141" display="https://www.tapology.com/fightcenter/events/ufc-49-unfinished-business" xr:uid="{B9797B9A-8541-9440-8BFF-86C2A1A9699E}"/>
    <hyperlink ref="A19" r:id="rId142" display="https://www.tapology.com/fightcenter/events/ufc-46-supernatural" xr:uid="{CA6435D7-684C-D346-A9EE-1BB186E33498}"/>
    <hyperlink ref="A9" r:id="rId143" display="https://www.tapology.com/fightcenter/events/ufc-33-victory-in-vegas" xr:uid="{C992AA6A-99ED-3748-996B-0481C6FB5932}"/>
    <hyperlink ref="A10" r:id="rId144" display="https://www.tapology.com/fightcenter/events/ufc-34-high-voltage" xr:uid="{EE9BF785-7A34-D14C-858B-5F11FF86F57C}"/>
    <hyperlink ref="A12" r:id="rId145" display="https://www.tapology.com/fightcenter/events/ufc-36-worlds-collide" xr:uid="{26048D49-C435-A94B-BAE9-765E177B41D0}"/>
    <hyperlink ref="A13" r:id="rId146" display="https://www.tapology.com/fightcenter/events/ufc-37-high-impact" xr:uid="{8C3AB37C-6DE6-4045-AA87-250A9C215B77}"/>
    <hyperlink ref="A17" r:id="rId147" display="https://www.tapology.com/fightcenter/events/ufc-43-meltdown" xr:uid="{AFAD3448-7521-114E-B524-DFA6B4E51202}"/>
    <hyperlink ref="A14" r:id="rId148" display="https://www.tapology.com/fightcenter/events/ufc-39-the-warriors-return" xr:uid="{7F54CBE6-E806-0C47-AC14-26F766617314}"/>
    <hyperlink ref="A16" r:id="rId149" display="https://www.tapology.com/fightcenter/events/ufc-42-sudden-impact" xr:uid="{AACD1942-D5FA-8C4A-9228-ECE6D8767408}"/>
    <hyperlink ref="A11" r:id="rId150" display="https://www.tapology.com/fightcenter/events/ufc-35-throwdown" xr:uid="{DC5D3A5D-C632-6149-8736-436AA615D8CA}"/>
    <hyperlink ref="A77" r:id="rId151" display="https://www.tapology.com/fightcenter/events/ufc-110-nogueira-vs-velasquez" xr:uid="{C3640600-1176-0841-A86E-93D2C6D860D0}"/>
    <hyperlink ref="A75" r:id="rId152" display="https://www.tapology.com/fightcenter/events/ufc-108-evans-vs-silva" xr:uid="{8CD0A632-9EE7-204D-8885-667CD03DD6A9}"/>
    <hyperlink ref="A76" r:id="rId153" display="https://www.tapology.com/fightcenter/events/ufc-109-relentless" xr:uid="{ACFB79C0-C37E-4646-AF9E-25B6AFEF394F}"/>
    <hyperlink ref="A71" r:id="rId154" display="https://www.tapology.com/fightcenter/events/ufc-103-franklin-vs-belfort" xr:uid="{9B6B956B-7FE6-C247-AD54-04F694393502}"/>
    <hyperlink ref="A73" r:id="rId155" display="https://www.tapology.com/fightcenter/events/ufc-106-ortiz-vs-griffin-2" xr:uid="{78417C82-E40C-9742-9F00-B4B323B7C970}"/>
    <hyperlink ref="A70" r:id="rId156" display="https://www.tapology.com/fightcenter/events/ufc-102-couture-vs-nogueira" xr:uid="{2A387983-F73A-E440-9E00-171CBF47CD21}"/>
    <hyperlink ref="A79" r:id="rId157" display="https://www.tapology.com/fightcenter/events/ufc-112-invincible" xr:uid="{86D8DE6C-8CBC-4247-A705-731848C223D4}"/>
    <hyperlink ref="A72" r:id="rId158" display="https://www.tapology.com/fightcenter/events/ufc-104-machida-vs-shogun" xr:uid="{E6220122-9C39-CC42-B8E6-4E4FDD2EB1DB}"/>
    <hyperlink ref="A80" r:id="rId159" display="https://www.tapology.com/fightcenter/events/ufc-113-machida-vs-shogun-2" xr:uid="{E07B8710-E4DA-0841-8340-73AC10D49B19}"/>
    <hyperlink ref="A82" r:id="rId160" display="https://www.tapology.com/fightcenter/events/ufc-115-liddell-vs-franklin" xr:uid="{6B105DA7-5B20-3040-B8FC-CF0CF60FD0B1}"/>
    <hyperlink ref="A74" r:id="rId161" display="https://www.tapology.com/fightcenter/events/ufc-107-penn-vs-sanchez" xr:uid="{2774B7C8-CA26-3042-ADD5-B23FDAF6F30F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65EB-CF74-DB4F-B250-79BEEBFC858B}">
  <dimension ref="B11:C12"/>
  <sheetViews>
    <sheetView showGridLines="0" topLeftCell="R11" zoomScale="90" zoomScaleNormal="90" workbookViewId="0">
      <selection activeCell="F32" sqref="F32"/>
    </sheetView>
  </sheetViews>
  <sheetFormatPr baseColWidth="10" defaultRowHeight="16" x14ac:dyDescent="0.2"/>
  <cols>
    <col min="3" max="3" width="15.5" customWidth="1"/>
  </cols>
  <sheetData>
    <row r="11" spans="2:3" x14ac:dyDescent="0.2">
      <c r="B11" s="68"/>
      <c r="C11" s="69" t="s">
        <v>268</v>
      </c>
    </row>
    <row r="12" spans="2:3" x14ac:dyDescent="0.2">
      <c r="B12" s="70"/>
      <c r="C12" s="71" t="s">
        <v>269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7F38-B492-2840-BD8A-E3E2328CABED}">
  <dimension ref="A1:Y253"/>
  <sheetViews>
    <sheetView showGridLines="0" topLeftCell="G209" workbookViewId="0">
      <selection activeCell="L222" sqref="L222"/>
    </sheetView>
  </sheetViews>
  <sheetFormatPr baseColWidth="10" defaultRowHeight="16" x14ac:dyDescent="0.2"/>
  <cols>
    <col min="1" max="1" width="13.6640625" customWidth="1"/>
    <col min="2" max="2" width="14" customWidth="1"/>
    <col min="3" max="3" width="18" style="27" customWidth="1"/>
    <col min="4" max="4" width="20" customWidth="1"/>
    <col min="5" max="9" width="20.33203125" customWidth="1"/>
    <col min="10" max="10" width="20.5" customWidth="1"/>
    <col min="11" max="11" width="24.5" customWidth="1"/>
    <col min="12" max="13" width="19.33203125" customWidth="1"/>
    <col min="14" max="14" width="27.5" customWidth="1"/>
    <col min="21" max="21" width="25.33203125" style="73" customWidth="1"/>
    <col min="22" max="22" width="15" bestFit="1" customWidth="1"/>
  </cols>
  <sheetData>
    <row r="1" spans="1:25" ht="26" x14ac:dyDescent="0.2">
      <c r="A1" s="2" t="s">
        <v>0</v>
      </c>
      <c r="B1" s="2"/>
      <c r="C1" s="2"/>
      <c r="D1" s="2"/>
      <c r="E1" s="2"/>
      <c r="F1" s="72"/>
      <c r="G1" s="72"/>
      <c r="H1" s="72"/>
      <c r="I1" s="72"/>
      <c r="J1" s="72"/>
      <c r="K1" s="72"/>
      <c r="L1" s="72"/>
      <c r="M1" s="72"/>
      <c r="N1" s="72"/>
      <c r="O1" s="108" t="s">
        <v>288</v>
      </c>
      <c r="P1" s="109" t="s">
        <v>289</v>
      </c>
    </row>
    <row r="2" spans="1:25" x14ac:dyDescent="0.2">
      <c r="A2" s="74" t="s">
        <v>270</v>
      </c>
      <c r="B2" s="5" t="s">
        <v>2</v>
      </c>
      <c r="C2" s="6" t="s">
        <v>3</v>
      </c>
      <c r="D2" s="5" t="s">
        <v>5</v>
      </c>
      <c r="E2" s="7" t="s">
        <v>4</v>
      </c>
      <c r="F2" s="7" t="s">
        <v>290</v>
      </c>
      <c r="G2" s="7" t="s">
        <v>291</v>
      </c>
      <c r="H2" s="7" t="s">
        <v>292</v>
      </c>
      <c r="I2" s="7" t="s">
        <v>279</v>
      </c>
      <c r="J2" s="7" t="s">
        <v>280</v>
      </c>
      <c r="K2" s="5" t="s">
        <v>6</v>
      </c>
      <c r="L2" s="5" t="s">
        <v>281</v>
      </c>
      <c r="M2" s="5" t="s">
        <v>282</v>
      </c>
      <c r="N2" s="5" t="s">
        <v>283</v>
      </c>
      <c r="O2" s="110">
        <v>0.84253058943139514</v>
      </c>
      <c r="P2" s="111">
        <v>3.8367071097249489E-2</v>
      </c>
      <c r="R2" s="37" t="s">
        <v>18</v>
      </c>
      <c r="S2" s="38"/>
      <c r="U2" s="112" t="s">
        <v>23</v>
      </c>
      <c r="V2" s="113"/>
      <c r="W2" s="114"/>
    </row>
    <row r="3" spans="1:25" x14ac:dyDescent="0.2">
      <c r="A3" s="75" t="s">
        <v>16</v>
      </c>
      <c r="B3" s="75">
        <v>1</v>
      </c>
      <c r="C3" s="76">
        <v>34276</v>
      </c>
      <c r="D3" s="75">
        <f>YEAR(C3)</f>
        <v>1993</v>
      </c>
      <c r="E3" s="77">
        <v>86000</v>
      </c>
      <c r="F3" s="78">
        <f>E3</f>
        <v>86000</v>
      </c>
      <c r="G3" s="78">
        <f>E4-E3</f>
        <v>214000</v>
      </c>
      <c r="H3" s="79"/>
      <c r="I3" s="80"/>
      <c r="J3" s="80"/>
      <c r="K3" s="81">
        <f t="shared" ref="K3:K66" si="0">E3*_xlfn.XLOOKUP(D3,$R$3:$R$33,$S$3:$S$33)</f>
        <v>2580000</v>
      </c>
      <c r="L3" s="82">
        <f t="shared" ref="L3:L66" si="1">_xlfn.XLOOKUP(D3,$R$3:$R$33,$S$3:$S$33)*H3</f>
        <v>0</v>
      </c>
      <c r="M3" s="83"/>
      <c r="N3" s="36">
        <f>M3^2</f>
        <v>0</v>
      </c>
      <c r="R3" s="42">
        <v>1993</v>
      </c>
      <c r="S3" s="43">
        <v>30</v>
      </c>
      <c r="U3"/>
    </row>
    <row r="4" spans="1:25" x14ac:dyDescent="0.2">
      <c r="A4" s="29" t="s">
        <v>17</v>
      </c>
      <c r="B4" s="29">
        <v>2</v>
      </c>
      <c r="C4" s="84">
        <v>34404</v>
      </c>
      <c r="D4" s="29">
        <f t="shared" ref="D4:D67" si="2">YEAR(C4)</f>
        <v>1994</v>
      </c>
      <c r="E4" s="85">
        <v>300000</v>
      </c>
      <c r="F4" s="86">
        <f>(($O$2*E4)+(1-$O$2)*(E3+F3))</f>
        <v>279843.91544721858</v>
      </c>
      <c r="G4" s="86">
        <f>($P$2*(F4-F3))+((1-$P$2)*G3)</f>
        <v>213226.67007092127</v>
      </c>
      <c r="H4" s="87">
        <f>F3+G3</f>
        <v>300000</v>
      </c>
      <c r="I4" s="89">
        <f>E4-H4</f>
        <v>0</v>
      </c>
      <c r="J4" s="89">
        <f>I4^2</f>
        <v>0</v>
      </c>
      <c r="K4" s="90">
        <f t="shared" si="0"/>
        <v>9000000</v>
      </c>
      <c r="L4" s="91">
        <f t="shared" si="1"/>
        <v>9000000</v>
      </c>
      <c r="M4" s="92">
        <f t="shared" ref="M4:M67" si="3">K4-L4</f>
        <v>0</v>
      </c>
      <c r="N4" s="93">
        <f t="shared" ref="N4:N67" si="4">M4^2</f>
        <v>0</v>
      </c>
      <c r="R4" s="42">
        <v>1994</v>
      </c>
      <c r="S4" s="43">
        <v>30</v>
      </c>
      <c r="U4"/>
    </row>
    <row r="5" spans="1:25" x14ac:dyDescent="0.2">
      <c r="A5" s="75" t="s">
        <v>20</v>
      </c>
      <c r="B5" s="75">
        <v>3</v>
      </c>
      <c r="C5" s="76">
        <v>34796</v>
      </c>
      <c r="D5" s="75">
        <f t="shared" si="2"/>
        <v>1995</v>
      </c>
      <c r="E5" s="77">
        <v>260000</v>
      </c>
      <c r="F5" s="78">
        <f t="shared" ref="F5:F68" si="5">(($O$2*E5)+(1-$O$2)*(E4+F4))</f>
        <v>310365.6328394282</v>
      </c>
      <c r="G5" s="78">
        <f t="shared" ref="G5:G68" si="6">($P$2*(F5-F4))+((1-$P$2)*G4)</f>
        <v>206216.81616167756</v>
      </c>
      <c r="H5" s="79">
        <f t="shared" ref="H5:H68" si="7">F4+G4</f>
        <v>493070.58551813988</v>
      </c>
      <c r="I5" s="80">
        <f t="shared" ref="I5:I68" si="8">E5-H5</f>
        <v>-233070.58551813988</v>
      </c>
      <c r="J5" s="80">
        <f t="shared" ref="J5:J68" si="9">I5^2</f>
        <v>54321897833.768555</v>
      </c>
      <c r="K5" s="81">
        <f t="shared" si="0"/>
        <v>7800000</v>
      </c>
      <c r="L5" s="82">
        <f t="shared" si="1"/>
        <v>14792117.565544195</v>
      </c>
      <c r="M5" s="83">
        <f t="shared" si="3"/>
        <v>-6992117.5655441955</v>
      </c>
      <c r="N5" s="36">
        <f t="shared" si="4"/>
        <v>48889708050391.688</v>
      </c>
      <c r="R5" s="42">
        <v>1995</v>
      </c>
      <c r="S5" s="43">
        <v>30</v>
      </c>
      <c r="U5" s="44" t="s">
        <v>27</v>
      </c>
      <c r="V5" s="45"/>
      <c r="W5" s="45"/>
      <c r="X5" s="45"/>
      <c r="Y5" s="46"/>
    </row>
    <row r="6" spans="1:25" x14ac:dyDescent="0.2">
      <c r="A6" s="29" t="s">
        <v>21</v>
      </c>
      <c r="B6" s="29">
        <v>4</v>
      </c>
      <c r="C6" s="84">
        <v>34894</v>
      </c>
      <c r="D6" s="29">
        <f t="shared" si="2"/>
        <v>1995</v>
      </c>
      <c r="E6" s="85">
        <v>240000</v>
      </c>
      <c r="F6" s="86">
        <f t="shared" si="5"/>
        <v>292022.48147534888</v>
      </c>
      <c r="G6" s="86">
        <f t="shared" si="6"/>
        <v>197601.1079220208</v>
      </c>
      <c r="H6" s="87">
        <f t="shared" si="7"/>
        <v>516582.44900110574</v>
      </c>
      <c r="I6" s="89">
        <f t="shared" si="8"/>
        <v>-276582.44900110574</v>
      </c>
      <c r="J6" s="89">
        <f t="shared" si="9"/>
        <v>76497851095.449249</v>
      </c>
      <c r="K6" s="90">
        <f t="shared" si="0"/>
        <v>7200000</v>
      </c>
      <c r="L6" s="91">
        <f t="shared" si="1"/>
        <v>15497473.470033173</v>
      </c>
      <c r="M6" s="92">
        <f t="shared" si="3"/>
        <v>-8297473.4700331725</v>
      </c>
      <c r="N6" s="93">
        <f t="shared" si="4"/>
        <v>68848065985904.336</v>
      </c>
      <c r="R6" s="42">
        <v>1996</v>
      </c>
      <c r="S6" s="43">
        <v>30</v>
      </c>
      <c r="U6" s="47"/>
      <c r="V6" s="48"/>
      <c r="W6" s="48"/>
      <c r="X6" s="48"/>
      <c r="Y6" s="49"/>
    </row>
    <row r="7" spans="1:25" x14ac:dyDescent="0.2">
      <c r="A7" s="75" t="s">
        <v>22</v>
      </c>
      <c r="B7" s="75">
        <v>5</v>
      </c>
      <c r="C7" s="76">
        <v>34950</v>
      </c>
      <c r="D7" s="75">
        <f t="shared" si="2"/>
        <v>1995</v>
      </c>
      <c r="E7" s="77">
        <v>190000</v>
      </c>
      <c r="F7" s="78">
        <f t="shared" si="5"/>
        <v>243858.07855913474</v>
      </c>
      <c r="G7" s="78">
        <f t="shared" si="6"/>
        <v>188171.8050944384</v>
      </c>
      <c r="H7" s="79">
        <f t="shared" si="7"/>
        <v>489623.58939736965</v>
      </c>
      <c r="I7" s="80">
        <f t="shared" si="8"/>
        <v>-299623.58939736965</v>
      </c>
      <c r="J7" s="80">
        <f t="shared" si="9"/>
        <v>89774295323.363556</v>
      </c>
      <c r="K7" s="81">
        <f t="shared" si="0"/>
        <v>5700000</v>
      </c>
      <c r="L7" s="82">
        <f t="shared" si="1"/>
        <v>14688707.681921089</v>
      </c>
      <c r="M7" s="83">
        <f t="shared" si="3"/>
        <v>-8988707.6819210891</v>
      </c>
      <c r="N7" s="36">
        <f t="shared" si="4"/>
        <v>80796865791027.203</v>
      </c>
      <c r="R7" s="42">
        <v>1997</v>
      </c>
      <c r="S7" s="43">
        <v>30</v>
      </c>
      <c r="U7" s="47"/>
      <c r="V7" s="48"/>
      <c r="W7" s="48"/>
      <c r="X7" s="48"/>
      <c r="Y7" s="49"/>
    </row>
    <row r="8" spans="1:25" x14ac:dyDescent="0.2">
      <c r="A8" s="29" t="s">
        <v>24</v>
      </c>
      <c r="B8" s="29">
        <v>6</v>
      </c>
      <c r="C8" s="84">
        <v>35111</v>
      </c>
      <c r="D8" s="29">
        <f t="shared" si="2"/>
        <v>1996</v>
      </c>
      <c r="E8" s="85">
        <v>160000</v>
      </c>
      <c r="F8" s="86">
        <f t="shared" si="5"/>
        <v>203124.27021015761</v>
      </c>
      <c r="G8" s="86">
        <f t="shared" si="6"/>
        <v>179389.36714889537</v>
      </c>
      <c r="H8" s="87">
        <f t="shared" si="7"/>
        <v>432029.88365357311</v>
      </c>
      <c r="I8" s="89">
        <f t="shared" si="8"/>
        <v>-272029.88365357311</v>
      </c>
      <c r="J8" s="89">
        <f t="shared" si="9"/>
        <v>74000257600.576523</v>
      </c>
      <c r="K8" s="90">
        <f t="shared" si="0"/>
        <v>4800000</v>
      </c>
      <c r="L8" s="91">
        <f t="shared" si="1"/>
        <v>12960896.509607194</v>
      </c>
      <c r="M8" s="92">
        <f t="shared" si="3"/>
        <v>-8160896.509607194</v>
      </c>
      <c r="N8" s="93">
        <f t="shared" si="4"/>
        <v>66600231840518.883</v>
      </c>
      <c r="R8" s="42">
        <v>1998</v>
      </c>
      <c r="S8" s="43">
        <v>30</v>
      </c>
      <c r="U8" s="47"/>
      <c r="V8" s="48"/>
      <c r="W8" s="48"/>
      <c r="X8" s="48"/>
      <c r="Y8" s="49"/>
    </row>
    <row r="9" spans="1:25" x14ac:dyDescent="0.2">
      <c r="A9" s="75" t="s">
        <v>25</v>
      </c>
      <c r="B9" s="75">
        <v>7</v>
      </c>
      <c r="C9" s="76">
        <v>37162</v>
      </c>
      <c r="D9" s="75">
        <f t="shared" si="2"/>
        <v>2001</v>
      </c>
      <c r="E9" s="77">
        <v>75000</v>
      </c>
      <c r="F9" s="78">
        <f t="shared" si="5"/>
        <v>120370.75900050296</v>
      </c>
      <c r="G9" s="78">
        <f t="shared" si="6"/>
        <v>169331.71269727527</v>
      </c>
      <c r="H9" s="79">
        <f t="shared" si="7"/>
        <v>382513.63735905301</v>
      </c>
      <c r="I9" s="80">
        <f t="shared" si="8"/>
        <v>-307513.63735905301</v>
      </c>
      <c r="J9" s="80">
        <f t="shared" si="9"/>
        <v>94564637161.795166</v>
      </c>
      <c r="K9" s="81">
        <f t="shared" si="0"/>
        <v>2250000</v>
      </c>
      <c r="L9" s="82">
        <f t="shared" si="1"/>
        <v>11475409.120771591</v>
      </c>
      <c r="M9" s="83">
        <f t="shared" si="3"/>
        <v>-9225409.1207715906</v>
      </c>
      <c r="N9" s="36">
        <f t="shared" si="4"/>
        <v>85108173445615.656</v>
      </c>
      <c r="R9" s="42">
        <v>1999</v>
      </c>
      <c r="S9" s="43">
        <v>30</v>
      </c>
      <c r="U9" s="47"/>
      <c r="V9" s="48"/>
      <c r="W9" s="48"/>
      <c r="X9" s="48"/>
      <c r="Y9" s="49"/>
    </row>
    <row r="10" spans="1:25" x14ac:dyDescent="0.2">
      <c r="A10" s="29" t="s">
        <v>26</v>
      </c>
      <c r="B10" s="29">
        <v>8</v>
      </c>
      <c r="C10" s="84">
        <v>37197</v>
      </c>
      <c r="D10" s="29">
        <f t="shared" si="2"/>
        <v>2001</v>
      </c>
      <c r="E10" s="85">
        <v>65000</v>
      </c>
      <c r="F10" s="86">
        <f t="shared" si="5"/>
        <v>85529.406575190835</v>
      </c>
      <c r="G10" s="86">
        <f t="shared" si="6"/>
        <v>161498.19019157361</v>
      </c>
      <c r="H10" s="87">
        <f t="shared" si="7"/>
        <v>289702.47169777821</v>
      </c>
      <c r="I10" s="89">
        <f t="shared" si="8"/>
        <v>-224702.47169777821</v>
      </c>
      <c r="J10" s="89">
        <f t="shared" si="9"/>
        <v>50491200787.09082</v>
      </c>
      <c r="K10" s="90">
        <f t="shared" si="0"/>
        <v>1950000</v>
      </c>
      <c r="L10" s="91">
        <f t="shared" si="1"/>
        <v>8691074.1509333458</v>
      </c>
      <c r="M10" s="92">
        <f t="shared" si="3"/>
        <v>-6741074.1509333458</v>
      </c>
      <c r="N10" s="93">
        <f t="shared" si="4"/>
        <v>45442080708381.727</v>
      </c>
      <c r="R10" s="42">
        <v>2000</v>
      </c>
      <c r="S10" s="43">
        <v>30</v>
      </c>
      <c r="U10" s="47"/>
      <c r="V10" s="48"/>
      <c r="W10" s="48"/>
      <c r="X10" s="48"/>
      <c r="Y10" s="49"/>
    </row>
    <row r="11" spans="1:25" x14ac:dyDescent="0.2">
      <c r="A11" s="75" t="s">
        <v>28</v>
      </c>
      <c r="B11" s="75">
        <v>9</v>
      </c>
      <c r="C11" s="76">
        <v>37267</v>
      </c>
      <c r="D11" s="75">
        <f t="shared" si="2"/>
        <v>2002</v>
      </c>
      <c r="E11" s="77">
        <v>35000</v>
      </c>
      <c r="F11" s="78">
        <f t="shared" si="5"/>
        <v>53192.347556736</v>
      </c>
      <c r="G11" s="78">
        <f t="shared" si="6"/>
        <v>154061.29940397938</v>
      </c>
      <c r="H11" s="79">
        <f t="shared" si="7"/>
        <v>247027.59676676444</v>
      </c>
      <c r="I11" s="80">
        <f t="shared" si="8"/>
        <v>-212027.59676676444</v>
      </c>
      <c r="J11" s="80">
        <f t="shared" si="9"/>
        <v>44955701790.689659</v>
      </c>
      <c r="K11" s="81">
        <f t="shared" si="0"/>
        <v>1050000</v>
      </c>
      <c r="L11" s="82">
        <f t="shared" si="1"/>
        <v>7410827.9030029336</v>
      </c>
      <c r="M11" s="83">
        <f t="shared" si="3"/>
        <v>-6360827.9030029336</v>
      </c>
      <c r="N11" s="36">
        <f t="shared" si="4"/>
        <v>40460131611620.695</v>
      </c>
      <c r="R11" s="42">
        <v>2001</v>
      </c>
      <c r="S11" s="43">
        <v>30</v>
      </c>
      <c r="U11" s="47"/>
      <c r="V11" s="48"/>
      <c r="W11" s="48"/>
      <c r="X11" s="48"/>
      <c r="Y11" s="49"/>
    </row>
    <row r="12" spans="1:25" x14ac:dyDescent="0.2">
      <c r="A12" s="29" t="s">
        <v>29</v>
      </c>
      <c r="B12" s="29">
        <v>10</v>
      </c>
      <c r="C12" s="84">
        <v>37337</v>
      </c>
      <c r="D12" s="29">
        <f t="shared" si="2"/>
        <v>2002</v>
      </c>
      <c r="E12" s="85">
        <v>55000</v>
      </c>
      <c r="F12" s="86">
        <f t="shared" si="5"/>
        <v>60226.779405147492</v>
      </c>
      <c r="G12" s="86">
        <f t="shared" si="6"/>
        <v>148420.30912326905</v>
      </c>
      <c r="H12" s="87">
        <f t="shared" si="7"/>
        <v>207253.64696071538</v>
      </c>
      <c r="I12" s="89">
        <f t="shared" si="8"/>
        <v>-152253.64696071538</v>
      </c>
      <c r="J12" s="89">
        <f t="shared" si="9"/>
        <v>23181173012.838158</v>
      </c>
      <c r="K12" s="90">
        <f t="shared" si="0"/>
        <v>1650000</v>
      </c>
      <c r="L12" s="91">
        <f t="shared" si="1"/>
        <v>6217609.4088214617</v>
      </c>
      <c r="M12" s="92">
        <f t="shared" si="3"/>
        <v>-4567609.4088214617</v>
      </c>
      <c r="N12" s="93">
        <f t="shared" si="4"/>
        <v>20863055711554.344</v>
      </c>
      <c r="R12" s="42">
        <v>2002</v>
      </c>
      <c r="S12" s="43">
        <v>30</v>
      </c>
      <c r="U12" s="47"/>
      <c r="V12" s="48"/>
      <c r="W12" s="48"/>
      <c r="X12" s="48"/>
      <c r="Y12" s="49"/>
    </row>
    <row r="13" spans="1:25" x14ac:dyDescent="0.2">
      <c r="A13" s="75" t="s">
        <v>30</v>
      </c>
      <c r="B13" s="75">
        <v>11</v>
      </c>
      <c r="C13" s="76">
        <v>37386</v>
      </c>
      <c r="D13" s="75">
        <f t="shared" si="2"/>
        <v>2002</v>
      </c>
      <c r="E13" s="77">
        <v>50000</v>
      </c>
      <c r="F13" s="78">
        <f t="shared" si="5"/>
        <v>60271.222506216989</v>
      </c>
      <c r="G13" s="78">
        <f t="shared" si="6"/>
        <v>142727.56172247935</v>
      </c>
      <c r="H13" s="79">
        <f t="shared" si="7"/>
        <v>208647.08852841653</v>
      </c>
      <c r="I13" s="80">
        <f t="shared" si="8"/>
        <v>-158647.08852841653</v>
      </c>
      <c r="J13" s="80">
        <f t="shared" si="9"/>
        <v>25168898698.543232</v>
      </c>
      <c r="K13" s="81">
        <f t="shared" si="0"/>
        <v>1500000</v>
      </c>
      <c r="L13" s="82">
        <f t="shared" si="1"/>
        <v>6259412.6558524957</v>
      </c>
      <c r="M13" s="83">
        <f t="shared" si="3"/>
        <v>-4759412.6558524957</v>
      </c>
      <c r="N13" s="36">
        <f t="shared" si="4"/>
        <v>22652008828688.906</v>
      </c>
      <c r="R13" s="42">
        <v>2003</v>
      </c>
      <c r="S13" s="43">
        <v>30</v>
      </c>
      <c r="U13" s="50"/>
      <c r="V13" s="51"/>
      <c r="W13" s="51"/>
      <c r="X13" s="51"/>
      <c r="Y13" s="52"/>
    </row>
    <row r="14" spans="1:25" x14ac:dyDescent="0.2">
      <c r="A14" s="29" t="s">
        <v>31</v>
      </c>
      <c r="B14" s="29">
        <v>12</v>
      </c>
      <c r="C14" s="84">
        <v>37526</v>
      </c>
      <c r="D14" s="29">
        <f t="shared" si="2"/>
        <v>2002</v>
      </c>
      <c r="E14" s="85">
        <v>45000</v>
      </c>
      <c r="F14" s="86">
        <f t="shared" si="5"/>
        <v>55278.220935146244</v>
      </c>
      <c r="G14" s="86">
        <f t="shared" si="6"/>
        <v>137059.95636806998</v>
      </c>
      <c r="H14" s="87">
        <f t="shared" si="7"/>
        <v>202998.78422869634</v>
      </c>
      <c r="I14" s="89">
        <f t="shared" si="8"/>
        <v>-157998.78422869634</v>
      </c>
      <c r="J14" s="89">
        <f t="shared" si="9"/>
        <v>24963615817.746143</v>
      </c>
      <c r="K14" s="90">
        <f t="shared" si="0"/>
        <v>1350000</v>
      </c>
      <c r="L14" s="91">
        <f t="shared" si="1"/>
        <v>6089963.52686089</v>
      </c>
      <c r="M14" s="92">
        <f t="shared" si="3"/>
        <v>-4739963.52686089</v>
      </c>
      <c r="N14" s="93">
        <f t="shared" si="4"/>
        <v>22467254235971.527</v>
      </c>
      <c r="R14" s="42">
        <v>2004</v>
      </c>
      <c r="S14" s="43">
        <v>30</v>
      </c>
    </row>
    <row r="15" spans="1:25" x14ac:dyDescent="0.2">
      <c r="A15" s="75" t="s">
        <v>32</v>
      </c>
      <c r="B15" s="75">
        <v>13</v>
      </c>
      <c r="C15" s="76">
        <v>37582</v>
      </c>
      <c r="D15" s="75">
        <f t="shared" si="2"/>
        <v>2002</v>
      </c>
      <c r="E15" s="77">
        <v>150000</v>
      </c>
      <c r="F15" s="78">
        <f t="shared" si="5"/>
        <v>142170.34075823508</v>
      </c>
      <c r="G15" s="78">
        <f t="shared" si="6"/>
        <v>135135.16341655349</v>
      </c>
      <c r="H15" s="79">
        <f t="shared" si="7"/>
        <v>192338.17730321622</v>
      </c>
      <c r="I15" s="80">
        <f t="shared" si="8"/>
        <v>-42338.177303216216</v>
      </c>
      <c r="J15" s="80">
        <f t="shared" si="9"/>
        <v>1792521257.3585727</v>
      </c>
      <c r="K15" s="81">
        <f t="shared" si="0"/>
        <v>4500000</v>
      </c>
      <c r="L15" s="82">
        <f t="shared" si="1"/>
        <v>5770145.3190964861</v>
      </c>
      <c r="M15" s="83">
        <f t="shared" si="3"/>
        <v>-1270145.3190964861</v>
      </c>
      <c r="N15" s="36">
        <f t="shared" si="4"/>
        <v>1613269131622.7144</v>
      </c>
      <c r="R15" s="42">
        <v>2005</v>
      </c>
      <c r="S15" s="43">
        <v>35</v>
      </c>
    </row>
    <row r="16" spans="1:25" x14ac:dyDescent="0.2">
      <c r="A16" s="29" t="s">
        <v>33</v>
      </c>
      <c r="B16" s="29">
        <v>14</v>
      </c>
      <c r="C16" s="84">
        <v>37736</v>
      </c>
      <c r="D16" s="29">
        <f t="shared" si="2"/>
        <v>2003</v>
      </c>
      <c r="E16" s="85">
        <v>35000</v>
      </c>
      <c r="F16" s="86">
        <f t="shared" si="5"/>
        <v>75496.46197492654</v>
      </c>
      <c r="G16" s="86">
        <f t="shared" si="6"/>
        <v>127392.34154640356</v>
      </c>
      <c r="H16" s="87">
        <f t="shared" si="7"/>
        <v>277305.5041747886</v>
      </c>
      <c r="I16" s="89">
        <f t="shared" si="8"/>
        <v>-242305.5041747886</v>
      </c>
      <c r="J16" s="89">
        <f t="shared" si="9"/>
        <v>58711957353.398499</v>
      </c>
      <c r="K16" s="90">
        <f t="shared" si="0"/>
        <v>1050000</v>
      </c>
      <c r="L16" s="91">
        <f t="shared" si="1"/>
        <v>8319165.1252436582</v>
      </c>
      <c r="M16" s="92">
        <f t="shared" si="3"/>
        <v>-7269165.1252436582</v>
      </c>
      <c r="N16" s="93">
        <f t="shared" si="4"/>
        <v>52840761618058.648</v>
      </c>
      <c r="R16" s="42">
        <v>2006</v>
      </c>
      <c r="S16" s="43">
        <v>40</v>
      </c>
      <c r="T16" s="98"/>
      <c r="U16" s="99" t="s">
        <v>284</v>
      </c>
    </row>
    <row r="17" spans="1:22" x14ac:dyDescent="0.2">
      <c r="A17" s="75" t="s">
        <v>34</v>
      </c>
      <c r="B17" s="75">
        <v>15</v>
      </c>
      <c r="C17" s="76">
        <v>37778</v>
      </c>
      <c r="D17" s="75">
        <f t="shared" si="2"/>
        <v>2003</v>
      </c>
      <c r="E17" s="77">
        <v>49000</v>
      </c>
      <c r="F17" s="78">
        <f t="shared" si="5"/>
        <v>58683.811619246306</v>
      </c>
      <c r="G17" s="78">
        <f t="shared" si="6"/>
        <v>121859.61836951802</v>
      </c>
      <c r="H17" s="79">
        <f t="shared" si="7"/>
        <v>202888.80352133012</v>
      </c>
      <c r="I17" s="80">
        <f t="shared" si="8"/>
        <v>-153888.80352133012</v>
      </c>
      <c r="J17" s="80">
        <f t="shared" si="9"/>
        <v>23681763849.226543</v>
      </c>
      <c r="K17" s="81">
        <f t="shared" si="0"/>
        <v>1470000</v>
      </c>
      <c r="L17" s="82">
        <f t="shared" si="1"/>
        <v>6086664.1056399038</v>
      </c>
      <c r="M17" s="83">
        <f t="shared" si="3"/>
        <v>-4616664.1056399038</v>
      </c>
      <c r="N17" s="36">
        <f t="shared" si="4"/>
        <v>21313587464303.895</v>
      </c>
      <c r="R17" s="42">
        <v>2007</v>
      </c>
      <c r="S17" s="43">
        <v>40</v>
      </c>
      <c r="U17" s="100" t="s">
        <v>285</v>
      </c>
      <c r="V17" s="13" t="s">
        <v>286</v>
      </c>
    </row>
    <row r="18" spans="1:22" x14ac:dyDescent="0.2">
      <c r="A18" s="29" t="s">
        <v>35</v>
      </c>
      <c r="B18" s="29">
        <v>16</v>
      </c>
      <c r="C18" s="84">
        <v>37890</v>
      </c>
      <c r="D18" s="29">
        <f t="shared" si="2"/>
        <v>2003</v>
      </c>
      <c r="E18" s="85">
        <v>94000</v>
      </c>
      <c r="F18" s="86">
        <f t="shared" si="5"/>
        <v>96154.781750014547</v>
      </c>
      <c r="G18" s="86">
        <f t="shared" si="6"/>
        <v>118621.87310274113</v>
      </c>
      <c r="H18" s="87">
        <f t="shared" si="7"/>
        <v>180543.42998876434</v>
      </c>
      <c r="I18" s="89">
        <f t="shared" si="8"/>
        <v>-86543.429988764343</v>
      </c>
      <c r="J18" s="89">
        <f t="shared" si="9"/>
        <v>7489765274.2201557</v>
      </c>
      <c r="K18" s="90">
        <f t="shared" si="0"/>
        <v>2820000</v>
      </c>
      <c r="L18" s="91">
        <f t="shared" si="1"/>
        <v>5416302.8996629305</v>
      </c>
      <c r="M18" s="92">
        <f t="shared" si="3"/>
        <v>-2596302.8996629305</v>
      </c>
      <c r="N18" s="93">
        <f t="shared" si="4"/>
        <v>6740788746798.1406</v>
      </c>
      <c r="R18" s="42">
        <v>2008</v>
      </c>
      <c r="S18" s="43">
        <v>50</v>
      </c>
      <c r="U18" s="101">
        <f>AVERAGE(J3:J219)</f>
        <v>209411334488.72052</v>
      </c>
      <c r="V18" s="102">
        <f>SQRT(U18)</f>
        <v>457614.83202440076</v>
      </c>
    </row>
    <row r="19" spans="1:22" x14ac:dyDescent="0.2">
      <c r="A19" s="75" t="s">
        <v>36</v>
      </c>
      <c r="B19" s="75">
        <v>17</v>
      </c>
      <c r="C19" s="76">
        <v>38017</v>
      </c>
      <c r="D19" s="75">
        <f t="shared" si="2"/>
        <v>2004</v>
      </c>
      <c r="E19" s="77">
        <v>80000</v>
      </c>
      <c r="F19" s="78">
        <f t="shared" si="5"/>
        <v>97346.008553488093</v>
      </c>
      <c r="G19" s="78">
        <f t="shared" si="6"/>
        <v>114116.40314718118</v>
      </c>
      <c r="H19" s="79">
        <f t="shared" si="7"/>
        <v>214776.65485275566</v>
      </c>
      <c r="I19" s="80">
        <f t="shared" si="8"/>
        <v>-134776.65485275566</v>
      </c>
      <c r="J19" s="80">
        <f t="shared" si="9"/>
        <v>18164746693.298824</v>
      </c>
      <c r="K19" s="81">
        <f t="shared" si="0"/>
        <v>2400000</v>
      </c>
      <c r="L19" s="82">
        <f t="shared" si="1"/>
        <v>6443299.6455826694</v>
      </c>
      <c r="M19" s="83">
        <f t="shared" si="3"/>
        <v>-4043299.6455826694</v>
      </c>
      <c r="N19" s="36">
        <f t="shared" si="4"/>
        <v>16348272023968.939</v>
      </c>
      <c r="R19" s="42">
        <v>2009</v>
      </c>
      <c r="S19" s="43">
        <v>50</v>
      </c>
    </row>
    <row r="20" spans="1:22" x14ac:dyDescent="0.2">
      <c r="A20" s="29" t="s">
        <v>37</v>
      </c>
      <c r="B20" s="29">
        <v>18</v>
      </c>
      <c r="C20" s="84">
        <v>38079</v>
      </c>
      <c r="D20" s="29">
        <f t="shared" si="2"/>
        <v>2004</v>
      </c>
      <c r="E20" s="85">
        <v>106000</v>
      </c>
      <c r="F20" s="86">
        <f t="shared" si="5"/>
        <v>117234.8139133404</v>
      </c>
      <c r="G20" s="86">
        <f t="shared" si="6"/>
        <v>110501.16620355171</v>
      </c>
      <c r="H20" s="87">
        <f t="shared" si="7"/>
        <v>211462.41170066927</v>
      </c>
      <c r="I20" s="89">
        <f t="shared" si="8"/>
        <v>-105462.41170066927</v>
      </c>
      <c r="J20" s="89">
        <f t="shared" si="9"/>
        <v>11122320281.721462</v>
      </c>
      <c r="K20" s="90">
        <f t="shared" si="0"/>
        <v>3180000</v>
      </c>
      <c r="L20" s="91">
        <f t="shared" si="1"/>
        <v>6343872.3510200782</v>
      </c>
      <c r="M20" s="92">
        <f t="shared" si="3"/>
        <v>-3163872.3510200782</v>
      </c>
      <c r="N20" s="93">
        <f t="shared" si="4"/>
        <v>10010088253549.316</v>
      </c>
      <c r="R20" s="42">
        <v>2010</v>
      </c>
      <c r="S20" s="43">
        <v>50</v>
      </c>
    </row>
    <row r="21" spans="1:22" x14ac:dyDescent="0.2">
      <c r="A21" s="75" t="s">
        <v>38</v>
      </c>
      <c r="B21" s="75">
        <v>19</v>
      </c>
      <c r="C21" s="76">
        <v>38157</v>
      </c>
      <c r="D21" s="75">
        <f t="shared" si="2"/>
        <v>2004</v>
      </c>
      <c r="E21" s="77">
        <v>110000</v>
      </c>
      <c r="F21" s="78">
        <f t="shared" si="5"/>
        <v>127831.01940277938</v>
      </c>
      <c r="G21" s="78">
        <f t="shared" si="6"/>
        <v>106668.10547286544</v>
      </c>
      <c r="H21" s="79">
        <f t="shared" si="7"/>
        <v>227735.98011689211</v>
      </c>
      <c r="I21" s="80">
        <f t="shared" si="8"/>
        <v>-117735.98011689211</v>
      </c>
      <c r="J21" s="80">
        <f t="shared" si="9"/>
        <v>13861761014.085215</v>
      </c>
      <c r="K21" s="81">
        <f t="shared" si="0"/>
        <v>3300000</v>
      </c>
      <c r="L21" s="82">
        <f t="shared" si="1"/>
        <v>6832079.4035067633</v>
      </c>
      <c r="M21" s="83">
        <f t="shared" si="3"/>
        <v>-3532079.4035067633</v>
      </c>
      <c r="N21" s="36">
        <f t="shared" si="4"/>
        <v>12475584912676.693</v>
      </c>
      <c r="R21" s="42">
        <v>2011</v>
      </c>
      <c r="S21" s="43">
        <v>50</v>
      </c>
      <c r="U21" s="99" t="s">
        <v>287</v>
      </c>
    </row>
    <row r="22" spans="1:22" x14ac:dyDescent="0.2">
      <c r="A22" s="29" t="s">
        <v>39</v>
      </c>
      <c r="B22" s="29">
        <v>20</v>
      </c>
      <c r="C22" s="84">
        <v>38220</v>
      </c>
      <c r="D22" s="29">
        <f t="shared" si="2"/>
        <v>2004</v>
      </c>
      <c r="E22" s="85">
        <v>80000</v>
      </c>
      <c r="F22" s="86">
        <f t="shared" si="5"/>
        <v>104853.5575947977</v>
      </c>
      <c r="G22" s="86">
        <f t="shared" si="6"/>
        <v>101693.98477555794</v>
      </c>
      <c r="H22" s="87">
        <f t="shared" si="7"/>
        <v>234499.1248756448</v>
      </c>
      <c r="I22" s="89">
        <f t="shared" si="8"/>
        <v>-154499.1248756448</v>
      </c>
      <c r="J22" s="89">
        <f t="shared" si="9"/>
        <v>23869979587.340088</v>
      </c>
      <c r="K22" s="90">
        <f t="shared" si="0"/>
        <v>2400000</v>
      </c>
      <c r="L22" s="91">
        <f t="shared" si="1"/>
        <v>7034973.7462693444</v>
      </c>
      <c r="M22" s="92">
        <f t="shared" si="3"/>
        <v>-4634973.7462693444</v>
      </c>
      <c r="N22" s="93">
        <f t="shared" si="4"/>
        <v>21482981628606.082</v>
      </c>
      <c r="R22" s="42">
        <v>2012</v>
      </c>
      <c r="S22" s="43">
        <v>50</v>
      </c>
      <c r="U22" s="100" t="s">
        <v>285</v>
      </c>
      <c r="V22" s="13" t="s">
        <v>286</v>
      </c>
    </row>
    <row r="23" spans="1:22" x14ac:dyDescent="0.2">
      <c r="A23" s="75" t="s">
        <v>40</v>
      </c>
      <c r="B23" s="75">
        <v>21</v>
      </c>
      <c r="C23" s="76">
        <v>38388</v>
      </c>
      <c r="D23" s="75">
        <f t="shared" si="2"/>
        <v>2005</v>
      </c>
      <c r="E23" s="77">
        <v>105000</v>
      </c>
      <c r="F23" s="78">
        <f t="shared" si="5"/>
        <v>117574.49264625894</v>
      </c>
      <c r="G23" s="78">
        <f t="shared" si="6"/>
        <v>98280.349451054411</v>
      </c>
      <c r="H23" s="79">
        <f t="shared" si="7"/>
        <v>206547.54237035563</v>
      </c>
      <c r="I23" s="80">
        <f t="shared" si="8"/>
        <v>-101547.54237035563</v>
      </c>
      <c r="J23" s="80">
        <f t="shared" si="9"/>
        <v>10311903361.459171</v>
      </c>
      <c r="K23" s="81">
        <f t="shared" si="0"/>
        <v>3675000</v>
      </c>
      <c r="L23" s="82">
        <f t="shared" si="1"/>
        <v>7229163.9829624472</v>
      </c>
      <c r="M23" s="83">
        <f t="shared" si="3"/>
        <v>-3554163.9829624472</v>
      </c>
      <c r="N23" s="36">
        <f t="shared" si="4"/>
        <v>12632081617787.486</v>
      </c>
      <c r="R23" s="42">
        <v>2013</v>
      </c>
      <c r="S23" s="43">
        <v>50</v>
      </c>
      <c r="U23" s="103">
        <f>AVERAGE(N3:N219)</f>
        <v>742422147079365.12</v>
      </c>
      <c r="V23" s="104">
        <f>SQRT(U23)</f>
        <v>27247424.595351487</v>
      </c>
    </row>
    <row r="24" spans="1:22" x14ac:dyDescent="0.2">
      <c r="A24" s="29" t="s">
        <v>41</v>
      </c>
      <c r="B24" s="29">
        <v>22</v>
      </c>
      <c r="C24" s="84">
        <v>38458</v>
      </c>
      <c r="D24" s="29">
        <f t="shared" si="2"/>
        <v>2005</v>
      </c>
      <c r="E24" s="85">
        <v>280000</v>
      </c>
      <c r="F24" s="86">
        <f t="shared" si="5"/>
        <v>270957.23920540331</v>
      </c>
      <c r="G24" s="86">
        <f t="shared" si="6"/>
        <v>100394.46703852937</v>
      </c>
      <c r="H24" s="87">
        <f t="shared" si="7"/>
        <v>215854.84209731335</v>
      </c>
      <c r="I24" s="89">
        <f t="shared" si="8"/>
        <v>64145.157902686653</v>
      </c>
      <c r="J24" s="89">
        <f t="shared" si="9"/>
        <v>4114601282.3606038</v>
      </c>
      <c r="K24" s="90">
        <f t="shared" si="0"/>
        <v>9800000</v>
      </c>
      <c r="L24" s="91">
        <f t="shared" si="1"/>
        <v>7554919.4734059675</v>
      </c>
      <c r="M24" s="92">
        <f t="shared" si="3"/>
        <v>2245080.5265940325</v>
      </c>
      <c r="N24" s="93">
        <f t="shared" si="4"/>
        <v>5040386570891.7383</v>
      </c>
      <c r="R24" s="42">
        <v>2014</v>
      </c>
      <c r="S24" s="43">
        <v>50</v>
      </c>
    </row>
    <row r="25" spans="1:22" x14ac:dyDescent="0.2">
      <c r="A25" s="75" t="s">
        <v>42</v>
      </c>
      <c r="B25" s="75">
        <v>23</v>
      </c>
      <c r="C25" s="76">
        <v>38507</v>
      </c>
      <c r="D25" s="75">
        <f t="shared" si="2"/>
        <v>2005</v>
      </c>
      <c r="E25" s="77">
        <v>90000</v>
      </c>
      <c r="F25" s="78">
        <f t="shared" si="5"/>
        <v>162586.66475500626</v>
      </c>
      <c r="G25" s="78">
        <f t="shared" si="6"/>
        <v>92384.763849103489</v>
      </c>
      <c r="H25" s="79">
        <f t="shared" si="7"/>
        <v>371351.70624393271</v>
      </c>
      <c r="I25" s="80">
        <f t="shared" si="8"/>
        <v>-281351.70624393271</v>
      </c>
      <c r="J25" s="80">
        <f t="shared" si="9"/>
        <v>79158782606.372208</v>
      </c>
      <c r="K25" s="81">
        <f t="shared" si="0"/>
        <v>3150000</v>
      </c>
      <c r="L25" s="82">
        <f t="shared" si="1"/>
        <v>12997309.718537645</v>
      </c>
      <c r="M25" s="83">
        <f t="shared" si="3"/>
        <v>-9847309.7185376454</v>
      </c>
      <c r="N25" s="36">
        <f t="shared" si="4"/>
        <v>96969508692805.969</v>
      </c>
      <c r="R25" s="42">
        <v>2015</v>
      </c>
      <c r="S25" s="43">
        <v>60</v>
      </c>
    </row>
    <row r="26" spans="1:22" x14ac:dyDescent="0.2">
      <c r="A26" s="29" t="s">
        <v>43</v>
      </c>
      <c r="B26" s="29">
        <v>24</v>
      </c>
      <c r="C26" s="84">
        <v>38584</v>
      </c>
      <c r="D26" s="29">
        <f t="shared" si="2"/>
        <v>2005</v>
      </c>
      <c r="E26" s="85">
        <v>150000</v>
      </c>
      <c r="F26" s="86">
        <f t="shared" si="5"/>
        <v>166154.26163116991</v>
      </c>
      <c r="G26" s="86">
        <f t="shared" si="6"/>
        <v>88977.109289196422</v>
      </c>
      <c r="H26" s="87">
        <f t="shared" si="7"/>
        <v>254971.42860410974</v>
      </c>
      <c r="I26" s="89">
        <f t="shared" si="8"/>
        <v>-104971.42860410974</v>
      </c>
      <c r="J26" s="89">
        <f t="shared" si="9"/>
        <v>11019000823.187708</v>
      </c>
      <c r="K26" s="90">
        <f t="shared" si="0"/>
        <v>5250000</v>
      </c>
      <c r="L26" s="91">
        <f t="shared" si="1"/>
        <v>8924000.0011438411</v>
      </c>
      <c r="M26" s="92">
        <f t="shared" si="3"/>
        <v>-3674000.0011438411</v>
      </c>
      <c r="N26" s="93">
        <f t="shared" si="4"/>
        <v>13498276008404.943</v>
      </c>
      <c r="R26" s="42">
        <v>2016</v>
      </c>
      <c r="S26" s="43">
        <v>60</v>
      </c>
    </row>
    <row r="27" spans="1:22" x14ac:dyDescent="0.2">
      <c r="A27" s="75" t="s">
        <v>44</v>
      </c>
      <c r="B27" s="75">
        <v>25</v>
      </c>
      <c r="C27" s="76">
        <v>38632</v>
      </c>
      <c r="D27" s="75">
        <f t="shared" si="2"/>
        <v>2005</v>
      </c>
      <c r="E27" s="77">
        <v>125000</v>
      </c>
      <c r="F27" s="78">
        <f t="shared" si="5"/>
        <v>155100.94890673721</v>
      </c>
      <c r="G27" s="78">
        <f t="shared" si="6"/>
        <v>85139.234975911648</v>
      </c>
      <c r="H27" s="79">
        <f t="shared" si="7"/>
        <v>255131.37092036632</v>
      </c>
      <c r="I27" s="80">
        <f t="shared" si="8"/>
        <v>-130131.37092036632</v>
      </c>
      <c r="J27" s="80">
        <f t="shared" si="9"/>
        <v>16934173697.61396</v>
      </c>
      <c r="K27" s="81">
        <f t="shared" si="0"/>
        <v>4375000</v>
      </c>
      <c r="L27" s="82">
        <f t="shared" si="1"/>
        <v>8929597.982212821</v>
      </c>
      <c r="M27" s="83">
        <f t="shared" si="3"/>
        <v>-4554597.982212821</v>
      </c>
      <c r="N27" s="36">
        <f t="shared" si="4"/>
        <v>20744362779577.102</v>
      </c>
      <c r="R27" s="42">
        <v>2017</v>
      </c>
      <c r="S27" s="43">
        <v>60</v>
      </c>
    </row>
    <row r="28" spans="1:22" x14ac:dyDescent="0.2">
      <c r="A28" s="29" t="s">
        <v>45</v>
      </c>
      <c r="B28" s="29">
        <v>26</v>
      </c>
      <c r="C28" s="84">
        <v>38675</v>
      </c>
      <c r="D28" s="29">
        <f t="shared" si="2"/>
        <v>2005</v>
      </c>
      <c r="E28" s="85">
        <v>200000</v>
      </c>
      <c r="F28" s="86">
        <f t="shared" si="5"/>
        <v>212613.44921032985</v>
      </c>
      <c r="G28" s="86">
        <f t="shared" si="6"/>
        <v>84079.278082553938</v>
      </c>
      <c r="H28" s="87">
        <f t="shared" si="7"/>
        <v>240240.18388264885</v>
      </c>
      <c r="I28" s="89">
        <f t="shared" si="8"/>
        <v>-40240.183882648853</v>
      </c>
      <c r="J28" s="89">
        <f t="shared" si="9"/>
        <v>1619272398.9093926</v>
      </c>
      <c r="K28" s="90">
        <f t="shared" si="0"/>
        <v>7000000</v>
      </c>
      <c r="L28" s="91">
        <f t="shared" si="1"/>
        <v>8408406.4358927105</v>
      </c>
      <c r="M28" s="92">
        <f t="shared" si="3"/>
        <v>-1408406.4358927105</v>
      </c>
      <c r="N28" s="93">
        <f t="shared" si="4"/>
        <v>1983608688664.0076</v>
      </c>
      <c r="R28" s="42">
        <v>2018</v>
      </c>
      <c r="S28" s="43">
        <v>60</v>
      </c>
    </row>
    <row r="29" spans="1:22" x14ac:dyDescent="0.2">
      <c r="A29" s="75" t="s">
        <v>46</v>
      </c>
      <c r="B29" s="75">
        <v>27</v>
      </c>
      <c r="C29" s="76">
        <v>38752</v>
      </c>
      <c r="D29" s="75">
        <f t="shared" si="2"/>
        <v>2006</v>
      </c>
      <c r="E29" s="77">
        <v>400000</v>
      </c>
      <c r="F29" s="78">
        <f t="shared" si="5"/>
        <v>401986.23241238773</v>
      </c>
      <c r="G29" s="78">
        <f t="shared" si="6"/>
        <v>88119.081479552551</v>
      </c>
      <c r="H29" s="79">
        <f t="shared" si="7"/>
        <v>296692.72729288379</v>
      </c>
      <c r="I29" s="80">
        <f t="shared" si="8"/>
        <v>103307.27270711621</v>
      </c>
      <c r="J29" s="80">
        <f t="shared" si="9"/>
        <v>10672392594.182478</v>
      </c>
      <c r="K29" s="81">
        <f t="shared" si="0"/>
        <v>16000000</v>
      </c>
      <c r="L29" s="82">
        <f t="shared" si="1"/>
        <v>11867709.091715351</v>
      </c>
      <c r="M29" s="83">
        <f t="shared" si="3"/>
        <v>4132290.9082846493</v>
      </c>
      <c r="N29" s="36">
        <f t="shared" si="4"/>
        <v>17075828150691.971</v>
      </c>
      <c r="R29" s="42">
        <v>2019</v>
      </c>
      <c r="S29" s="43">
        <v>75</v>
      </c>
    </row>
    <row r="30" spans="1:22" x14ac:dyDescent="0.2">
      <c r="A30" s="29" t="s">
        <v>47</v>
      </c>
      <c r="B30" s="29">
        <v>28</v>
      </c>
      <c r="C30" s="84">
        <v>38780</v>
      </c>
      <c r="D30" s="29">
        <f t="shared" si="2"/>
        <v>2006</v>
      </c>
      <c r="E30" s="85">
        <v>300000</v>
      </c>
      <c r="F30" s="86">
        <f t="shared" si="5"/>
        <v>379047.47613153339</v>
      </c>
      <c r="G30" s="86">
        <f t="shared" si="6"/>
        <v>83858.117522292217</v>
      </c>
      <c r="H30" s="87">
        <f t="shared" si="7"/>
        <v>490105.31389194028</v>
      </c>
      <c r="I30" s="89">
        <f t="shared" si="8"/>
        <v>-190105.31389194028</v>
      </c>
      <c r="J30" s="89">
        <f t="shared" si="9"/>
        <v>36140030369.95314</v>
      </c>
      <c r="K30" s="90">
        <f t="shared" si="0"/>
        <v>12000000</v>
      </c>
      <c r="L30" s="91">
        <f t="shared" si="1"/>
        <v>19604212.555677611</v>
      </c>
      <c r="M30" s="92">
        <f t="shared" si="3"/>
        <v>-7604212.5556776114</v>
      </c>
      <c r="N30" s="93">
        <f t="shared" si="4"/>
        <v>57824048591925.031</v>
      </c>
      <c r="R30" s="42">
        <v>2020</v>
      </c>
      <c r="S30" s="43">
        <v>75</v>
      </c>
    </row>
    <row r="31" spans="1:22" x14ac:dyDescent="0.2">
      <c r="A31" s="75" t="s">
        <v>48</v>
      </c>
      <c r="B31" s="75">
        <v>29</v>
      </c>
      <c r="C31" s="76">
        <v>38822</v>
      </c>
      <c r="D31" s="75">
        <f t="shared" si="2"/>
        <v>2006</v>
      </c>
      <c r="E31" s="77">
        <v>425000</v>
      </c>
      <c r="F31" s="78">
        <f t="shared" si="5"/>
        <v>465004.70632287429</v>
      </c>
      <c r="G31" s="78">
        <f t="shared" si="6"/>
        <v>83938.654327306751</v>
      </c>
      <c r="H31" s="79">
        <f t="shared" si="7"/>
        <v>462905.59365382558</v>
      </c>
      <c r="I31" s="80">
        <f t="shared" si="8"/>
        <v>-37905.593653825577</v>
      </c>
      <c r="J31" s="80">
        <f t="shared" si="9"/>
        <v>1436834030.2489419</v>
      </c>
      <c r="K31" s="81">
        <f t="shared" si="0"/>
        <v>17000000</v>
      </c>
      <c r="L31" s="82">
        <f t="shared" si="1"/>
        <v>18516223.746153023</v>
      </c>
      <c r="M31" s="83">
        <f t="shared" si="3"/>
        <v>-1516223.7461530231</v>
      </c>
      <c r="N31" s="36">
        <f t="shared" si="4"/>
        <v>2298934448398.3071</v>
      </c>
      <c r="R31" s="42">
        <v>2021</v>
      </c>
      <c r="S31" s="43">
        <v>75</v>
      </c>
    </row>
    <row r="32" spans="1:22" x14ac:dyDescent="0.2">
      <c r="A32" s="29" t="s">
        <v>49</v>
      </c>
      <c r="B32" s="29">
        <v>30</v>
      </c>
      <c r="C32" s="84">
        <v>38864</v>
      </c>
      <c r="D32" s="29">
        <f t="shared" si="2"/>
        <v>2006</v>
      </c>
      <c r="E32" s="85">
        <v>620000</v>
      </c>
      <c r="F32" s="86">
        <f t="shared" si="5"/>
        <v>662517.48195541231</v>
      </c>
      <c r="G32" s="86">
        <f t="shared" si="6"/>
        <v>88296.160714232203</v>
      </c>
      <c r="H32" s="87">
        <f t="shared" si="7"/>
        <v>548943.36065018107</v>
      </c>
      <c r="I32" s="89">
        <f t="shared" si="8"/>
        <v>71056.639349818928</v>
      </c>
      <c r="J32" s="89">
        <f t="shared" si="9"/>
        <v>5049045995.6902361</v>
      </c>
      <c r="K32" s="90">
        <f t="shared" si="0"/>
        <v>24800000</v>
      </c>
      <c r="L32" s="91">
        <f t="shared" si="1"/>
        <v>21957734.426007241</v>
      </c>
      <c r="M32" s="92">
        <f t="shared" si="3"/>
        <v>2842265.573992759</v>
      </c>
      <c r="N32" s="93">
        <f t="shared" si="4"/>
        <v>8078473593104.3877</v>
      </c>
      <c r="R32" s="42">
        <v>2022</v>
      </c>
      <c r="S32" s="43">
        <v>75</v>
      </c>
    </row>
    <row r="33" spans="1:19" x14ac:dyDescent="0.2">
      <c r="A33" s="75" t="s">
        <v>50</v>
      </c>
      <c r="B33" s="75">
        <v>31</v>
      </c>
      <c r="C33" s="76">
        <v>38906</v>
      </c>
      <c r="D33" s="75">
        <f t="shared" si="2"/>
        <v>2006</v>
      </c>
      <c r="E33" s="77">
        <v>775000</v>
      </c>
      <c r="F33" s="78">
        <f t="shared" si="5"/>
        <v>854918.47873678128</v>
      </c>
      <c r="G33" s="78">
        <f t="shared" si="6"/>
        <v>92290.358361187551</v>
      </c>
      <c r="H33" s="79">
        <f t="shared" si="7"/>
        <v>750813.64266964456</v>
      </c>
      <c r="I33" s="80">
        <f t="shared" si="8"/>
        <v>24186.357330355444</v>
      </c>
      <c r="J33" s="80">
        <f t="shared" si="9"/>
        <v>584979880.9116385</v>
      </c>
      <c r="K33" s="81">
        <f t="shared" si="0"/>
        <v>31000000</v>
      </c>
      <c r="L33" s="82">
        <f t="shared" si="1"/>
        <v>30032545.706785783</v>
      </c>
      <c r="M33" s="83">
        <f t="shared" si="3"/>
        <v>967454.29321421683</v>
      </c>
      <c r="N33" s="36">
        <f t="shared" si="4"/>
        <v>935967809458.61987</v>
      </c>
      <c r="R33" s="53">
        <v>2023</v>
      </c>
      <c r="S33" s="54">
        <v>80</v>
      </c>
    </row>
    <row r="34" spans="1:19" x14ac:dyDescent="0.2">
      <c r="A34" s="29" t="s">
        <v>51</v>
      </c>
      <c r="B34" s="29">
        <v>32</v>
      </c>
      <c r="C34" s="84">
        <v>38955</v>
      </c>
      <c r="D34" s="29">
        <f t="shared" si="2"/>
        <v>2006</v>
      </c>
      <c r="E34" s="85">
        <v>500000</v>
      </c>
      <c r="F34" s="86">
        <f t="shared" si="5"/>
        <v>677927.59683725564</v>
      </c>
      <c r="G34" s="86">
        <f t="shared" si="6"/>
        <v>81958.825870949251</v>
      </c>
      <c r="H34" s="87">
        <f t="shared" si="7"/>
        <v>947208.83709796879</v>
      </c>
      <c r="I34" s="89">
        <f t="shared" si="8"/>
        <v>-447208.83709796879</v>
      </c>
      <c r="J34" s="89">
        <f t="shared" si="9"/>
        <v>199995743978.51758</v>
      </c>
      <c r="K34" s="90">
        <f t="shared" si="0"/>
        <v>20000000</v>
      </c>
      <c r="L34" s="91">
        <f t="shared" si="1"/>
        <v>37888353.483918749</v>
      </c>
      <c r="M34" s="92">
        <f t="shared" si="3"/>
        <v>-17888353.483918749</v>
      </c>
      <c r="N34" s="93">
        <f t="shared" si="4"/>
        <v>319993190365628.06</v>
      </c>
    </row>
    <row r="35" spans="1:19" x14ac:dyDescent="0.2">
      <c r="A35" s="75" t="s">
        <v>52</v>
      </c>
      <c r="B35" s="75">
        <v>33</v>
      </c>
      <c r="C35" s="76">
        <v>38983</v>
      </c>
      <c r="D35" s="75">
        <f t="shared" si="2"/>
        <v>2006</v>
      </c>
      <c r="E35" s="77">
        <v>400000</v>
      </c>
      <c r="F35" s="78">
        <f t="shared" si="5"/>
        <v>522499.80013901391</v>
      </c>
      <c r="G35" s="78">
        <f t="shared" si="6"/>
        <v>72850.996445301178</v>
      </c>
      <c r="H35" s="79">
        <f t="shared" si="7"/>
        <v>759886.42270820495</v>
      </c>
      <c r="I35" s="80">
        <f t="shared" si="8"/>
        <v>-359886.42270820495</v>
      </c>
      <c r="J35" s="80">
        <f t="shared" si="9"/>
        <v>129518237249.70877</v>
      </c>
      <c r="K35" s="81">
        <f t="shared" si="0"/>
        <v>16000000</v>
      </c>
      <c r="L35" s="82">
        <f t="shared" si="1"/>
        <v>30395456.908328198</v>
      </c>
      <c r="M35" s="83">
        <f t="shared" si="3"/>
        <v>-14395456.908328198</v>
      </c>
      <c r="N35" s="36">
        <f t="shared" si="4"/>
        <v>207229179599534.03</v>
      </c>
    </row>
    <row r="36" spans="1:19" x14ac:dyDescent="0.2">
      <c r="A36" s="29" t="s">
        <v>53</v>
      </c>
      <c r="B36" s="29">
        <v>34</v>
      </c>
      <c r="C36" s="84">
        <v>39004</v>
      </c>
      <c r="D36" s="29">
        <f t="shared" si="2"/>
        <v>2006</v>
      </c>
      <c r="E36" s="85">
        <v>300000</v>
      </c>
      <c r="F36" s="86">
        <f t="shared" si="5"/>
        <v>398024.67660696484</v>
      </c>
      <c r="G36" s="86">
        <f t="shared" si="6"/>
        <v>65280.171170785798</v>
      </c>
      <c r="H36" s="87">
        <f t="shared" si="7"/>
        <v>595350.79658431513</v>
      </c>
      <c r="I36" s="89">
        <f t="shared" si="8"/>
        <v>-295350.79658431513</v>
      </c>
      <c r="J36" s="89">
        <f t="shared" si="9"/>
        <v>87232093042.989502</v>
      </c>
      <c r="K36" s="90">
        <f t="shared" si="0"/>
        <v>12000000</v>
      </c>
      <c r="L36" s="91">
        <f t="shared" si="1"/>
        <v>23814031.863372605</v>
      </c>
      <c r="M36" s="92">
        <f t="shared" si="3"/>
        <v>-11814031.863372605</v>
      </c>
      <c r="N36" s="93">
        <f t="shared" si="4"/>
        <v>139571348868783.19</v>
      </c>
    </row>
    <row r="37" spans="1:19" x14ac:dyDescent="0.2">
      <c r="A37" s="75" t="s">
        <v>54</v>
      </c>
      <c r="B37" s="75">
        <v>35</v>
      </c>
      <c r="C37" s="76">
        <v>39039</v>
      </c>
      <c r="D37" s="75">
        <f t="shared" si="2"/>
        <v>2006</v>
      </c>
      <c r="E37" s="77">
        <v>500000</v>
      </c>
      <c r="F37" s="78">
        <f t="shared" si="5"/>
        <v>531182.82910333737</v>
      </c>
      <c r="G37" s="78">
        <f t="shared" si="6"/>
        <v>67884.450506242356</v>
      </c>
      <c r="H37" s="79">
        <f t="shared" si="7"/>
        <v>463304.84777775063</v>
      </c>
      <c r="I37" s="80">
        <f t="shared" si="8"/>
        <v>36695.152222249366</v>
      </c>
      <c r="J37" s="80">
        <f t="shared" si="9"/>
        <v>1346534196.6140525</v>
      </c>
      <c r="K37" s="81">
        <f t="shared" si="0"/>
        <v>20000000</v>
      </c>
      <c r="L37" s="82">
        <f t="shared" si="1"/>
        <v>18532193.911110025</v>
      </c>
      <c r="M37" s="83">
        <f t="shared" si="3"/>
        <v>1467806.0888899751</v>
      </c>
      <c r="N37" s="36">
        <f t="shared" si="4"/>
        <v>2154454714582.4856</v>
      </c>
    </row>
    <row r="38" spans="1:19" x14ac:dyDescent="0.2">
      <c r="A38" s="29" t="s">
        <v>55</v>
      </c>
      <c r="B38" s="29">
        <v>36</v>
      </c>
      <c r="C38" s="84">
        <v>39081</v>
      </c>
      <c r="D38" s="29">
        <f t="shared" si="2"/>
        <v>2006</v>
      </c>
      <c r="E38" s="85">
        <v>929000</v>
      </c>
      <c r="F38" s="86">
        <f t="shared" si="5"/>
        <v>945090.6698691349</v>
      </c>
      <c r="G38" s="86">
        <f t="shared" si="6"/>
        <v>81160.354521642017</v>
      </c>
      <c r="H38" s="87">
        <f t="shared" si="7"/>
        <v>599067.27960957971</v>
      </c>
      <c r="I38" s="89">
        <f t="shared" si="8"/>
        <v>329932.72039042029</v>
      </c>
      <c r="J38" s="89">
        <f t="shared" si="9"/>
        <v>108855599984.22325</v>
      </c>
      <c r="K38" s="90">
        <f t="shared" si="0"/>
        <v>37160000</v>
      </c>
      <c r="L38" s="91">
        <f t="shared" si="1"/>
        <v>23962691.184383187</v>
      </c>
      <c r="M38" s="92">
        <f t="shared" si="3"/>
        <v>13197308.815616813</v>
      </c>
      <c r="N38" s="93">
        <f t="shared" si="4"/>
        <v>174168959974757.25</v>
      </c>
    </row>
    <row r="39" spans="1:19" x14ac:dyDescent="0.2">
      <c r="A39" s="75" t="s">
        <v>56</v>
      </c>
      <c r="B39" s="75">
        <v>37</v>
      </c>
      <c r="C39" s="76">
        <v>39116</v>
      </c>
      <c r="D39" s="75">
        <f t="shared" si="2"/>
        <v>2007</v>
      </c>
      <c r="E39" s="77">
        <v>400000</v>
      </c>
      <c r="F39" s="78">
        <f t="shared" si="5"/>
        <v>632124.18890897254</v>
      </c>
      <c r="G39" s="78">
        <f t="shared" si="6"/>
        <v>66038.862203377677</v>
      </c>
      <c r="H39" s="79">
        <f t="shared" si="7"/>
        <v>1026251.0243907769</v>
      </c>
      <c r="I39" s="80">
        <f t="shared" si="8"/>
        <v>-626251.02439077687</v>
      </c>
      <c r="J39" s="80">
        <f t="shared" si="9"/>
        <v>392190345550.49744</v>
      </c>
      <c r="K39" s="81">
        <f t="shared" si="0"/>
        <v>16000000</v>
      </c>
      <c r="L39" s="82">
        <f t="shared" si="1"/>
        <v>41050040.975631073</v>
      </c>
      <c r="M39" s="83">
        <f t="shared" si="3"/>
        <v>-25050040.975631073</v>
      </c>
      <c r="N39" s="36">
        <f t="shared" si="4"/>
        <v>627504552880795.75</v>
      </c>
    </row>
    <row r="40" spans="1:19" x14ac:dyDescent="0.2">
      <c r="A40" s="29" t="s">
        <v>57</v>
      </c>
      <c r="B40" s="29">
        <v>38</v>
      </c>
      <c r="C40" s="84">
        <v>39144</v>
      </c>
      <c r="D40" s="29">
        <f t="shared" si="2"/>
        <v>2007</v>
      </c>
      <c r="E40" s="85">
        <v>540000</v>
      </c>
      <c r="F40" s="86">
        <f t="shared" si="5"/>
        <v>617494.5059540486</v>
      </c>
      <c r="G40" s="86">
        <f t="shared" si="6"/>
        <v>62943.846395977445</v>
      </c>
      <c r="H40" s="87">
        <f t="shared" si="7"/>
        <v>698163.05111235019</v>
      </c>
      <c r="I40" s="89">
        <f t="shared" si="8"/>
        <v>-158163.05111235019</v>
      </c>
      <c r="J40" s="89">
        <f t="shared" si="9"/>
        <v>25015550737.1679</v>
      </c>
      <c r="K40" s="90">
        <f t="shared" si="0"/>
        <v>21600000</v>
      </c>
      <c r="L40" s="91">
        <f t="shared" si="1"/>
        <v>27926522.044494007</v>
      </c>
      <c r="M40" s="92">
        <f t="shared" si="3"/>
        <v>-6326522.0444940068</v>
      </c>
      <c r="N40" s="93">
        <f t="shared" si="4"/>
        <v>40024881179468.625</v>
      </c>
    </row>
    <row r="41" spans="1:19" x14ac:dyDescent="0.2">
      <c r="A41" s="75" t="s">
        <v>58</v>
      </c>
      <c r="B41" s="75">
        <v>39</v>
      </c>
      <c r="C41" s="76">
        <v>39179</v>
      </c>
      <c r="D41" s="75">
        <f t="shared" si="2"/>
        <v>2007</v>
      </c>
      <c r="E41" s="77">
        <v>400000</v>
      </c>
      <c r="F41" s="78">
        <f t="shared" si="5"/>
        <v>519282.21336154058</v>
      </c>
      <c r="G41" s="78">
        <f t="shared" si="6"/>
        <v>56760.757353648005</v>
      </c>
      <c r="H41" s="79">
        <f t="shared" si="7"/>
        <v>680438.35235002602</v>
      </c>
      <c r="I41" s="80">
        <f t="shared" si="8"/>
        <v>-280438.35235002602</v>
      </c>
      <c r="J41" s="80">
        <f t="shared" si="9"/>
        <v>78645669468.797348</v>
      </c>
      <c r="K41" s="81">
        <f t="shared" si="0"/>
        <v>16000000</v>
      </c>
      <c r="L41" s="82">
        <f t="shared" si="1"/>
        <v>27217534.09400104</v>
      </c>
      <c r="M41" s="83">
        <f t="shared" si="3"/>
        <v>-11217534.09400104</v>
      </c>
      <c r="N41" s="36">
        <f t="shared" si="4"/>
        <v>125833071150075.73</v>
      </c>
    </row>
    <row r="42" spans="1:19" x14ac:dyDescent="0.2">
      <c r="A42" s="29" t="s">
        <v>59</v>
      </c>
      <c r="B42" s="29">
        <v>40</v>
      </c>
      <c r="C42" s="84">
        <v>39228</v>
      </c>
      <c r="D42" s="29">
        <f t="shared" si="2"/>
        <v>2007</v>
      </c>
      <c r="E42" s="85">
        <v>675000</v>
      </c>
      <c r="F42" s="86">
        <f t="shared" si="5"/>
        <v>713466.97615043598</v>
      </c>
      <c r="G42" s="86">
        <f t="shared" si="6"/>
        <v>62033.313940650944</v>
      </c>
      <c r="H42" s="87">
        <f t="shared" si="7"/>
        <v>576042.97071518854</v>
      </c>
      <c r="I42" s="89">
        <f t="shared" si="8"/>
        <v>98957.029284811462</v>
      </c>
      <c r="J42" s="89">
        <f t="shared" si="9"/>
        <v>9792493644.8750324</v>
      </c>
      <c r="K42" s="90">
        <f t="shared" si="0"/>
        <v>27000000</v>
      </c>
      <c r="L42" s="91">
        <f t="shared" si="1"/>
        <v>23041718.828607541</v>
      </c>
      <c r="M42" s="92">
        <f t="shared" si="3"/>
        <v>3958281.1713924594</v>
      </c>
      <c r="N42" s="93">
        <f t="shared" si="4"/>
        <v>15667989831800.061</v>
      </c>
    </row>
    <row r="43" spans="1:19" x14ac:dyDescent="0.2">
      <c r="A43" s="75" t="s">
        <v>60</v>
      </c>
      <c r="B43" s="75">
        <v>41</v>
      </c>
      <c r="C43" s="76">
        <v>39249</v>
      </c>
      <c r="D43" s="75">
        <f t="shared" si="2"/>
        <v>2007</v>
      </c>
      <c r="E43" s="77">
        <v>200000</v>
      </c>
      <c r="F43" s="78">
        <f t="shared" si="5"/>
        <v>387147.19421466131</v>
      </c>
      <c r="G43" s="78">
        <f t="shared" si="6"/>
        <v>47133.343100323182</v>
      </c>
      <c r="H43" s="79">
        <f t="shared" si="7"/>
        <v>775500.29009108688</v>
      </c>
      <c r="I43" s="80">
        <f t="shared" si="8"/>
        <v>-575500.29009108688</v>
      </c>
      <c r="J43" s="80">
        <f t="shared" si="9"/>
        <v>331200583894.92517</v>
      </c>
      <c r="K43" s="81">
        <f t="shared" si="0"/>
        <v>8000000</v>
      </c>
      <c r="L43" s="82">
        <f t="shared" si="1"/>
        <v>31020011.603643477</v>
      </c>
      <c r="M43" s="83">
        <f t="shared" si="3"/>
        <v>-23020011.603643477</v>
      </c>
      <c r="N43" s="36">
        <f t="shared" si="4"/>
        <v>529920934231880.31</v>
      </c>
    </row>
    <row r="44" spans="1:19" x14ac:dyDescent="0.2">
      <c r="A44" s="29" t="s">
        <v>61</v>
      </c>
      <c r="B44" s="29">
        <v>42</v>
      </c>
      <c r="C44" s="84">
        <v>39270</v>
      </c>
      <c r="D44" s="29">
        <f t="shared" si="2"/>
        <v>2007</v>
      </c>
      <c r="E44" s="85">
        <v>425000</v>
      </c>
      <c r="F44" s="86">
        <f t="shared" si="5"/>
        <v>450533.22309833579</v>
      </c>
      <c r="G44" s="86">
        <f t="shared" si="6"/>
        <v>47756.911051294279</v>
      </c>
      <c r="H44" s="87">
        <f t="shared" si="7"/>
        <v>434280.53731498448</v>
      </c>
      <c r="I44" s="89">
        <f t="shared" si="8"/>
        <v>-9280.5373149844818</v>
      </c>
      <c r="J44" s="89">
        <f t="shared" si="9"/>
        <v>86128372.854819372</v>
      </c>
      <c r="K44" s="90">
        <f t="shared" si="0"/>
        <v>17000000</v>
      </c>
      <c r="L44" s="91">
        <f t="shared" si="1"/>
        <v>17371221.492599379</v>
      </c>
      <c r="M44" s="92">
        <f t="shared" si="3"/>
        <v>-371221.49259937927</v>
      </c>
      <c r="N44" s="93">
        <f t="shared" si="4"/>
        <v>137805396567.711</v>
      </c>
    </row>
    <row r="45" spans="1:19" x14ac:dyDescent="0.2">
      <c r="A45" s="75" t="s">
        <v>62</v>
      </c>
      <c r="B45" s="75">
        <v>43</v>
      </c>
      <c r="C45" s="76">
        <v>39319</v>
      </c>
      <c r="D45" s="75">
        <f t="shared" si="2"/>
        <v>2007</v>
      </c>
      <c r="E45" s="77">
        <v>485000</v>
      </c>
      <c r="F45" s="78">
        <f t="shared" si="5"/>
        <v>546497.03644875239</v>
      </c>
      <c r="G45" s="78">
        <f t="shared" si="6"/>
        <v>49606.468699182864</v>
      </c>
      <c r="H45" s="79">
        <f t="shared" si="7"/>
        <v>498290.13414963009</v>
      </c>
      <c r="I45" s="80">
        <f t="shared" si="8"/>
        <v>-13290.134149630088</v>
      </c>
      <c r="J45" s="80">
        <f t="shared" si="9"/>
        <v>176627665.71516389</v>
      </c>
      <c r="K45" s="81">
        <f t="shared" si="0"/>
        <v>19400000</v>
      </c>
      <c r="L45" s="82">
        <f t="shared" si="1"/>
        <v>19931605.365985204</v>
      </c>
      <c r="M45" s="83">
        <f t="shared" si="3"/>
        <v>-531605.36598520353</v>
      </c>
      <c r="N45" s="36">
        <f t="shared" si="4"/>
        <v>282604265144.26221</v>
      </c>
    </row>
    <row r="46" spans="1:19" x14ac:dyDescent="0.2">
      <c r="A46" s="29" t="s">
        <v>63</v>
      </c>
      <c r="B46" s="29">
        <v>44</v>
      </c>
      <c r="C46" s="84">
        <v>39347</v>
      </c>
      <c r="D46" s="29">
        <f t="shared" si="2"/>
        <v>2007</v>
      </c>
      <c r="E46" s="85">
        <v>475000</v>
      </c>
      <c r="F46" s="86">
        <f t="shared" si="5"/>
        <v>562631.26031276048</v>
      </c>
      <c r="G46" s="86">
        <f t="shared" si="6"/>
        <v>48322.236701807167</v>
      </c>
      <c r="H46" s="87">
        <f t="shared" si="7"/>
        <v>596103.50514793524</v>
      </c>
      <c r="I46" s="89">
        <f t="shared" si="8"/>
        <v>-121103.50514793524</v>
      </c>
      <c r="J46" s="89">
        <f t="shared" si="9"/>
        <v>14666058959.115978</v>
      </c>
      <c r="K46" s="90">
        <f t="shared" si="0"/>
        <v>19000000</v>
      </c>
      <c r="L46" s="91">
        <f t="shared" si="1"/>
        <v>23844140.205917411</v>
      </c>
      <c r="M46" s="92">
        <f t="shared" si="3"/>
        <v>-4844140.2059174106</v>
      </c>
      <c r="N46" s="93">
        <f t="shared" si="4"/>
        <v>23465694334585.574</v>
      </c>
    </row>
    <row r="47" spans="1:19" x14ac:dyDescent="0.2">
      <c r="A47" s="75" t="s">
        <v>64</v>
      </c>
      <c r="B47" s="75">
        <v>45</v>
      </c>
      <c r="C47" s="76">
        <v>39375</v>
      </c>
      <c r="D47" s="75">
        <f t="shared" si="2"/>
        <v>2007</v>
      </c>
      <c r="E47" s="77">
        <v>325000</v>
      </c>
      <c r="F47" s="78">
        <f t="shared" si="5"/>
        <v>437217.62451421242</v>
      </c>
      <c r="G47" s="78">
        <f t="shared" si="6"/>
        <v>41656.500129443368</v>
      </c>
      <c r="H47" s="79">
        <f t="shared" si="7"/>
        <v>610953.49701456761</v>
      </c>
      <c r="I47" s="80">
        <f t="shared" si="8"/>
        <v>-285953.49701456761</v>
      </c>
      <c r="J47" s="80">
        <f t="shared" si="9"/>
        <v>81769402454.860321</v>
      </c>
      <c r="K47" s="81">
        <f t="shared" si="0"/>
        <v>13000000</v>
      </c>
      <c r="L47" s="82">
        <f t="shared" si="1"/>
        <v>24438139.880582705</v>
      </c>
      <c r="M47" s="83">
        <f t="shared" si="3"/>
        <v>-11438139.880582705</v>
      </c>
      <c r="N47" s="36">
        <f t="shared" si="4"/>
        <v>130831043927776.55</v>
      </c>
    </row>
    <row r="48" spans="1:19" x14ac:dyDescent="0.2">
      <c r="A48" s="29" t="s">
        <v>65</v>
      </c>
      <c r="B48" s="29">
        <v>46</v>
      </c>
      <c r="C48" s="84">
        <v>39403</v>
      </c>
      <c r="D48" s="29">
        <f t="shared" si="2"/>
        <v>2007</v>
      </c>
      <c r="E48" s="85">
        <v>400000</v>
      </c>
      <c r="F48" s="86">
        <f t="shared" si="5"/>
        <v>457038.19582981325</v>
      </c>
      <c r="G48" s="86">
        <f t="shared" si="6"/>
        <v>40818.719496168189</v>
      </c>
      <c r="H48" s="87">
        <f t="shared" si="7"/>
        <v>478874.12464365578</v>
      </c>
      <c r="I48" s="89">
        <f t="shared" si="8"/>
        <v>-78874.124643655785</v>
      </c>
      <c r="J48" s="89">
        <f t="shared" si="9"/>
        <v>6221127538.302949</v>
      </c>
      <c r="K48" s="90">
        <f t="shared" si="0"/>
        <v>16000000</v>
      </c>
      <c r="L48" s="91">
        <f t="shared" si="1"/>
        <v>19154964.985746231</v>
      </c>
      <c r="M48" s="92">
        <f t="shared" si="3"/>
        <v>-3154964.9857462309</v>
      </c>
      <c r="N48" s="93">
        <f t="shared" si="4"/>
        <v>9953804061284.7148</v>
      </c>
    </row>
    <row r="49" spans="1:14" x14ac:dyDescent="0.2">
      <c r="A49" s="75" t="s">
        <v>66</v>
      </c>
      <c r="B49" s="75">
        <v>47</v>
      </c>
      <c r="C49" s="76">
        <v>39445</v>
      </c>
      <c r="D49" s="75">
        <f t="shared" si="2"/>
        <v>2007</v>
      </c>
      <c r="E49" s="77">
        <v>700000</v>
      </c>
      <c r="F49" s="78">
        <f t="shared" si="5"/>
        <v>724728.7121340778</v>
      </c>
      <c r="G49" s="78">
        <f t="shared" si="6"/>
        <v>49523.125854265163</v>
      </c>
      <c r="H49" s="79">
        <f t="shared" si="7"/>
        <v>497856.91532598145</v>
      </c>
      <c r="I49" s="80">
        <f t="shared" si="8"/>
        <v>202143.08467401855</v>
      </c>
      <c r="J49" s="80">
        <f t="shared" si="9"/>
        <v>40861826681.527435</v>
      </c>
      <c r="K49" s="81">
        <f t="shared" si="0"/>
        <v>28000000</v>
      </c>
      <c r="L49" s="82">
        <f t="shared" si="1"/>
        <v>19914276.613039259</v>
      </c>
      <c r="M49" s="83">
        <f t="shared" si="3"/>
        <v>8085723.3869607411</v>
      </c>
      <c r="N49" s="36">
        <f t="shared" si="4"/>
        <v>65378922690443.883</v>
      </c>
    </row>
    <row r="50" spans="1:14" x14ac:dyDescent="0.2">
      <c r="A50" s="29" t="s">
        <v>67</v>
      </c>
      <c r="B50" s="29">
        <v>48</v>
      </c>
      <c r="C50" s="84">
        <v>39466</v>
      </c>
      <c r="D50" s="29">
        <f t="shared" si="2"/>
        <v>2008</v>
      </c>
      <c r="E50" s="85">
        <v>225000</v>
      </c>
      <c r="F50" s="86">
        <f t="shared" si="5"/>
        <v>413920.57314198464</v>
      </c>
      <c r="G50" s="86">
        <f t="shared" si="6"/>
        <v>35698.2705973431</v>
      </c>
      <c r="H50" s="87">
        <f t="shared" si="7"/>
        <v>774251.83798834297</v>
      </c>
      <c r="I50" s="89">
        <f t="shared" si="8"/>
        <v>-549251.83798834297</v>
      </c>
      <c r="J50" s="89">
        <f t="shared" si="9"/>
        <v>301677581533.57294</v>
      </c>
      <c r="K50" s="90">
        <f t="shared" si="0"/>
        <v>11250000</v>
      </c>
      <c r="L50" s="91">
        <f t="shared" si="1"/>
        <v>38712591.899417147</v>
      </c>
      <c r="M50" s="92">
        <f t="shared" si="3"/>
        <v>-27462591.899417147</v>
      </c>
      <c r="N50" s="93">
        <f t="shared" si="4"/>
        <v>754193953833932.25</v>
      </c>
    </row>
    <row r="51" spans="1:14" x14ac:dyDescent="0.2">
      <c r="A51" s="75" t="s">
        <v>68</v>
      </c>
      <c r="B51" s="75">
        <v>49</v>
      </c>
      <c r="C51" s="76">
        <v>39480</v>
      </c>
      <c r="D51" s="75">
        <f t="shared" si="2"/>
        <v>2008</v>
      </c>
      <c r="E51" s="77">
        <v>650000</v>
      </c>
      <c r="F51" s="78">
        <f t="shared" si="5"/>
        <v>648255.32918323041</v>
      </c>
      <c r="G51" s="78">
        <f t="shared" si="6"/>
        <v>43319.370756877077</v>
      </c>
      <c r="H51" s="79">
        <f t="shared" si="7"/>
        <v>449618.84373932774</v>
      </c>
      <c r="I51" s="80">
        <f t="shared" si="8"/>
        <v>200381.15626067226</v>
      </c>
      <c r="J51" s="80">
        <f t="shared" si="9"/>
        <v>40152607784.363953</v>
      </c>
      <c r="K51" s="81">
        <f t="shared" si="0"/>
        <v>32500000</v>
      </c>
      <c r="L51" s="82">
        <f t="shared" si="1"/>
        <v>22480942.186966386</v>
      </c>
      <c r="M51" s="83">
        <f t="shared" si="3"/>
        <v>10019057.813033614</v>
      </c>
      <c r="N51" s="36">
        <f t="shared" si="4"/>
        <v>100381519460909.91</v>
      </c>
    </row>
    <row r="52" spans="1:14" x14ac:dyDescent="0.2">
      <c r="A52" s="29" t="s">
        <v>69</v>
      </c>
      <c r="B52" s="29">
        <v>50</v>
      </c>
      <c r="C52" s="84">
        <v>39508</v>
      </c>
      <c r="D52" s="29">
        <f t="shared" si="2"/>
        <v>2008</v>
      </c>
      <c r="E52" s="85">
        <v>325000</v>
      </c>
      <c r="F52" s="86">
        <f t="shared" si="5"/>
        <v>478257.94301923679</v>
      </c>
      <c r="G52" s="86">
        <f t="shared" si="6"/>
        <v>35135.031577859343</v>
      </c>
      <c r="H52" s="87">
        <f t="shared" si="7"/>
        <v>691574.69994010753</v>
      </c>
      <c r="I52" s="89">
        <f t="shared" si="8"/>
        <v>-366574.69994010753</v>
      </c>
      <c r="J52" s="89">
        <f t="shared" si="9"/>
        <v>134377010636.17987</v>
      </c>
      <c r="K52" s="90">
        <f t="shared" si="0"/>
        <v>16250000</v>
      </c>
      <c r="L52" s="91">
        <f t="shared" si="1"/>
        <v>34578734.997005373</v>
      </c>
      <c r="M52" s="92">
        <f t="shared" si="3"/>
        <v>-18328734.997005373</v>
      </c>
      <c r="N52" s="93">
        <f t="shared" si="4"/>
        <v>335942526590449.56</v>
      </c>
    </row>
    <row r="53" spans="1:14" x14ac:dyDescent="0.2">
      <c r="A53" s="75" t="s">
        <v>70</v>
      </c>
      <c r="B53" s="75">
        <v>51</v>
      </c>
      <c r="C53" s="76">
        <v>39557</v>
      </c>
      <c r="D53" s="75">
        <f t="shared" si="2"/>
        <v>2008</v>
      </c>
      <c r="E53" s="77">
        <v>530000</v>
      </c>
      <c r="F53" s="78">
        <f t="shared" si="5"/>
        <v>573029.76722042868</v>
      </c>
      <c r="G53" s="78">
        <f t="shared" si="6"/>
        <v>37423.120640450667</v>
      </c>
      <c r="H53" s="79">
        <f t="shared" si="7"/>
        <v>513392.97459709615</v>
      </c>
      <c r="I53" s="80">
        <f t="shared" si="8"/>
        <v>16607.025402903848</v>
      </c>
      <c r="J53" s="80">
        <f t="shared" si="9"/>
        <v>275793292.73269373</v>
      </c>
      <c r="K53" s="81">
        <f t="shared" si="0"/>
        <v>26500000</v>
      </c>
      <c r="L53" s="82">
        <f t="shared" si="1"/>
        <v>25669648.729854807</v>
      </c>
      <c r="M53" s="83">
        <f t="shared" si="3"/>
        <v>830351.27014519274</v>
      </c>
      <c r="N53" s="36">
        <f t="shared" si="4"/>
        <v>689483231831.73486</v>
      </c>
    </row>
    <row r="54" spans="1:14" x14ac:dyDescent="0.2">
      <c r="A54" s="29" t="s">
        <v>71</v>
      </c>
      <c r="B54" s="29">
        <v>52</v>
      </c>
      <c r="C54" s="84">
        <v>39592</v>
      </c>
      <c r="D54" s="29">
        <f t="shared" si="2"/>
        <v>2008</v>
      </c>
      <c r="E54" s="85">
        <v>475000</v>
      </c>
      <c r="F54" s="86">
        <f t="shared" si="5"/>
        <v>573895.47726373898</v>
      </c>
      <c r="G54" s="86">
        <f t="shared" si="6"/>
        <v>36020.519868938842</v>
      </c>
      <c r="H54" s="87">
        <f t="shared" si="7"/>
        <v>610452.8878608793</v>
      </c>
      <c r="I54" s="89">
        <f t="shared" si="8"/>
        <v>-135452.8878608793</v>
      </c>
      <c r="J54" s="89">
        <f t="shared" si="9"/>
        <v>18347484829.851944</v>
      </c>
      <c r="K54" s="90">
        <f t="shared" si="0"/>
        <v>23750000</v>
      </c>
      <c r="L54" s="91">
        <f t="shared" si="1"/>
        <v>30522644.393043965</v>
      </c>
      <c r="M54" s="92">
        <f t="shared" si="3"/>
        <v>-6772644.3930439651</v>
      </c>
      <c r="N54" s="93">
        <f t="shared" si="4"/>
        <v>45868712074629.859</v>
      </c>
    </row>
    <row r="55" spans="1:14" x14ac:dyDescent="0.2">
      <c r="A55" s="75" t="s">
        <v>72</v>
      </c>
      <c r="B55" s="75">
        <v>53</v>
      </c>
      <c r="C55" s="76">
        <v>39606</v>
      </c>
      <c r="D55" s="75">
        <f t="shared" si="2"/>
        <v>2008</v>
      </c>
      <c r="E55" s="77">
        <v>215000</v>
      </c>
      <c r="F55" s="78">
        <f t="shared" si="5"/>
        <v>346313.02928054635</v>
      </c>
      <c r="G55" s="78">
        <f t="shared" si="6"/>
        <v>25906.846059910145</v>
      </c>
      <c r="H55" s="79">
        <f t="shared" si="7"/>
        <v>609915.99713267782</v>
      </c>
      <c r="I55" s="80">
        <f t="shared" si="8"/>
        <v>-394915.99713267782</v>
      </c>
      <c r="J55" s="80">
        <f t="shared" si="9"/>
        <v>155958644791.29718</v>
      </c>
      <c r="K55" s="81">
        <f t="shared" si="0"/>
        <v>10750000</v>
      </c>
      <c r="L55" s="82">
        <f t="shared" si="1"/>
        <v>30495799.85663389</v>
      </c>
      <c r="M55" s="83">
        <f t="shared" si="3"/>
        <v>-19745799.85663389</v>
      </c>
      <c r="N55" s="36">
        <f t="shared" si="4"/>
        <v>389896611978242.94</v>
      </c>
    </row>
    <row r="56" spans="1:14" x14ac:dyDescent="0.2">
      <c r="A56" s="29" t="s">
        <v>73</v>
      </c>
      <c r="B56" s="29">
        <v>54</v>
      </c>
      <c r="C56" s="84">
        <v>39634</v>
      </c>
      <c r="D56" s="29">
        <f t="shared" si="2"/>
        <v>2008</v>
      </c>
      <c r="E56" s="85">
        <v>540000</v>
      </c>
      <c r="F56" s="86">
        <f t="shared" si="5"/>
        <v>543356.15015823906</v>
      </c>
      <c r="G56" s="86">
        <f t="shared" si="6"/>
        <v>32472.843683162439</v>
      </c>
      <c r="H56" s="87">
        <f t="shared" si="7"/>
        <v>372219.87534045649</v>
      </c>
      <c r="I56" s="89">
        <f t="shared" si="8"/>
        <v>167780.12465954351</v>
      </c>
      <c r="J56" s="89">
        <f t="shared" si="9"/>
        <v>28150170230.771961</v>
      </c>
      <c r="K56" s="90">
        <f t="shared" si="0"/>
        <v>27000000</v>
      </c>
      <c r="L56" s="91">
        <f t="shared" si="1"/>
        <v>18610993.767022826</v>
      </c>
      <c r="M56" s="92">
        <f t="shared" si="3"/>
        <v>8389006.2329771742</v>
      </c>
      <c r="N56" s="93">
        <f t="shared" si="4"/>
        <v>70375425576929.875</v>
      </c>
    </row>
    <row r="57" spans="1:14" x14ac:dyDescent="0.2">
      <c r="A57" s="75" t="s">
        <v>74</v>
      </c>
      <c r="B57" s="75">
        <v>55</v>
      </c>
      <c r="C57" s="76">
        <v>39669</v>
      </c>
      <c r="D57" s="75">
        <f t="shared" si="2"/>
        <v>2008</v>
      </c>
      <c r="E57" s="77">
        <v>625000</v>
      </c>
      <c r="F57" s="78">
        <f t="shared" si="5"/>
        <v>697177.07279591286</v>
      </c>
      <c r="G57" s="78">
        <f t="shared" si="6"/>
        <v>37128.614055924823</v>
      </c>
      <c r="H57" s="79">
        <f t="shared" si="7"/>
        <v>575828.99384140153</v>
      </c>
      <c r="I57" s="80">
        <f t="shared" si="8"/>
        <v>49171.006158598466</v>
      </c>
      <c r="J57" s="80">
        <f t="shared" si="9"/>
        <v>2417787846.6489282</v>
      </c>
      <c r="K57" s="81">
        <f t="shared" si="0"/>
        <v>31250000</v>
      </c>
      <c r="L57" s="82">
        <f t="shared" si="1"/>
        <v>28791449.692070078</v>
      </c>
      <c r="M57" s="83">
        <f t="shared" si="3"/>
        <v>2458550.3079299219</v>
      </c>
      <c r="N57" s="36">
        <f t="shared" si="4"/>
        <v>6044469616622.3135</v>
      </c>
    </row>
    <row r="58" spans="1:14" x14ac:dyDescent="0.2">
      <c r="A58" s="29" t="s">
        <v>75</v>
      </c>
      <c r="B58" s="29">
        <v>56</v>
      </c>
      <c r="C58" s="84">
        <v>39697</v>
      </c>
      <c r="D58" s="29">
        <f t="shared" si="2"/>
        <v>2008</v>
      </c>
      <c r="E58" s="85">
        <v>480000</v>
      </c>
      <c r="F58" s="86">
        <f t="shared" si="5"/>
        <v>612617.12724756543</v>
      </c>
      <c r="G58" s="86">
        <f t="shared" si="6"/>
        <v>32459.780437865829</v>
      </c>
      <c r="H58" s="87">
        <f t="shared" si="7"/>
        <v>734305.68685183767</v>
      </c>
      <c r="I58" s="89">
        <f t="shared" si="8"/>
        <v>-254305.68685183767</v>
      </c>
      <c r="J58" s="89">
        <f t="shared" si="9"/>
        <v>64671382365.184921</v>
      </c>
      <c r="K58" s="90">
        <f t="shared" si="0"/>
        <v>24000000</v>
      </c>
      <c r="L58" s="91">
        <f t="shared" si="1"/>
        <v>36715284.342591882</v>
      </c>
      <c r="M58" s="92">
        <f t="shared" si="3"/>
        <v>-12715284.342591882</v>
      </c>
      <c r="N58" s="93">
        <f t="shared" si="4"/>
        <v>161678455912962.25</v>
      </c>
    </row>
    <row r="59" spans="1:14" x14ac:dyDescent="0.2">
      <c r="A59" s="75" t="s">
        <v>76</v>
      </c>
      <c r="B59" s="75">
        <v>57</v>
      </c>
      <c r="C59" s="76">
        <v>39746</v>
      </c>
      <c r="D59" s="75">
        <f t="shared" si="2"/>
        <v>2008</v>
      </c>
      <c r="E59" s="77">
        <v>300000</v>
      </c>
      <c r="F59" s="78">
        <f t="shared" si="5"/>
        <v>424812.95183425501</v>
      </c>
      <c r="G59" s="78">
        <f t="shared" si="6"/>
        <v>24008.897583562328</v>
      </c>
      <c r="H59" s="79">
        <f t="shared" si="7"/>
        <v>645076.9076854313</v>
      </c>
      <c r="I59" s="80">
        <f t="shared" si="8"/>
        <v>-345076.9076854313</v>
      </c>
      <c r="J59" s="80">
        <f t="shared" si="9"/>
        <v>119078072217.73967</v>
      </c>
      <c r="K59" s="81">
        <f t="shared" si="0"/>
        <v>15000000</v>
      </c>
      <c r="L59" s="82">
        <f t="shared" si="1"/>
        <v>32253845.384271566</v>
      </c>
      <c r="M59" s="83">
        <f t="shared" si="3"/>
        <v>-17253845.384271566</v>
      </c>
      <c r="N59" s="36">
        <f t="shared" si="4"/>
        <v>297695180544349.19</v>
      </c>
    </row>
    <row r="60" spans="1:14" x14ac:dyDescent="0.2">
      <c r="A60" s="29" t="s">
        <v>77</v>
      </c>
      <c r="B60" s="29">
        <v>58</v>
      </c>
      <c r="C60" s="84">
        <v>39767</v>
      </c>
      <c r="D60" s="29">
        <f t="shared" si="2"/>
        <v>2008</v>
      </c>
      <c r="E60" s="85">
        <v>1010000</v>
      </c>
      <c r="F60" s="86">
        <f t="shared" si="5"/>
        <v>965091.76362353982</v>
      </c>
      <c r="G60" s="86">
        <f t="shared" si="6"/>
        <v>43816.66208726418</v>
      </c>
      <c r="H60" s="87">
        <f t="shared" si="7"/>
        <v>448821.84941781731</v>
      </c>
      <c r="I60" s="89">
        <f t="shared" si="8"/>
        <v>561178.15058218269</v>
      </c>
      <c r="J60" s="89">
        <f t="shared" si="9"/>
        <v>314920916690.83893</v>
      </c>
      <c r="K60" s="90">
        <f t="shared" si="0"/>
        <v>50500000</v>
      </c>
      <c r="L60" s="91">
        <f t="shared" si="1"/>
        <v>22441092.470890865</v>
      </c>
      <c r="M60" s="92">
        <f t="shared" si="3"/>
        <v>28058907.529109135</v>
      </c>
      <c r="N60" s="93">
        <f t="shared" si="4"/>
        <v>787302291727097.38</v>
      </c>
    </row>
    <row r="61" spans="1:14" x14ac:dyDescent="0.2">
      <c r="A61" s="75" t="s">
        <v>78</v>
      </c>
      <c r="B61" s="75">
        <v>59</v>
      </c>
      <c r="C61" s="76">
        <v>39809</v>
      </c>
      <c r="D61" s="75">
        <f t="shared" si="2"/>
        <v>2008</v>
      </c>
      <c r="E61" s="77">
        <v>1050000</v>
      </c>
      <c r="F61" s="78">
        <f t="shared" si="5"/>
        <v>1195673.65473967</v>
      </c>
      <c r="G61" s="78">
        <f t="shared" si="6"/>
        <v>50982.296907908763</v>
      </c>
      <c r="H61" s="79">
        <f t="shared" si="7"/>
        <v>1008908.4257108041</v>
      </c>
      <c r="I61" s="80">
        <f t="shared" si="8"/>
        <v>41091.574289195938</v>
      </c>
      <c r="J61" s="80">
        <f t="shared" si="9"/>
        <v>1688517477.5645087</v>
      </c>
      <c r="K61" s="81">
        <f t="shared" si="0"/>
        <v>52500000</v>
      </c>
      <c r="L61" s="82">
        <f t="shared" si="1"/>
        <v>50445421.285540201</v>
      </c>
      <c r="M61" s="83">
        <f t="shared" si="3"/>
        <v>2054578.7144597992</v>
      </c>
      <c r="N61" s="36">
        <f t="shared" si="4"/>
        <v>4221293693911.2812</v>
      </c>
    </row>
    <row r="62" spans="1:14" x14ac:dyDescent="0.2">
      <c r="A62" s="29" t="s">
        <v>79</v>
      </c>
      <c r="B62" s="29">
        <v>60</v>
      </c>
      <c r="C62" s="84">
        <v>39830</v>
      </c>
      <c r="D62" s="29">
        <f t="shared" si="2"/>
        <v>2009</v>
      </c>
      <c r="E62" s="85">
        <v>350000</v>
      </c>
      <c r="F62" s="86">
        <f t="shared" si="5"/>
        <v>648510.61304228869</v>
      </c>
      <c r="G62" s="86">
        <f t="shared" si="6"/>
        <v>28033.212175151235</v>
      </c>
      <c r="H62" s="87">
        <f t="shared" si="7"/>
        <v>1246655.9516475787</v>
      </c>
      <c r="I62" s="89">
        <f t="shared" si="8"/>
        <v>-896655.95164757874</v>
      </c>
      <c r="J62" s="89">
        <f t="shared" si="9"/>
        <v>803991895625.02502</v>
      </c>
      <c r="K62" s="90">
        <f t="shared" si="0"/>
        <v>17500000</v>
      </c>
      <c r="L62" s="91">
        <f t="shared" si="1"/>
        <v>62332797.582378939</v>
      </c>
      <c r="M62" s="92">
        <f t="shared" si="3"/>
        <v>-44832797.582378939</v>
      </c>
      <c r="N62" s="93">
        <f t="shared" si="4"/>
        <v>2009979739062562.8</v>
      </c>
    </row>
    <row r="63" spans="1:14" x14ac:dyDescent="0.2">
      <c r="A63" s="75" t="s">
        <v>80</v>
      </c>
      <c r="B63" s="75">
        <v>61</v>
      </c>
      <c r="C63" s="76">
        <v>39844</v>
      </c>
      <c r="D63" s="75">
        <f t="shared" si="2"/>
        <v>2009</v>
      </c>
      <c r="E63" s="77">
        <v>920000</v>
      </c>
      <c r="F63" s="78">
        <f t="shared" si="5"/>
        <v>932363.01995914895</v>
      </c>
      <c r="G63" s="78">
        <f t="shared" si="6"/>
        <v>37848.245407847498</v>
      </c>
      <c r="H63" s="79">
        <f t="shared" si="7"/>
        <v>676543.82521743991</v>
      </c>
      <c r="I63" s="80">
        <f t="shared" si="8"/>
        <v>243456.17478256009</v>
      </c>
      <c r="J63" s="80">
        <f t="shared" si="9"/>
        <v>59270909039.756447</v>
      </c>
      <c r="K63" s="81">
        <f t="shared" si="0"/>
        <v>46000000</v>
      </c>
      <c r="L63" s="82">
        <f t="shared" si="1"/>
        <v>33827191.260871999</v>
      </c>
      <c r="M63" s="83">
        <f t="shared" si="3"/>
        <v>12172808.739128001</v>
      </c>
      <c r="N63" s="36">
        <f t="shared" si="4"/>
        <v>148177272599391.03</v>
      </c>
    </row>
    <row r="64" spans="1:14" x14ac:dyDescent="0.2">
      <c r="A64" s="29" t="s">
        <v>81</v>
      </c>
      <c r="B64" s="29">
        <v>62</v>
      </c>
      <c r="C64" s="84">
        <v>39879</v>
      </c>
      <c r="D64" s="29">
        <f t="shared" si="2"/>
        <v>2009</v>
      </c>
      <c r="E64" s="85">
        <v>350000</v>
      </c>
      <c r="F64" s="86">
        <f t="shared" si="5"/>
        <v>586576.21921303635</v>
      </c>
      <c r="G64" s="86">
        <f t="shared" si="6"/>
        <v>23129.292316661922</v>
      </c>
      <c r="H64" s="87">
        <f t="shared" si="7"/>
        <v>970211.26536699641</v>
      </c>
      <c r="I64" s="89">
        <f t="shared" si="8"/>
        <v>-620211.26536699641</v>
      </c>
      <c r="J64" s="89">
        <f t="shared" si="9"/>
        <v>384662013688.13086</v>
      </c>
      <c r="K64" s="90">
        <f t="shared" si="0"/>
        <v>17500000</v>
      </c>
      <c r="L64" s="91">
        <f t="shared" si="1"/>
        <v>48510563.268349819</v>
      </c>
      <c r="M64" s="92">
        <f t="shared" si="3"/>
        <v>-31010563.268349819</v>
      </c>
      <c r="N64" s="93">
        <f t="shared" si="4"/>
        <v>961655034220327</v>
      </c>
    </row>
    <row r="65" spans="1:14" x14ac:dyDescent="0.2">
      <c r="A65" s="75" t="s">
        <v>82</v>
      </c>
      <c r="B65" s="75">
        <v>63</v>
      </c>
      <c r="C65" s="76">
        <v>39921</v>
      </c>
      <c r="D65" s="75">
        <f t="shared" si="2"/>
        <v>2009</v>
      </c>
      <c r="E65" s="77">
        <v>650000</v>
      </c>
      <c r="F65" s="78">
        <f t="shared" si="5"/>
        <v>695126.98832245613</v>
      </c>
      <c r="G65" s="78">
        <f t="shared" si="6"/>
        <v>26406.664190001713</v>
      </c>
      <c r="H65" s="79">
        <f t="shared" si="7"/>
        <v>609705.51152969827</v>
      </c>
      <c r="I65" s="80">
        <f t="shared" si="8"/>
        <v>40294.488470301731</v>
      </c>
      <c r="J65" s="80">
        <f t="shared" si="9"/>
        <v>1623645801.0832791</v>
      </c>
      <c r="K65" s="81">
        <f t="shared" si="0"/>
        <v>32500000</v>
      </c>
      <c r="L65" s="82">
        <f t="shared" si="1"/>
        <v>30485275.576484915</v>
      </c>
      <c r="M65" s="83">
        <f t="shared" si="3"/>
        <v>2014724.4235150851</v>
      </c>
      <c r="N65" s="36">
        <f t="shared" si="4"/>
        <v>4059114502708.1919</v>
      </c>
    </row>
    <row r="66" spans="1:14" x14ac:dyDescent="0.2">
      <c r="A66" s="29" t="s">
        <v>83</v>
      </c>
      <c r="B66" s="29">
        <v>64</v>
      </c>
      <c r="C66" s="84">
        <v>39956</v>
      </c>
      <c r="D66" s="29">
        <f t="shared" si="2"/>
        <v>2009</v>
      </c>
      <c r="E66" s="85">
        <v>635000</v>
      </c>
      <c r="F66" s="86">
        <f t="shared" si="5"/>
        <v>746823.27827999578</v>
      </c>
      <c r="G66" s="86">
        <f t="shared" si="6"/>
        <v>27376.953059847678</v>
      </c>
      <c r="H66" s="87">
        <f t="shared" si="7"/>
        <v>721533.6525124578</v>
      </c>
      <c r="I66" s="89">
        <f t="shared" si="8"/>
        <v>-86533.652512457804</v>
      </c>
      <c r="J66" s="89">
        <f t="shared" si="9"/>
        <v>7488073017.1467943</v>
      </c>
      <c r="K66" s="90">
        <f t="shared" si="0"/>
        <v>31750000</v>
      </c>
      <c r="L66" s="91">
        <f t="shared" si="1"/>
        <v>36076682.625622891</v>
      </c>
      <c r="M66" s="92">
        <f t="shared" si="3"/>
        <v>-4326682.6256228909</v>
      </c>
      <c r="N66" s="93">
        <f t="shared" si="4"/>
        <v>18720182542866.992</v>
      </c>
    </row>
    <row r="67" spans="1:14" x14ac:dyDescent="0.2">
      <c r="A67" s="75" t="s">
        <v>84</v>
      </c>
      <c r="B67" s="75">
        <v>65</v>
      </c>
      <c r="C67" s="76">
        <v>39977</v>
      </c>
      <c r="D67" s="75">
        <f t="shared" si="2"/>
        <v>2009</v>
      </c>
      <c r="E67" s="77">
        <v>365000</v>
      </c>
      <c r="F67" s="78">
        <f t="shared" si="5"/>
        <v>525118.56228318741</v>
      </c>
      <c r="G67" s="78">
        <f t="shared" si="6"/>
        <v>17820.418954129389</v>
      </c>
      <c r="H67" s="79">
        <f t="shared" si="7"/>
        <v>774200.23133984348</v>
      </c>
      <c r="I67" s="80">
        <f t="shared" si="8"/>
        <v>-409200.23133984348</v>
      </c>
      <c r="J67" s="80">
        <f t="shared" si="9"/>
        <v>167444829328.58142</v>
      </c>
      <c r="K67" s="81">
        <f t="shared" ref="K67:K130" si="10">E67*_xlfn.XLOOKUP(D67,$R$3:$R$33,$S$3:$S$33)</f>
        <v>18250000</v>
      </c>
      <c r="L67" s="82">
        <f t="shared" ref="L67:L130" si="11">_xlfn.XLOOKUP(D67,$R$3:$R$33,$S$3:$S$33)*H67</f>
        <v>38710011.566992171</v>
      </c>
      <c r="M67" s="83">
        <f t="shared" si="3"/>
        <v>-20460011.566992171</v>
      </c>
      <c r="N67" s="36">
        <f t="shared" si="4"/>
        <v>418612073321453.44</v>
      </c>
    </row>
    <row r="68" spans="1:14" x14ac:dyDescent="0.2">
      <c r="A68" s="29" t="s">
        <v>85</v>
      </c>
      <c r="B68" s="29">
        <v>66</v>
      </c>
      <c r="C68" s="84">
        <v>40005</v>
      </c>
      <c r="D68" s="29">
        <f t="shared" ref="D68:D131" si="12">YEAR(C68)</f>
        <v>2009</v>
      </c>
      <c r="E68" s="85">
        <v>1300000</v>
      </c>
      <c r="F68" s="86">
        <f t="shared" si="5"/>
        <v>1235456.2115997211</v>
      </c>
      <c r="G68" s="86">
        <f t="shared" si="6"/>
        <v>44390.276767514057</v>
      </c>
      <c r="H68" s="87">
        <f t="shared" si="7"/>
        <v>542938.98123731674</v>
      </c>
      <c r="I68" s="89">
        <f t="shared" si="8"/>
        <v>757061.01876268326</v>
      </c>
      <c r="J68" s="89">
        <f t="shared" si="9"/>
        <v>573141386129.99182</v>
      </c>
      <c r="K68" s="90">
        <f t="shared" si="10"/>
        <v>65000000</v>
      </c>
      <c r="L68" s="91">
        <f t="shared" si="11"/>
        <v>27146949.061865836</v>
      </c>
      <c r="M68" s="92">
        <f t="shared" ref="M68:M131" si="13">K68-L68</f>
        <v>37853050.938134164</v>
      </c>
      <c r="N68" s="93">
        <f t="shared" ref="N68:N131" si="14">M68^2</f>
        <v>1432853465324979.8</v>
      </c>
    </row>
    <row r="69" spans="1:14" x14ac:dyDescent="0.2">
      <c r="A69" s="75" t="s">
        <v>86</v>
      </c>
      <c r="B69" s="75">
        <v>67</v>
      </c>
      <c r="C69" s="76">
        <v>40033</v>
      </c>
      <c r="D69" s="75">
        <f t="shared" si="12"/>
        <v>2009</v>
      </c>
      <c r="E69" s="77">
        <v>850000</v>
      </c>
      <c r="F69" s="78">
        <f t="shared" ref="F69:F132" si="15">(($O$2*E69)+(1-$O$2)*(E68+F68))</f>
        <v>1115407.7961798017</v>
      </c>
      <c r="G69" s="78">
        <f t="shared" ref="G69:G132" si="16">($P$2*(F69-F68))+((1-$P$2)*G68)</f>
        <v>38081.245773220078</v>
      </c>
      <c r="H69" s="79">
        <f t="shared" ref="H69:H132" si="17">F68+G68</f>
        <v>1279846.4883672351</v>
      </c>
      <c r="I69" s="80">
        <f t="shared" ref="I69:I132" si="18">E69-H69</f>
        <v>-429846.48836723506</v>
      </c>
      <c r="J69" s="80">
        <f t="shared" ref="J69:J132" si="19">I69^2</f>
        <v>184768003561.64355</v>
      </c>
      <c r="K69" s="81">
        <f t="shared" si="10"/>
        <v>42500000</v>
      </c>
      <c r="L69" s="82">
        <f t="shared" si="11"/>
        <v>63992324.418361753</v>
      </c>
      <c r="M69" s="83">
        <f t="shared" si="13"/>
        <v>-21492324.418361753</v>
      </c>
      <c r="N69" s="36">
        <f t="shared" si="14"/>
        <v>461920008904108.88</v>
      </c>
    </row>
    <row r="70" spans="1:14" x14ac:dyDescent="0.2">
      <c r="A70" s="29" t="s">
        <v>87</v>
      </c>
      <c r="B70" s="29">
        <v>68</v>
      </c>
      <c r="C70" s="84">
        <v>40054</v>
      </c>
      <c r="D70" s="29">
        <f t="shared" si="12"/>
        <v>2009</v>
      </c>
      <c r="E70" s="85">
        <v>435000</v>
      </c>
      <c r="F70" s="86">
        <f t="shared" si="15"/>
        <v>675992.41359403101</v>
      </c>
      <c r="G70" s="86">
        <f t="shared" si="16"/>
        <v>19761.098684273766</v>
      </c>
      <c r="H70" s="87">
        <f t="shared" si="17"/>
        <v>1153489.0419530217</v>
      </c>
      <c r="I70" s="89">
        <f t="shared" si="18"/>
        <v>-718489.04195302166</v>
      </c>
      <c r="J70" s="89">
        <f t="shared" si="19"/>
        <v>516226503406.57092</v>
      </c>
      <c r="K70" s="90">
        <f t="shared" si="10"/>
        <v>21750000</v>
      </c>
      <c r="L70" s="91">
        <f t="shared" si="11"/>
        <v>57674452.097651079</v>
      </c>
      <c r="M70" s="92">
        <f t="shared" si="13"/>
        <v>-35924452.097651079</v>
      </c>
      <c r="N70" s="93">
        <f t="shared" si="14"/>
        <v>1290566258516427</v>
      </c>
    </row>
    <row r="71" spans="1:14" x14ac:dyDescent="0.2">
      <c r="A71" s="75" t="s">
        <v>88</v>
      </c>
      <c r="B71" s="75">
        <v>69</v>
      </c>
      <c r="C71" s="76">
        <v>40075</v>
      </c>
      <c r="D71" s="75">
        <f t="shared" si="12"/>
        <v>2009</v>
      </c>
      <c r="E71" s="77">
        <v>375000</v>
      </c>
      <c r="F71" s="78">
        <f t="shared" si="15"/>
        <v>490896.29155161692</v>
      </c>
      <c r="G71" s="78">
        <f t="shared" si="16"/>
        <v>11901.327131868002</v>
      </c>
      <c r="H71" s="79">
        <f t="shared" si="17"/>
        <v>695753.51227830478</v>
      </c>
      <c r="I71" s="80">
        <f t="shared" si="18"/>
        <v>-320753.51227830478</v>
      </c>
      <c r="J71" s="80">
        <f t="shared" si="19"/>
        <v>102882815638.86862</v>
      </c>
      <c r="K71" s="81">
        <f t="shared" si="10"/>
        <v>18750000</v>
      </c>
      <c r="L71" s="82">
        <f t="shared" si="11"/>
        <v>34787675.613915242</v>
      </c>
      <c r="M71" s="83">
        <f t="shared" si="13"/>
        <v>-16037675.613915242</v>
      </c>
      <c r="N71" s="36">
        <f t="shared" si="14"/>
        <v>257207039097171.66</v>
      </c>
    </row>
    <row r="72" spans="1:14" x14ac:dyDescent="0.2">
      <c r="A72" s="29" t="s">
        <v>89</v>
      </c>
      <c r="B72" s="29">
        <v>70</v>
      </c>
      <c r="C72" s="84">
        <v>40110</v>
      </c>
      <c r="D72" s="29">
        <f t="shared" si="12"/>
        <v>2009</v>
      </c>
      <c r="E72" s="85">
        <v>500000</v>
      </c>
      <c r="F72" s="86">
        <f t="shared" si="15"/>
        <v>557617.47335987154</v>
      </c>
      <c r="G72" s="86">
        <f t="shared" si="16"/>
        <v>14004.604393777812</v>
      </c>
      <c r="H72" s="87">
        <f t="shared" si="17"/>
        <v>502797.61868348491</v>
      </c>
      <c r="I72" s="89">
        <f t="shared" si="18"/>
        <v>-2797.6186834849068</v>
      </c>
      <c r="J72" s="89">
        <f t="shared" si="19"/>
        <v>7826670.298183823</v>
      </c>
      <c r="K72" s="90">
        <f t="shared" si="10"/>
        <v>25000000</v>
      </c>
      <c r="L72" s="91">
        <f t="shared" si="11"/>
        <v>25139880.934174247</v>
      </c>
      <c r="M72" s="92">
        <f t="shared" si="13"/>
        <v>-139880.93417424709</v>
      </c>
      <c r="N72" s="93">
        <f t="shared" si="14"/>
        <v>19566675745.460045</v>
      </c>
    </row>
    <row r="73" spans="1:14" x14ac:dyDescent="0.2">
      <c r="A73" s="75" t="s">
        <v>90</v>
      </c>
      <c r="B73" s="75">
        <v>71</v>
      </c>
      <c r="C73" s="76">
        <v>40138</v>
      </c>
      <c r="D73" s="75">
        <f t="shared" si="12"/>
        <v>2009</v>
      </c>
      <c r="E73" s="77">
        <v>375000</v>
      </c>
      <c r="F73" s="78">
        <f t="shared" si="15"/>
        <v>482491.37117380928</v>
      </c>
      <c r="G73" s="78">
        <f t="shared" si="16"/>
        <v>10584.920237481005</v>
      </c>
      <c r="H73" s="79">
        <f t="shared" si="17"/>
        <v>571622.07775364933</v>
      </c>
      <c r="I73" s="80">
        <f t="shared" si="18"/>
        <v>-196622.07775364933</v>
      </c>
      <c r="J73" s="80">
        <f t="shared" si="19"/>
        <v>38660241460.162125</v>
      </c>
      <c r="K73" s="81">
        <f t="shared" si="10"/>
        <v>18750000</v>
      </c>
      <c r="L73" s="82">
        <f t="shared" si="11"/>
        <v>28581103.887682468</v>
      </c>
      <c r="M73" s="83">
        <f t="shared" si="13"/>
        <v>-9831103.8876824677</v>
      </c>
      <c r="N73" s="36">
        <f t="shared" si="14"/>
        <v>96650603650405.328</v>
      </c>
    </row>
    <row r="74" spans="1:14" x14ac:dyDescent="0.2">
      <c r="A74" s="29" t="s">
        <v>91</v>
      </c>
      <c r="B74" s="29">
        <v>72</v>
      </c>
      <c r="C74" s="84">
        <v>40159</v>
      </c>
      <c r="D74" s="29">
        <f t="shared" si="12"/>
        <v>2009</v>
      </c>
      <c r="E74" s="85">
        <v>620000</v>
      </c>
      <c r="F74" s="86">
        <f t="shared" si="15"/>
        <v>657397.62623386947</v>
      </c>
      <c r="G74" s="86">
        <f t="shared" si="16"/>
        <v>16889.44857341384</v>
      </c>
      <c r="H74" s="87">
        <f t="shared" si="17"/>
        <v>493076.29141129029</v>
      </c>
      <c r="I74" s="89">
        <f t="shared" si="18"/>
        <v>126923.70858870971</v>
      </c>
      <c r="J74" s="89">
        <f t="shared" si="19"/>
        <v>16109627801.911701</v>
      </c>
      <c r="K74" s="90">
        <f t="shared" si="10"/>
        <v>31000000</v>
      </c>
      <c r="L74" s="91">
        <f t="shared" si="11"/>
        <v>24653814.570564516</v>
      </c>
      <c r="M74" s="92">
        <f t="shared" si="13"/>
        <v>6346185.4294354841</v>
      </c>
      <c r="N74" s="93">
        <f t="shared" si="14"/>
        <v>40274069504779.242</v>
      </c>
    </row>
    <row r="75" spans="1:14" x14ac:dyDescent="0.2">
      <c r="A75" s="75" t="s">
        <v>92</v>
      </c>
      <c r="B75" s="75">
        <v>73</v>
      </c>
      <c r="C75" s="76">
        <v>40180</v>
      </c>
      <c r="D75" s="75">
        <f t="shared" si="12"/>
        <v>2010</v>
      </c>
      <c r="E75" s="77">
        <v>275000</v>
      </c>
      <c r="F75" s="78">
        <f t="shared" si="15"/>
        <v>432846.96335841611</v>
      </c>
      <c r="G75" s="78">
        <f t="shared" si="16"/>
        <v>7626.0986517273122</v>
      </c>
      <c r="H75" s="79">
        <f t="shared" si="17"/>
        <v>674287.07480728335</v>
      </c>
      <c r="I75" s="80">
        <f t="shared" si="18"/>
        <v>-399287.07480728335</v>
      </c>
      <c r="J75" s="80">
        <f t="shared" si="19"/>
        <v>159430168108.1571</v>
      </c>
      <c r="K75" s="81">
        <f t="shared" si="10"/>
        <v>13750000</v>
      </c>
      <c r="L75" s="82">
        <f t="shared" si="11"/>
        <v>33714353.740364164</v>
      </c>
      <c r="M75" s="83">
        <f t="shared" si="13"/>
        <v>-19964353.740364164</v>
      </c>
      <c r="N75" s="36">
        <f t="shared" si="14"/>
        <v>398575420270392.56</v>
      </c>
    </row>
    <row r="76" spans="1:14" x14ac:dyDescent="0.2">
      <c r="A76" s="29" t="s">
        <v>93</v>
      </c>
      <c r="B76" s="29">
        <v>74</v>
      </c>
      <c r="C76" s="84">
        <v>40215</v>
      </c>
      <c r="D76" s="29">
        <f t="shared" si="12"/>
        <v>2010</v>
      </c>
      <c r="E76" s="85">
        <v>285000</v>
      </c>
      <c r="F76" s="86">
        <f t="shared" si="15"/>
        <v>351585.46208077425</v>
      </c>
      <c r="G76" s="86">
        <f t="shared" si="16"/>
        <v>4215.7417855733365</v>
      </c>
      <c r="H76" s="87">
        <f t="shared" si="17"/>
        <v>440473.06201014342</v>
      </c>
      <c r="I76" s="89">
        <f t="shared" si="18"/>
        <v>-155473.06201014342</v>
      </c>
      <c r="J76" s="89">
        <f t="shared" si="19"/>
        <v>24171873010.809902</v>
      </c>
      <c r="K76" s="90">
        <f t="shared" si="10"/>
        <v>14250000</v>
      </c>
      <c r="L76" s="91">
        <f t="shared" si="11"/>
        <v>22023653.10050717</v>
      </c>
      <c r="M76" s="92">
        <f t="shared" si="13"/>
        <v>-7773653.10050717</v>
      </c>
      <c r="N76" s="93">
        <f t="shared" si="14"/>
        <v>60429682527024.734</v>
      </c>
    </row>
    <row r="77" spans="1:14" x14ac:dyDescent="0.2">
      <c r="A77" s="75" t="s">
        <v>94</v>
      </c>
      <c r="B77" s="75">
        <v>75</v>
      </c>
      <c r="C77" s="76">
        <v>40229</v>
      </c>
      <c r="D77" s="75">
        <f t="shared" si="12"/>
        <v>2010</v>
      </c>
      <c r="E77" s="77">
        <v>215000</v>
      </c>
      <c r="F77" s="78">
        <f t="shared" si="15"/>
        <v>281386.81421815243</v>
      </c>
      <c r="G77" s="78">
        <f t="shared" si="16"/>
        <v>1360.6796072826069</v>
      </c>
      <c r="H77" s="79">
        <f t="shared" si="17"/>
        <v>355801.20386634755</v>
      </c>
      <c r="I77" s="80">
        <f t="shared" si="18"/>
        <v>-140801.20386634755</v>
      </c>
      <c r="J77" s="80">
        <f t="shared" si="19"/>
        <v>19824979010.212765</v>
      </c>
      <c r="K77" s="81">
        <f t="shared" si="10"/>
        <v>10750000</v>
      </c>
      <c r="L77" s="82">
        <f t="shared" si="11"/>
        <v>17790060.193317376</v>
      </c>
      <c r="M77" s="83">
        <f t="shared" si="13"/>
        <v>-7040060.1933173761</v>
      </c>
      <c r="N77" s="36">
        <f t="shared" si="14"/>
        <v>49562447525531.891</v>
      </c>
    </row>
    <row r="78" spans="1:14" x14ac:dyDescent="0.2">
      <c r="A78" s="29" t="s">
        <v>95</v>
      </c>
      <c r="B78" s="29">
        <v>76</v>
      </c>
      <c r="C78" s="84">
        <v>40264</v>
      </c>
      <c r="D78" s="29">
        <f t="shared" si="12"/>
        <v>2010</v>
      </c>
      <c r="E78" s="85">
        <v>770000</v>
      </c>
      <c r="F78" s="86">
        <f t="shared" si="15"/>
        <v>726914.29291113431</v>
      </c>
      <c r="G78" s="86">
        <f t="shared" si="16"/>
        <v>18402.058766841361</v>
      </c>
      <c r="H78" s="87">
        <f t="shared" si="17"/>
        <v>282747.49382543506</v>
      </c>
      <c r="I78" s="89">
        <f t="shared" si="18"/>
        <v>487252.50617456494</v>
      </c>
      <c r="J78" s="89">
        <f t="shared" si="19"/>
        <v>237415004773.39444</v>
      </c>
      <c r="K78" s="90">
        <f t="shared" si="10"/>
        <v>38500000</v>
      </c>
      <c r="L78" s="91">
        <f t="shared" si="11"/>
        <v>14137374.691271752</v>
      </c>
      <c r="M78" s="92">
        <f t="shared" si="13"/>
        <v>24362625.308728248</v>
      </c>
      <c r="N78" s="93">
        <f t="shared" si="14"/>
        <v>593537511933486.12</v>
      </c>
    </row>
    <row r="79" spans="1:14" x14ac:dyDescent="0.2">
      <c r="A79" s="75" t="s">
        <v>96</v>
      </c>
      <c r="B79" s="75">
        <v>77</v>
      </c>
      <c r="C79" s="76">
        <v>40278</v>
      </c>
      <c r="D79" s="75">
        <f t="shared" si="12"/>
        <v>2010</v>
      </c>
      <c r="E79" s="77">
        <v>500000</v>
      </c>
      <c r="F79" s="78">
        <f t="shared" si="15"/>
        <v>656983.50609213382</v>
      </c>
      <c r="G79" s="78">
        <f t="shared" si="16"/>
        <v>15012.986200027008</v>
      </c>
      <c r="H79" s="79">
        <f t="shared" si="17"/>
        <v>745316.35167797562</v>
      </c>
      <c r="I79" s="80">
        <f t="shared" si="18"/>
        <v>-245316.35167797562</v>
      </c>
      <c r="J79" s="80">
        <f t="shared" si="19"/>
        <v>60180112400.592209</v>
      </c>
      <c r="K79" s="81">
        <f t="shared" si="10"/>
        <v>25000000</v>
      </c>
      <c r="L79" s="82">
        <f t="shared" si="11"/>
        <v>37265817.583898783</v>
      </c>
      <c r="M79" s="83">
        <f t="shared" si="13"/>
        <v>-12265817.583898783</v>
      </c>
      <c r="N79" s="36">
        <f t="shared" si="14"/>
        <v>150450281001480.56</v>
      </c>
    </row>
    <row r="80" spans="1:14" x14ac:dyDescent="0.2">
      <c r="A80" s="29" t="s">
        <v>97</v>
      </c>
      <c r="B80" s="29">
        <v>78</v>
      </c>
      <c r="C80" s="84">
        <v>40306</v>
      </c>
      <c r="D80" s="29">
        <f t="shared" si="12"/>
        <v>2010</v>
      </c>
      <c r="E80" s="85">
        <v>520000</v>
      </c>
      <c r="F80" s="86">
        <f t="shared" si="15"/>
        <v>620305.4172462516</v>
      </c>
      <c r="G80" s="86">
        <f t="shared" si="16"/>
        <v>13029.751048647349</v>
      </c>
      <c r="H80" s="87">
        <f t="shared" si="17"/>
        <v>671996.49229216087</v>
      </c>
      <c r="I80" s="89">
        <f t="shared" si="18"/>
        <v>-151996.49229216087</v>
      </c>
      <c r="J80" s="89">
        <f t="shared" si="19"/>
        <v>23102933669.120918</v>
      </c>
      <c r="K80" s="90">
        <f t="shared" si="10"/>
        <v>26000000</v>
      </c>
      <c r="L80" s="91">
        <f t="shared" si="11"/>
        <v>33599824.614608042</v>
      </c>
      <c r="M80" s="92">
        <f t="shared" si="13"/>
        <v>-7599824.6146080419</v>
      </c>
      <c r="N80" s="93">
        <f t="shared" si="14"/>
        <v>57757334172802.273</v>
      </c>
    </row>
    <row r="81" spans="1:14" x14ac:dyDescent="0.2">
      <c r="A81" s="75" t="s">
        <v>98</v>
      </c>
      <c r="B81" s="75">
        <v>79</v>
      </c>
      <c r="C81" s="76">
        <v>40327</v>
      </c>
      <c r="D81" s="75">
        <f t="shared" si="12"/>
        <v>2010</v>
      </c>
      <c r="E81" s="77">
        <v>1050000</v>
      </c>
      <c r="F81" s="78">
        <f t="shared" si="15"/>
        <v>1064220.3408249191</v>
      </c>
      <c r="G81" s="78">
        <f t="shared" si="16"/>
        <v>29561.553097857242</v>
      </c>
      <c r="H81" s="79">
        <f t="shared" si="17"/>
        <v>633335.16829489893</v>
      </c>
      <c r="I81" s="80">
        <f t="shared" si="18"/>
        <v>416664.83170510107</v>
      </c>
      <c r="J81" s="80">
        <f t="shared" si="19"/>
        <v>173609581979.84021</v>
      </c>
      <c r="K81" s="81">
        <f t="shared" si="10"/>
        <v>52500000</v>
      </c>
      <c r="L81" s="82">
        <f t="shared" si="11"/>
        <v>31666758.414744947</v>
      </c>
      <c r="M81" s="83">
        <f t="shared" si="13"/>
        <v>20833241.585255053</v>
      </c>
      <c r="N81" s="36">
        <f t="shared" si="14"/>
        <v>434023954949600.5</v>
      </c>
    </row>
    <row r="82" spans="1:14" x14ac:dyDescent="0.2">
      <c r="A82" s="29" t="s">
        <v>99</v>
      </c>
      <c r="B82" s="29">
        <v>80</v>
      </c>
      <c r="C82" s="84">
        <v>40341</v>
      </c>
      <c r="D82" s="29">
        <f t="shared" si="12"/>
        <v>2010</v>
      </c>
      <c r="E82" s="85">
        <v>520000</v>
      </c>
      <c r="F82" s="86">
        <f t="shared" si="15"/>
        <v>771040.93738618027</v>
      </c>
      <c r="G82" s="86">
        <f t="shared" si="16"/>
        <v>17178.927872423355</v>
      </c>
      <c r="H82" s="87">
        <f t="shared" si="17"/>
        <v>1093781.8939227762</v>
      </c>
      <c r="I82" s="89">
        <f t="shared" si="18"/>
        <v>-573781.89392277622</v>
      </c>
      <c r="J82" s="89">
        <f t="shared" si="19"/>
        <v>329225661793.60803</v>
      </c>
      <c r="K82" s="90">
        <f t="shared" si="10"/>
        <v>26000000</v>
      </c>
      <c r="L82" s="91">
        <f t="shared" si="11"/>
        <v>54689094.696138814</v>
      </c>
      <c r="M82" s="92">
        <f t="shared" si="13"/>
        <v>-28689094.696138814</v>
      </c>
      <c r="N82" s="93">
        <f t="shared" si="14"/>
        <v>823064154484020.25</v>
      </c>
    </row>
    <row r="83" spans="1:14" x14ac:dyDescent="0.2">
      <c r="A83" s="75" t="s">
        <v>100</v>
      </c>
      <c r="B83" s="75">
        <v>81</v>
      </c>
      <c r="C83" s="76">
        <v>40362</v>
      </c>
      <c r="D83" s="75">
        <f t="shared" si="12"/>
        <v>2010</v>
      </c>
      <c r="E83" s="77">
        <v>1160000</v>
      </c>
      <c r="F83" s="78">
        <f t="shared" si="15"/>
        <v>1180634.9391705592</v>
      </c>
      <c r="G83" s="78">
        <f t="shared" si="16"/>
        <v>32234.744912835769</v>
      </c>
      <c r="H83" s="79">
        <f t="shared" si="17"/>
        <v>788219.86525860359</v>
      </c>
      <c r="I83" s="80">
        <f t="shared" si="18"/>
        <v>371780.13474139641</v>
      </c>
      <c r="J83" s="80">
        <f t="shared" si="19"/>
        <v>138220468588.33087</v>
      </c>
      <c r="K83" s="81">
        <f t="shared" si="10"/>
        <v>58000000</v>
      </c>
      <c r="L83" s="82">
        <f t="shared" si="11"/>
        <v>39410993.262930177</v>
      </c>
      <c r="M83" s="83">
        <f t="shared" si="13"/>
        <v>18589006.737069823</v>
      </c>
      <c r="N83" s="36">
        <f t="shared" si="14"/>
        <v>345551171470827.25</v>
      </c>
    </row>
    <row r="84" spans="1:14" x14ac:dyDescent="0.2">
      <c r="A84" s="29" t="s">
        <v>101</v>
      </c>
      <c r="B84" s="29">
        <v>82</v>
      </c>
      <c r="C84" s="84">
        <v>40397</v>
      </c>
      <c r="D84" s="29">
        <f t="shared" si="12"/>
        <v>2010</v>
      </c>
      <c r="E84" s="85">
        <v>600000</v>
      </c>
      <c r="F84" s="86">
        <f t="shared" si="15"/>
        <v>874096.75788630731</v>
      </c>
      <c r="G84" s="86">
        <f t="shared" si="16"/>
        <v>19237.019967608856</v>
      </c>
      <c r="H84" s="87">
        <f t="shared" si="17"/>
        <v>1212869.6840833949</v>
      </c>
      <c r="I84" s="89">
        <f t="shared" si="18"/>
        <v>-612869.68408339494</v>
      </c>
      <c r="J84" s="89">
        <f t="shared" si="19"/>
        <v>375609249668.48029</v>
      </c>
      <c r="K84" s="90">
        <f t="shared" si="10"/>
        <v>30000000</v>
      </c>
      <c r="L84" s="91">
        <f t="shared" si="11"/>
        <v>60643484.20416975</v>
      </c>
      <c r="M84" s="92">
        <f t="shared" si="13"/>
        <v>-30643484.20416975</v>
      </c>
      <c r="N84" s="93">
        <f t="shared" si="14"/>
        <v>939023124171201</v>
      </c>
    </row>
    <row r="85" spans="1:14" x14ac:dyDescent="0.2">
      <c r="A85" s="75" t="s">
        <v>102</v>
      </c>
      <c r="B85" s="75">
        <v>83</v>
      </c>
      <c r="C85" s="76">
        <v>40418</v>
      </c>
      <c r="D85" s="75">
        <f t="shared" si="12"/>
        <v>2010</v>
      </c>
      <c r="E85" s="77">
        <v>535000</v>
      </c>
      <c r="F85" s="78">
        <f t="shared" si="15"/>
        <v>682879.01293124468</v>
      </c>
      <c r="G85" s="78">
        <f t="shared" si="16"/>
        <v>11162.487039065792</v>
      </c>
      <c r="H85" s="79">
        <f t="shared" si="17"/>
        <v>893333.77785391617</v>
      </c>
      <c r="I85" s="80">
        <f t="shared" si="18"/>
        <v>-358333.77785391617</v>
      </c>
      <c r="J85" s="80">
        <f t="shared" si="19"/>
        <v>128403096351.05974</v>
      </c>
      <c r="K85" s="81">
        <f t="shared" si="10"/>
        <v>26750000</v>
      </c>
      <c r="L85" s="82">
        <f t="shared" si="11"/>
        <v>44666688.892695807</v>
      </c>
      <c r="M85" s="83">
        <f t="shared" si="13"/>
        <v>-17916688.892695807</v>
      </c>
      <c r="N85" s="36">
        <f t="shared" si="14"/>
        <v>321007740877649.31</v>
      </c>
    </row>
    <row r="86" spans="1:14" x14ac:dyDescent="0.2">
      <c r="A86" s="29" t="s">
        <v>103</v>
      </c>
      <c r="B86" s="29">
        <v>84</v>
      </c>
      <c r="C86" s="84">
        <v>40446</v>
      </c>
      <c r="D86" s="29">
        <f t="shared" si="12"/>
        <v>2010</v>
      </c>
      <c r="E86" s="85">
        <v>295000</v>
      </c>
      <c r="F86" s="86">
        <f t="shared" si="15"/>
        <v>440325.21419241896</v>
      </c>
      <c r="G86" s="86">
        <f t="shared" si="16"/>
        <v>1428.1362640953594</v>
      </c>
      <c r="H86" s="87">
        <f t="shared" si="17"/>
        <v>694041.49997031048</v>
      </c>
      <c r="I86" s="89">
        <f t="shared" si="18"/>
        <v>-399041.49997031048</v>
      </c>
      <c r="J86" s="89">
        <f t="shared" si="19"/>
        <v>159234118698.5553</v>
      </c>
      <c r="K86" s="90">
        <f t="shared" si="10"/>
        <v>14750000</v>
      </c>
      <c r="L86" s="91">
        <f t="shared" si="11"/>
        <v>34702074.998515524</v>
      </c>
      <c r="M86" s="92">
        <f t="shared" si="13"/>
        <v>-19952074.998515524</v>
      </c>
      <c r="N86" s="93">
        <f t="shared" si="14"/>
        <v>398085296746388.25</v>
      </c>
    </row>
    <row r="87" spans="1:14" x14ac:dyDescent="0.2">
      <c r="A87" s="75" t="s">
        <v>104</v>
      </c>
      <c r="B87" s="75">
        <v>85</v>
      </c>
      <c r="C87" s="76">
        <v>40474</v>
      </c>
      <c r="D87" s="75">
        <f t="shared" si="12"/>
        <v>2010</v>
      </c>
      <c r="E87" s="77">
        <v>1050000</v>
      </c>
      <c r="F87" s="78">
        <f t="shared" si="15"/>
        <v>1000448.3469580782</v>
      </c>
      <c r="G87" s="78">
        <f t="shared" si="16"/>
        <v>22863.626916548415</v>
      </c>
      <c r="H87" s="79">
        <f t="shared" si="17"/>
        <v>441753.35045651434</v>
      </c>
      <c r="I87" s="80">
        <f t="shared" si="18"/>
        <v>608246.6495434856</v>
      </c>
      <c r="J87" s="80">
        <f t="shared" si="19"/>
        <v>369963986680.87579</v>
      </c>
      <c r="K87" s="81">
        <f t="shared" si="10"/>
        <v>52500000</v>
      </c>
      <c r="L87" s="82">
        <f t="shared" si="11"/>
        <v>22087667.522825718</v>
      </c>
      <c r="M87" s="83">
        <f t="shared" si="13"/>
        <v>30412332.477174282</v>
      </c>
      <c r="N87" s="36">
        <f t="shared" si="14"/>
        <v>924909966702189.62</v>
      </c>
    </row>
    <row r="88" spans="1:14" x14ac:dyDescent="0.2">
      <c r="A88" s="29" t="s">
        <v>105</v>
      </c>
      <c r="B88" s="29">
        <v>86</v>
      </c>
      <c r="C88" s="84">
        <v>40502</v>
      </c>
      <c r="D88" s="29">
        <f t="shared" si="12"/>
        <v>2010</v>
      </c>
      <c r="E88" s="85">
        <v>500000</v>
      </c>
      <c r="F88" s="86">
        <f t="shared" si="15"/>
        <v>744148.18731255643</v>
      </c>
      <c r="G88" s="86">
        <f t="shared" si="16"/>
        <v>12152.930069744089</v>
      </c>
      <c r="H88" s="87">
        <f t="shared" si="17"/>
        <v>1023311.9738746267</v>
      </c>
      <c r="I88" s="89">
        <f t="shared" si="18"/>
        <v>-523311.97387462668</v>
      </c>
      <c r="J88" s="89">
        <f t="shared" si="19"/>
        <v>273855422000.55795</v>
      </c>
      <c r="K88" s="90">
        <f t="shared" si="10"/>
        <v>25000000</v>
      </c>
      <c r="L88" s="91">
        <f t="shared" si="11"/>
        <v>51165598.693731338</v>
      </c>
      <c r="M88" s="92">
        <f t="shared" si="13"/>
        <v>-26165598.693731338</v>
      </c>
      <c r="N88" s="93">
        <f t="shared" si="14"/>
        <v>684638555001395.12</v>
      </c>
    </row>
    <row r="89" spans="1:14" x14ac:dyDescent="0.2">
      <c r="A89" s="75" t="s">
        <v>106</v>
      </c>
      <c r="B89" s="75">
        <v>87</v>
      </c>
      <c r="C89" s="76">
        <v>40523</v>
      </c>
      <c r="D89" s="75">
        <f t="shared" si="12"/>
        <v>2010</v>
      </c>
      <c r="E89" s="77">
        <v>785000</v>
      </c>
      <c r="F89" s="78">
        <f t="shared" si="15"/>
        <v>857301.79441975162</v>
      </c>
      <c r="G89" s="78">
        <f t="shared" si="16"/>
        <v>16028.030226510309</v>
      </c>
      <c r="H89" s="79">
        <f t="shared" si="17"/>
        <v>756301.11738230055</v>
      </c>
      <c r="I89" s="80">
        <f t="shared" si="18"/>
        <v>28698.882617699448</v>
      </c>
      <c r="J89" s="80">
        <f t="shared" si="19"/>
        <v>823625863.50449157</v>
      </c>
      <c r="K89" s="81">
        <f t="shared" si="10"/>
        <v>39250000</v>
      </c>
      <c r="L89" s="82">
        <f t="shared" si="11"/>
        <v>37815055.869115025</v>
      </c>
      <c r="M89" s="83">
        <f t="shared" si="13"/>
        <v>1434944.1308849752</v>
      </c>
      <c r="N89" s="36">
        <f t="shared" si="14"/>
        <v>2059064658761.2368</v>
      </c>
    </row>
    <row r="90" spans="1:14" x14ac:dyDescent="0.2">
      <c r="A90" s="29" t="s">
        <v>107</v>
      </c>
      <c r="B90" s="29">
        <v>88</v>
      </c>
      <c r="C90" s="84">
        <v>40544</v>
      </c>
      <c r="D90" s="29">
        <f t="shared" si="12"/>
        <v>2011</v>
      </c>
      <c r="E90" s="85">
        <v>270000</v>
      </c>
      <c r="F90" s="86">
        <f t="shared" si="15"/>
        <v>486095.55468951701</v>
      </c>
      <c r="G90" s="86">
        <f t="shared" si="16"/>
        <v>1170.9854597883768</v>
      </c>
      <c r="H90" s="87">
        <f t="shared" si="17"/>
        <v>873329.82464626199</v>
      </c>
      <c r="I90" s="89">
        <f t="shared" si="18"/>
        <v>-603329.82464626199</v>
      </c>
      <c r="J90" s="89">
        <f t="shared" si="19"/>
        <v>364006877307.68921</v>
      </c>
      <c r="K90" s="90">
        <f t="shared" si="10"/>
        <v>13500000</v>
      </c>
      <c r="L90" s="91">
        <f t="shared" si="11"/>
        <v>43666491.232313097</v>
      </c>
      <c r="M90" s="92">
        <f t="shared" si="13"/>
        <v>-30166491.232313097</v>
      </c>
      <c r="N90" s="93">
        <f t="shared" si="14"/>
        <v>910017193269222.88</v>
      </c>
    </row>
    <row r="91" spans="1:14" x14ac:dyDescent="0.2">
      <c r="A91" s="75" t="s">
        <v>108</v>
      </c>
      <c r="B91" s="75">
        <v>89</v>
      </c>
      <c r="C91" s="76">
        <v>40579</v>
      </c>
      <c r="D91" s="75">
        <f t="shared" si="12"/>
        <v>2011</v>
      </c>
      <c r="E91" s="77">
        <v>725000</v>
      </c>
      <c r="F91" s="78">
        <f t="shared" si="15"/>
        <v>729896.59866826213</v>
      </c>
      <c r="G91" s="78">
        <f t="shared" si="16"/>
        <v>10479.990165314994</v>
      </c>
      <c r="H91" s="79">
        <f t="shared" si="17"/>
        <v>487266.54014930537</v>
      </c>
      <c r="I91" s="80">
        <f t="shared" si="18"/>
        <v>237733.45985069463</v>
      </c>
      <c r="J91" s="80">
        <f t="shared" si="19"/>
        <v>56517197932.581841</v>
      </c>
      <c r="K91" s="81">
        <f t="shared" si="10"/>
        <v>36250000</v>
      </c>
      <c r="L91" s="82">
        <f t="shared" si="11"/>
        <v>24363327.007465269</v>
      </c>
      <c r="M91" s="83">
        <f t="shared" si="13"/>
        <v>11886672.992534731</v>
      </c>
      <c r="N91" s="36">
        <f t="shared" si="14"/>
        <v>141292994831454.56</v>
      </c>
    </row>
    <row r="92" spans="1:14" x14ac:dyDescent="0.2">
      <c r="A92" s="29" t="s">
        <v>109</v>
      </c>
      <c r="B92" s="29">
        <v>90</v>
      </c>
      <c r="C92" s="84">
        <v>40600</v>
      </c>
      <c r="D92" s="29">
        <f t="shared" si="12"/>
        <v>2011</v>
      </c>
      <c r="E92" s="85">
        <v>260000</v>
      </c>
      <c r="F92" s="86">
        <f t="shared" si="15"/>
        <v>448159.66308272199</v>
      </c>
      <c r="G92" s="86">
        <f t="shared" si="16"/>
        <v>-731.51740078774128</v>
      </c>
      <c r="H92" s="87">
        <f t="shared" si="17"/>
        <v>740376.58883357712</v>
      </c>
      <c r="I92" s="89">
        <f t="shared" si="18"/>
        <v>-480376.58883357712</v>
      </c>
      <c r="J92" s="89">
        <f t="shared" si="19"/>
        <v>230761667099.38361</v>
      </c>
      <c r="K92" s="90">
        <f t="shared" si="10"/>
        <v>13000000</v>
      </c>
      <c r="L92" s="91">
        <f t="shared" si="11"/>
        <v>37018829.441678859</v>
      </c>
      <c r="M92" s="92">
        <f t="shared" si="13"/>
        <v>-24018829.441678859</v>
      </c>
      <c r="N92" s="93">
        <f t="shared" si="14"/>
        <v>576904167748459.12</v>
      </c>
    </row>
    <row r="93" spans="1:14" x14ac:dyDescent="0.2">
      <c r="A93" s="75" t="s">
        <v>110</v>
      </c>
      <c r="B93" s="75">
        <v>91</v>
      </c>
      <c r="C93" s="76">
        <v>40621</v>
      </c>
      <c r="D93" s="75">
        <f t="shared" si="12"/>
        <v>2011</v>
      </c>
      <c r="E93" s="77">
        <v>445000</v>
      </c>
      <c r="F93" s="78">
        <f t="shared" si="15"/>
        <v>486439.59703106887</v>
      </c>
      <c r="G93" s="78">
        <f t="shared" si="16"/>
        <v>765.23772673139615</v>
      </c>
      <c r="H93" s="79">
        <f t="shared" si="17"/>
        <v>447428.14568193426</v>
      </c>
      <c r="I93" s="80">
        <f t="shared" si="18"/>
        <v>-2428.1456819342566</v>
      </c>
      <c r="J93" s="80">
        <f t="shared" si="19"/>
        <v>5895891.452695976</v>
      </c>
      <c r="K93" s="81">
        <f t="shared" si="10"/>
        <v>22250000</v>
      </c>
      <c r="L93" s="82">
        <f t="shared" si="11"/>
        <v>22371407.284096714</v>
      </c>
      <c r="M93" s="83">
        <f t="shared" si="13"/>
        <v>-121407.28409671411</v>
      </c>
      <c r="N93" s="36">
        <f t="shared" si="14"/>
        <v>14739728631.740252</v>
      </c>
    </row>
    <row r="94" spans="1:14" x14ac:dyDescent="0.2">
      <c r="A94" s="29" t="s">
        <v>111</v>
      </c>
      <c r="B94" s="29">
        <v>92</v>
      </c>
      <c r="C94" s="84">
        <v>40663</v>
      </c>
      <c r="D94" s="29">
        <f t="shared" si="12"/>
        <v>2011</v>
      </c>
      <c r="E94" s="85">
        <v>800000</v>
      </c>
      <c r="F94" s="86">
        <f t="shared" si="15"/>
        <v>820697.71586985746</v>
      </c>
      <c r="G94" s="86">
        <f t="shared" si="16"/>
        <v>13560.382806784266</v>
      </c>
      <c r="H94" s="87">
        <f t="shared" si="17"/>
        <v>487204.83475780027</v>
      </c>
      <c r="I94" s="89">
        <f t="shared" si="18"/>
        <v>312795.16524219973</v>
      </c>
      <c r="J94" s="89">
        <f t="shared" si="19"/>
        <v>97840815398.895035</v>
      </c>
      <c r="K94" s="90">
        <f t="shared" si="10"/>
        <v>40000000</v>
      </c>
      <c r="L94" s="91">
        <f t="shared" si="11"/>
        <v>24360241.737890013</v>
      </c>
      <c r="M94" s="92">
        <f t="shared" si="13"/>
        <v>15639758.262109987</v>
      </c>
      <c r="N94" s="93">
        <f t="shared" si="14"/>
        <v>244602038497237.62</v>
      </c>
    </row>
    <row r="95" spans="1:14" x14ac:dyDescent="0.2">
      <c r="A95" s="75" t="s">
        <v>112</v>
      </c>
      <c r="B95" s="75">
        <v>93</v>
      </c>
      <c r="C95" s="76">
        <v>40691</v>
      </c>
      <c r="D95" s="75">
        <f t="shared" si="12"/>
        <v>2011</v>
      </c>
      <c r="E95" s="77">
        <v>325000</v>
      </c>
      <c r="F95" s="78">
        <f t="shared" si="15"/>
        <v>529032.75559311407</v>
      </c>
      <c r="G95" s="78">
        <f t="shared" si="16"/>
        <v>1849.7803680161924</v>
      </c>
      <c r="H95" s="79">
        <f t="shared" si="17"/>
        <v>834258.0986766417</v>
      </c>
      <c r="I95" s="80">
        <f t="shared" si="18"/>
        <v>-509258.0986766417</v>
      </c>
      <c r="J95" s="80">
        <f t="shared" si="19"/>
        <v>259343811067.74814</v>
      </c>
      <c r="K95" s="81">
        <f t="shared" si="10"/>
        <v>16250000</v>
      </c>
      <c r="L95" s="82">
        <f t="shared" si="11"/>
        <v>41712904.933832087</v>
      </c>
      <c r="M95" s="83">
        <f t="shared" si="13"/>
        <v>-25462904.933832087</v>
      </c>
      <c r="N95" s="36">
        <f t="shared" si="14"/>
        <v>648359527669370.38</v>
      </c>
    </row>
    <row r="96" spans="1:14" x14ac:dyDescent="0.2">
      <c r="A96" s="29" t="s">
        <v>113</v>
      </c>
      <c r="B96" s="29">
        <v>94</v>
      </c>
      <c r="C96" s="84">
        <v>40705</v>
      </c>
      <c r="D96" s="29">
        <f t="shared" si="12"/>
        <v>2011</v>
      </c>
      <c r="E96" s="85">
        <v>325000</v>
      </c>
      <c r="F96" s="86">
        <f t="shared" si="15"/>
        <v>408306.47619473247</v>
      </c>
      <c r="G96" s="86">
        <f t="shared" si="16"/>
        <v>-2853.1040318618939</v>
      </c>
      <c r="H96" s="87">
        <f t="shared" si="17"/>
        <v>530882.53596113028</v>
      </c>
      <c r="I96" s="89">
        <f t="shared" si="18"/>
        <v>-205882.53596113028</v>
      </c>
      <c r="J96" s="89">
        <f t="shared" si="19"/>
        <v>42387618613.786102</v>
      </c>
      <c r="K96" s="90">
        <f t="shared" si="10"/>
        <v>16250000</v>
      </c>
      <c r="L96" s="91">
        <f t="shared" si="11"/>
        <v>26544126.798056513</v>
      </c>
      <c r="M96" s="92">
        <f t="shared" si="13"/>
        <v>-10294126.798056513</v>
      </c>
      <c r="N96" s="93">
        <f t="shared" si="14"/>
        <v>105969046534465.23</v>
      </c>
    </row>
    <row r="97" spans="1:14" x14ac:dyDescent="0.2">
      <c r="A97" s="75" t="s">
        <v>114</v>
      </c>
      <c r="B97" s="75">
        <v>95</v>
      </c>
      <c r="C97" s="76">
        <v>40726</v>
      </c>
      <c r="D97" s="75">
        <f t="shared" si="12"/>
        <v>2011</v>
      </c>
      <c r="E97" s="77">
        <v>350000</v>
      </c>
      <c r="F97" s="78">
        <f t="shared" si="15"/>
        <v>410359.04487351346</v>
      </c>
      <c r="G97" s="78">
        <f t="shared" si="16"/>
        <v>-2664.8877381928223</v>
      </c>
      <c r="H97" s="79">
        <f t="shared" si="17"/>
        <v>405453.3721628706</v>
      </c>
      <c r="I97" s="80">
        <f t="shared" si="18"/>
        <v>-55453.372162870597</v>
      </c>
      <c r="J97" s="80">
        <f t="shared" si="19"/>
        <v>3075076484.2338314</v>
      </c>
      <c r="K97" s="81">
        <f t="shared" si="10"/>
        <v>17500000</v>
      </c>
      <c r="L97" s="82">
        <f t="shared" si="11"/>
        <v>20272668.608143531</v>
      </c>
      <c r="M97" s="83">
        <f t="shared" si="13"/>
        <v>-2772668.6081435308</v>
      </c>
      <c r="N97" s="36">
        <f t="shared" si="14"/>
        <v>7687691210584.584</v>
      </c>
    </row>
    <row r="98" spans="1:14" x14ac:dyDescent="0.2">
      <c r="A98" s="29" t="s">
        <v>115</v>
      </c>
      <c r="B98" s="29">
        <v>96</v>
      </c>
      <c r="C98" s="84">
        <v>40761</v>
      </c>
      <c r="D98" s="29">
        <f t="shared" si="12"/>
        <v>2011</v>
      </c>
      <c r="E98" s="85">
        <v>310000</v>
      </c>
      <c r="F98" s="86">
        <f t="shared" si="15"/>
        <v>380917.77334047202</v>
      </c>
      <c r="G98" s="86">
        <f t="shared" si="16"/>
        <v>-3692.2191589770182</v>
      </c>
      <c r="H98" s="87">
        <f t="shared" si="17"/>
        <v>407694.15713532065</v>
      </c>
      <c r="I98" s="89">
        <f t="shared" si="18"/>
        <v>-97694.157135320653</v>
      </c>
      <c r="J98" s="89">
        <f t="shared" si="19"/>
        <v>9544148338.380724</v>
      </c>
      <c r="K98" s="90">
        <f t="shared" si="10"/>
        <v>15500000</v>
      </c>
      <c r="L98" s="91">
        <f t="shared" si="11"/>
        <v>20384707.856766034</v>
      </c>
      <c r="M98" s="92">
        <f t="shared" si="13"/>
        <v>-4884707.8567660339</v>
      </c>
      <c r="N98" s="93">
        <f t="shared" si="14"/>
        <v>23860370845951.82</v>
      </c>
    </row>
    <row r="99" spans="1:14" x14ac:dyDescent="0.2">
      <c r="A99" s="75" t="s">
        <v>116</v>
      </c>
      <c r="B99" s="75">
        <v>97</v>
      </c>
      <c r="C99" s="76">
        <v>40782</v>
      </c>
      <c r="D99" s="75">
        <f t="shared" si="12"/>
        <v>2011</v>
      </c>
      <c r="E99" s="77">
        <v>335000</v>
      </c>
      <c r="F99" s="78">
        <f t="shared" si="15"/>
        <v>391046.16197881446</v>
      </c>
      <c r="G99" s="78">
        <f t="shared" si="16"/>
        <v>-3161.962917010062</v>
      </c>
      <c r="H99" s="79">
        <f t="shared" si="17"/>
        <v>377225.55418149498</v>
      </c>
      <c r="I99" s="80">
        <f t="shared" si="18"/>
        <v>-42225.554181494983</v>
      </c>
      <c r="J99" s="80">
        <f t="shared" si="19"/>
        <v>1782997425.9343684</v>
      </c>
      <c r="K99" s="81">
        <f t="shared" si="10"/>
        <v>16750000</v>
      </c>
      <c r="L99" s="82">
        <f t="shared" si="11"/>
        <v>18861277.709074751</v>
      </c>
      <c r="M99" s="83">
        <f t="shared" si="13"/>
        <v>-2111277.7090747505</v>
      </c>
      <c r="N99" s="36">
        <f t="shared" si="14"/>
        <v>4457493564835.9268</v>
      </c>
    </row>
    <row r="100" spans="1:14" x14ac:dyDescent="0.2">
      <c r="A100" s="29" t="s">
        <v>117</v>
      </c>
      <c r="B100" s="29">
        <v>98</v>
      </c>
      <c r="C100" s="84">
        <v>40810</v>
      </c>
      <c r="D100" s="29">
        <f t="shared" si="12"/>
        <v>2011</v>
      </c>
      <c r="E100" s="85">
        <v>520000</v>
      </c>
      <c r="F100" s="86">
        <f t="shared" si="15"/>
        <v>552445.96767672722</v>
      </c>
      <c r="G100" s="86">
        <f t="shared" si="16"/>
        <v>3151.7901593278007</v>
      </c>
      <c r="H100" s="87">
        <f t="shared" si="17"/>
        <v>387884.19906180439</v>
      </c>
      <c r="I100" s="89">
        <f t="shared" si="18"/>
        <v>132115.80093819561</v>
      </c>
      <c r="J100" s="89">
        <f t="shared" si="19"/>
        <v>17454584857.540928</v>
      </c>
      <c r="K100" s="90">
        <f t="shared" si="10"/>
        <v>26000000</v>
      </c>
      <c r="L100" s="91">
        <f t="shared" si="11"/>
        <v>19394209.953090221</v>
      </c>
      <c r="M100" s="92">
        <f t="shared" si="13"/>
        <v>6605790.0469097793</v>
      </c>
      <c r="N100" s="93">
        <f t="shared" si="14"/>
        <v>43636462143852.305</v>
      </c>
    </row>
    <row r="101" spans="1:14" x14ac:dyDescent="0.2">
      <c r="A101" s="75" t="s">
        <v>118</v>
      </c>
      <c r="B101" s="75">
        <v>99</v>
      </c>
      <c r="C101" s="76">
        <v>40824</v>
      </c>
      <c r="D101" s="75">
        <f t="shared" si="12"/>
        <v>2011</v>
      </c>
      <c r="E101" s="77">
        <v>225000</v>
      </c>
      <c r="F101" s="78">
        <f t="shared" si="15"/>
        <v>358446.81701879518</v>
      </c>
      <c r="G101" s="78">
        <f t="shared" si="16"/>
        <v>-4412.3140038976344</v>
      </c>
      <c r="H101" s="79">
        <f t="shared" si="17"/>
        <v>555597.75783605501</v>
      </c>
      <c r="I101" s="80">
        <f t="shared" si="18"/>
        <v>-330597.75783605501</v>
      </c>
      <c r="J101" s="80">
        <f t="shared" si="19"/>
        <v>109294877486.22687</v>
      </c>
      <c r="K101" s="81">
        <f t="shared" si="10"/>
        <v>11250000</v>
      </c>
      <c r="L101" s="82">
        <f t="shared" si="11"/>
        <v>27779887.891802751</v>
      </c>
      <c r="M101" s="83">
        <f t="shared" si="13"/>
        <v>-16529887.891802751</v>
      </c>
      <c r="N101" s="36">
        <f t="shared" si="14"/>
        <v>273237193715567.19</v>
      </c>
    </row>
    <row r="102" spans="1:14" x14ac:dyDescent="0.2">
      <c r="A102" s="29" t="s">
        <v>119</v>
      </c>
      <c r="B102" s="29">
        <v>100</v>
      </c>
      <c r="C102" s="84">
        <v>40845</v>
      </c>
      <c r="D102" s="29">
        <f t="shared" si="12"/>
        <v>2011</v>
      </c>
      <c r="E102" s="85">
        <v>280000</v>
      </c>
      <c r="F102" s="86">
        <f t="shared" si="15"/>
        <v>327783.59141486895</v>
      </c>
      <c r="G102" s="86">
        <f t="shared" si="16"/>
        <v>-5419.4845956235431</v>
      </c>
      <c r="H102" s="87">
        <f t="shared" si="17"/>
        <v>354034.50301489752</v>
      </c>
      <c r="I102" s="89">
        <f t="shared" si="18"/>
        <v>-74034.50301489752</v>
      </c>
      <c r="J102" s="89">
        <f t="shared" si="19"/>
        <v>5481107636.6628704</v>
      </c>
      <c r="K102" s="90">
        <f t="shared" si="10"/>
        <v>14000000</v>
      </c>
      <c r="L102" s="91">
        <f t="shared" si="11"/>
        <v>17701725.150744878</v>
      </c>
      <c r="M102" s="92">
        <f t="shared" si="13"/>
        <v>-3701725.1507448778</v>
      </c>
      <c r="N102" s="93">
        <f t="shared" si="14"/>
        <v>13702769091657.188</v>
      </c>
    </row>
    <row r="103" spans="1:14" x14ac:dyDescent="0.2">
      <c r="A103" s="75" t="s">
        <v>120</v>
      </c>
      <c r="B103" s="75">
        <v>101</v>
      </c>
      <c r="C103" s="76">
        <v>40866</v>
      </c>
      <c r="D103" s="75">
        <f t="shared" si="12"/>
        <v>2011</v>
      </c>
      <c r="E103" s="77">
        <v>290000</v>
      </c>
      <c r="F103" s="78">
        <f t="shared" si="15"/>
        <v>340041.19482847379</v>
      </c>
      <c r="G103" s="78">
        <f t="shared" si="16"/>
        <v>-4741.2665031811412</v>
      </c>
      <c r="H103" s="79">
        <f t="shared" si="17"/>
        <v>322364.10681924538</v>
      </c>
      <c r="I103" s="80">
        <f t="shared" si="18"/>
        <v>-32364.106819245382</v>
      </c>
      <c r="J103" s="80">
        <f t="shared" si="19"/>
        <v>1047435410.2075255</v>
      </c>
      <c r="K103" s="81">
        <f t="shared" si="10"/>
        <v>14500000</v>
      </c>
      <c r="L103" s="82">
        <f t="shared" si="11"/>
        <v>16118205.340962268</v>
      </c>
      <c r="M103" s="83">
        <f t="shared" si="13"/>
        <v>-1618205.3409622684</v>
      </c>
      <c r="N103" s="36">
        <f t="shared" si="14"/>
        <v>2618588525518.8115</v>
      </c>
    </row>
    <row r="104" spans="1:14" x14ac:dyDescent="0.2">
      <c r="A104" s="29" t="s">
        <v>121</v>
      </c>
      <c r="B104" s="29">
        <v>102</v>
      </c>
      <c r="C104" s="84">
        <v>40887</v>
      </c>
      <c r="D104" s="29">
        <f t="shared" si="12"/>
        <v>2011</v>
      </c>
      <c r="E104" s="85">
        <v>485000</v>
      </c>
      <c r="F104" s="86">
        <f t="shared" si="15"/>
        <v>507839.55145780591</v>
      </c>
      <c r="G104" s="86">
        <f t="shared" si="16"/>
        <v>1878.5734846366277</v>
      </c>
      <c r="H104" s="87">
        <f t="shared" si="17"/>
        <v>335299.92832529265</v>
      </c>
      <c r="I104" s="89">
        <f t="shared" si="18"/>
        <v>149700.07167470735</v>
      </c>
      <c r="J104" s="89">
        <f t="shared" si="19"/>
        <v>22410111459.412518</v>
      </c>
      <c r="K104" s="90">
        <f t="shared" si="10"/>
        <v>24250000</v>
      </c>
      <c r="L104" s="91">
        <f t="shared" si="11"/>
        <v>16764996.416264633</v>
      </c>
      <c r="M104" s="92">
        <f t="shared" si="13"/>
        <v>7485003.5837353673</v>
      </c>
      <c r="N104" s="93">
        <f t="shared" si="14"/>
        <v>56025278648531.289</v>
      </c>
    </row>
    <row r="105" spans="1:14" x14ac:dyDescent="0.2">
      <c r="A105" s="75" t="s">
        <v>122</v>
      </c>
      <c r="B105" s="75">
        <v>103</v>
      </c>
      <c r="C105" s="76">
        <v>40907</v>
      </c>
      <c r="D105" s="75">
        <f t="shared" si="12"/>
        <v>2011</v>
      </c>
      <c r="E105" s="77">
        <v>750000</v>
      </c>
      <c r="F105" s="78">
        <f t="shared" si="15"/>
        <v>788239.8010308051</v>
      </c>
      <c r="G105" s="78">
        <f t="shared" si="16"/>
        <v>12564.634433243928</v>
      </c>
      <c r="H105" s="79">
        <f t="shared" si="17"/>
        <v>509718.12494244252</v>
      </c>
      <c r="I105" s="80">
        <f t="shared" si="18"/>
        <v>240281.87505755748</v>
      </c>
      <c r="J105" s="80">
        <f t="shared" si="19"/>
        <v>57735379481.175667</v>
      </c>
      <c r="K105" s="81">
        <f t="shared" si="10"/>
        <v>37500000</v>
      </c>
      <c r="L105" s="82">
        <f t="shared" si="11"/>
        <v>25485906.247122128</v>
      </c>
      <c r="M105" s="83">
        <f t="shared" si="13"/>
        <v>12014093.752877872</v>
      </c>
      <c r="N105" s="36">
        <f t="shared" si="14"/>
        <v>144338448702939.12</v>
      </c>
    </row>
    <row r="106" spans="1:14" x14ac:dyDescent="0.2">
      <c r="A106" s="29" t="s">
        <v>123</v>
      </c>
      <c r="B106" s="29">
        <v>104</v>
      </c>
      <c r="C106" s="84">
        <v>40922</v>
      </c>
      <c r="D106" s="29">
        <f t="shared" si="12"/>
        <v>2012</v>
      </c>
      <c r="E106" s="85">
        <v>235000</v>
      </c>
      <c r="F106" s="86">
        <f t="shared" si="15"/>
        <v>440220.40329786675</v>
      </c>
      <c r="G106" s="86">
        <f t="shared" si="16"/>
        <v>-1269.9187654088837</v>
      </c>
      <c r="H106" s="87">
        <f t="shared" si="17"/>
        <v>800804.43546404899</v>
      </c>
      <c r="I106" s="89">
        <f t="shared" si="18"/>
        <v>-565804.43546404899</v>
      </c>
      <c r="J106" s="89">
        <f t="shared" si="19"/>
        <v>320134659190.7912</v>
      </c>
      <c r="K106" s="90">
        <f t="shared" si="10"/>
        <v>11750000</v>
      </c>
      <c r="L106" s="91">
        <f t="shared" si="11"/>
        <v>40040221.773202449</v>
      </c>
      <c r="M106" s="92">
        <f t="shared" si="13"/>
        <v>-28290221.773202449</v>
      </c>
      <c r="N106" s="93">
        <f t="shared" si="14"/>
        <v>800336647976977.88</v>
      </c>
    </row>
    <row r="107" spans="1:14" x14ac:dyDescent="0.2">
      <c r="A107" s="75" t="s">
        <v>124</v>
      </c>
      <c r="B107" s="75">
        <v>105</v>
      </c>
      <c r="C107" s="76">
        <v>40943</v>
      </c>
      <c r="D107" s="75">
        <f t="shared" si="12"/>
        <v>2012</v>
      </c>
      <c r="E107" s="77">
        <v>400000</v>
      </c>
      <c r="F107" s="78">
        <f t="shared" si="15"/>
        <v>443338.79468376882</v>
      </c>
      <c r="G107" s="78">
        <f t="shared" si="16"/>
        <v>-1101.5521578367548</v>
      </c>
      <c r="H107" s="79">
        <f t="shared" si="17"/>
        <v>438950.48453245789</v>
      </c>
      <c r="I107" s="80">
        <f t="shared" si="18"/>
        <v>-38950.484532457893</v>
      </c>
      <c r="J107" s="80">
        <f t="shared" si="19"/>
        <v>1517140245.3132415</v>
      </c>
      <c r="K107" s="81">
        <f t="shared" si="10"/>
        <v>20000000</v>
      </c>
      <c r="L107" s="82">
        <f t="shared" si="11"/>
        <v>21947524.226622894</v>
      </c>
      <c r="M107" s="83">
        <f t="shared" si="13"/>
        <v>-1947524.2266228944</v>
      </c>
      <c r="N107" s="36">
        <f t="shared" si="14"/>
        <v>3792850613283.103</v>
      </c>
    </row>
    <row r="108" spans="1:14" x14ac:dyDescent="0.2">
      <c r="A108" s="29" t="s">
        <v>125</v>
      </c>
      <c r="B108" s="29">
        <v>106</v>
      </c>
      <c r="C108" s="84">
        <v>40964</v>
      </c>
      <c r="D108" s="29">
        <f t="shared" si="12"/>
        <v>2012</v>
      </c>
      <c r="E108" s="85">
        <v>375000</v>
      </c>
      <c r="F108" s="86">
        <f t="shared" si="15"/>
        <v>448749.03394526395</v>
      </c>
      <c r="G108" s="86">
        <f t="shared" si="16"/>
        <v>-851.71379348078938</v>
      </c>
      <c r="H108" s="87">
        <f t="shared" si="17"/>
        <v>442237.24252593209</v>
      </c>
      <c r="I108" s="89">
        <f t="shared" si="18"/>
        <v>-67237.242525932088</v>
      </c>
      <c r="J108" s="89">
        <f t="shared" si="19"/>
        <v>4520846782.4910107</v>
      </c>
      <c r="K108" s="90">
        <f t="shared" si="10"/>
        <v>18750000</v>
      </c>
      <c r="L108" s="91">
        <f t="shared" si="11"/>
        <v>22111862.126296606</v>
      </c>
      <c r="M108" s="92">
        <f t="shared" si="13"/>
        <v>-3361862.1262966059</v>
      </c>
      <c r="N108" s="93">
        <f t="shared" si="14"/>
        <v>11302116956227.537</v>
      </c>
    </row>
    <row r="109" spans="1:14" x14ac:dyDescent="0.2">
      <c r="A109" s="75" t="s">
        <v>126</v>
      </c>
      <c r="B109" s="75">
        <v>107</v>
      </c>
      <c r="C109" s="76">
        <v>41020</v>
      </c>
      <c r="D109" s="75">
        <f t="shared" si="12"/>
        <v>2012</v>
      </c>
      <c r="E109" s="77">
        <v>700000</v>
      </c>
      <c r="F109" s="78">
        <f t="shared" si="15"/>
        <v>719486.68743379496</v>
      </c>
      <c r="G109" s="78">
        <f t="shared" si="16"/>
        <v>9568.3747702851615</v>
      </c>
      <c r="H109" s="79">
        <f t="shared" si="17"/>
        <v>447897.32015178318</v>
      </c>
      <c r="I109" s="80">
        <f t="shared" si="18"/>
        <v>252102.67984821682</v>
      </c>
      <c r="J109" s="80">
        <f t="shared" si="19"/>
        <v>63555761186.652512</v>
      </c>
      <c r="K109" s="81">
        <f t="shared" si="10"/>
        <v>35000000</v>
      </c>
      <c r="L109" s="82">
        <f t="shared" si="11"/>
        <v>22394866.007589158</v>
      </c>
      <c r="M109" s="83">
        <f t="shared" si="13"/>
        <v>12605133.992410842</v>
      </c>
      <c r="N109" s="36">
        <f t="shared" si="14"/>
        <v>158889402966631.31</v>
      </c>
    </row>
    <row r="110" spans="1:14" x14ac:dyDescent="0.2">
      <c r="A110" s="29" t="s">
        <v>127</v>
      </c>
      <c r="B110" s="29">
        <v>108</v>
      </c>
      <c r="C110" s="84">
        <v>41055</v>
      </c>
      <c r="D110" s="29">
        <f t="shared" si="12"/>
        <v>2012</v>
      </c>
      <c r="E110" s="85">
        <v>560000</v>
      </c>
      <c r="F110" s="86">
        <f t="shared" si="15"/>
        <v>695342.86206176248</v>
      </c>
      <c r="G110" s="86">
        <f t="shared" si="16"/>
        <v>8274.9363905801565</v>
      </c>
      <c r="H110" s="87">
        <f t="shared" si="17"/>
        <v>729055.06220408017</v>
      </c>
      <c r="I110" s="89">
        <f t="shared" si="18"/>
        <v>-169055.06220408017</v>
      </c>
      <c r="J110" s="89">
        <f t="shared" si="19"/>
        <v>28579614056.825417</v>
      </c>
      <c r="K110" s="90">
        <f t="shared" si="10"/>
        <v>28000000</v>
      </c>
      <c r="L110" s="91">
        <f t="shared" si="11"/>
        <v>36452753.110204011</v>
      </c>
      <c r="M110" s="92">
        <f t="shared" si="13"/>
        <v>-8452753.1102040112</v>
      </c>
      <c r="N110" s="93">
        <f t="shared" si="14"/>
        <v>71449035142063.578</v>
      </c>
    </row>
    <row r="111" spans="1:14" x14ac:dyDescent="0.2">
      <c r="A111" s="75" t="s">
        <v>128</v>
      </c>
      <c r="B111" s="75">
        <v>109</v>
      </c>
      <c r="C111" s="76">
        <v>41083</v>
      </c>
      <c r="D111" s="75">
        <f t="shared" si="12"/>
        <v>2012</v>
      </c>
      <c r="E111" s="77">
        <v>175000</v>
      </c>
      <c r="F111" s="78">
        <f t="shared" si="15"/>
        <v>345120.95370086527</v>
      </c>
      <c r="G111" s="78">
        <f t="shared" si="16"/>
        <v>-5479.5375401393876</v>
      </c>
      <c r="H111" s="79">
        <f t="shared" si="17"/>
        <v>703617.79845234263</v>
      </c>
      <c r="I111" s="80">
        <f t="shared" si="18"/>
        <v>-528617.79845234263</v>
      </c>
      <c r="J111" s="80">
        <f t="shared" si="19"/>
        <v>279436776840.6015</v>
      </c>
      <c r="K111" s="81">
        <f t="shared" si="10"/>
        <v>8750000</v>
      </c>
      <c r="L111" s="82">
        <f t="shared" si="11"/>
        <v>35180889.92261713</v>
      </c>
      <c r="M111" s="83">
        <f t="shared" si="13"/>
        <v>-26430889.92261713</v>
      </c>
      <c r="N111" s="36">
        <f t="shared" si="14"/>
        <v>698591942101503.75</v>
      </c>
    </row>
    <row r="112" spans="1:14" x14ac:dyDescent="0.2">
      <c r="A112" s="29" t="s">
        <v>126</v>
      </c>
      <c r="B112" s="29">
        <v>110</v>
      </c>
      <c r="C112" s="84">
        <v>41097</v>
      </c>
      <c r="D112" s="29">
        <f t="shared" si="12"/>
        <v>2012</v>
      </c>
      <c r="E112" s="85">
        <v>925000</v>
      </c>
      <c r="F112" s="86">
        <f t="shared" si="15"/>
        <v>861243.93522769643</v>
      </c>
      <c r="G112" s="86">
        <f t="shared" si="16"/>
        <v>14532.823393407503</v>
      </c>
      <c r="H112" s="87">
        <f t="shared" si="17"/>
        <v>339641.41616072587</v>
      </c>
      <c r="I112" s="89">
        <f t="shared" si="18"/>
        <v>585358.58383927413</v>
      </c>
      <c r="J112" s="89">
        <f t="shared" si="19"/>
        <v>342644671674.3205</v>
      </c>
      <c r="K112" s="90">
        <f t="shared" si="10"/>
        <v>46250000</v>
      </c>
      <c r="L112" s="91">
        <f t="shared" si="11"/>
        <v>16982070.808036294</v>
      </c>
      <c r="M112" s="92">
        <f t="shared" si="13"/>
        <v>29267929.191963706</v>
      </c>
      <c r="N112" s="93">
        <f t="shared" si="14"/>
        <v>856611679185801.25</v>
      </c>
    </row>
    <row r="113" spans="1:14" x14ac:dyDescent="0.2">
      <c r="A113" s="75" t="s">
        <v>129</v>
      </c>
      <c r="B113" s="75">
        <v>111</v>
      </c>
      <c r="C113" s="76">
        <v>41111</v>
      </c>
      <c r="D113" s="75">
        <f t="shared" si="12"/>
        <v>2012</v>
      </c>
      <c r="E113" s="77">
        <v>235000</v>
      </c>
      <c r="F113" s="78">
        <f t="shared" si="15"/>
        <v>479273.46812842845</v>
      </c>
      <c r="G113" s="78">
        <f t="shared" si="16"/>
        <v>-679.84654321834569</v>
      </c>
      <c r="H113" s="79">
        <f t="shared" si="17"/>
        <v>875776.75862110395</v>
      </c>
      <c r="I113" s="80">
        <f t="shared" si="18"/>
        <v>-640776.75862110395</v>
      </c>
      <c r="J113" s="80">
        <f t="shared" si="19"/>
        <v>410594854388.96851</v>
      </c>
      <c r="K113" s="81">
        <f t="shared" si="10"/>
        <v>11750000</v>
      </c>
      <c r="L113" s="82">
        <f t="shared" si="11"/>
        <v>43788837.931055196</v>
      </c>
      <c r="M113" s="83">
        <f t="shared" si="13"/>
        <v>-32038837.931055196</v>
      </c>
      <c r="N113" s="36">
        <f t="shared" si="14"/>
        <v>1026487135972421.1</v>
      </c>
    </row>
    <row r="114" spans="1:14" x14ac:dyDescent="0.2">
      <c r="A114" s="29" t="s">
        <v>130</v>
      </c>
      <c r="B114" s="29">
        <v>112</v>
      </c>
      <c r="C114" s="84">
        <v>41132</v>
      </c>
      <c r="D114" s="29">
        <f t="shared" si="12"/>
        <v>2012</v>
      </c>
      <c r="E114" s="85">
        <v>190000</v>
      </c>
      <c r="F114" s="86">
        <f t="shared" si="15"/>
        <v>272557.03400294186</v>
      </c>
      <c r="G114" s="86">
        <f t="shared" si="16"/>
        <v>-8584.866947621902</v>
      </c>
      <c r="H114" s="87">
        <f t="shared" si="17"/>
        <v>478593.62158521009</v>
      </c>
      <c r="I114" s="89">
        <f t="shared" si="18"/>
        <v>-288593.62158521009</v>
      </c>
      <c r="J114" s="89">
        <f t="shared" si="19"/>
        <v>83286278419.667435</v>
      </c>
      <c r="K114" s="90">
        <f t="shared" si="10"/>
        <v>9500000</v>
      </c>
      <c r="L114" s="91">
        <f t="shared" si="11"/>
        <v>23929681.079260506</v>
      </c>
      <c r="M114" s="92">
        <f t="shared" si="13"/>
        <v>-14429681.079260506</v>
      </c>
      <c r="N114" s="93">
        <f t="shared" si="14"/>
        <v>208215696049168.62</v>
      </c>
    </row>
    <row r="115" spans="1:14" x14ac:dyDescent="0.2">
      <c r="A115" s="75" t="s">
        <v>131</v>
      </c>
      <c r="B115" s="75">
        <v>113</v>
      </c>
      <c r="C115" s="76">
        <v>41174</v>
      </c>
      <c r="D115" s="75">
        <f t="shared" si="12"/>
        <v>2012</v>
      </c>
      <c r="E115" s="77">
        <v>450000</v>
      </c>
      <c r="F115" s="78">
        <f t="shared" si="15"/>
        <v>451977.34874293319</v>
      </c>
      <c r="G115" s="78">
        <f t="shared" si="16"/>
        <v>-1371.6587751619372</v>
      </c>
      <c r="H115" s="79">
        <f t="shared" si="17"/>
        <v>263972.16705531994</v>
      </c>
      <c r="I115" s="80">
        <f t="shared" si="18"/>
        <v>186027.83294468006</v>
      </c>
      <c r="J115" s="80">
        <f t="shared" si="19"/>
        <v>34606354630.093796</v>
      </c>
      <c r="K115" s="81">
        <f t="shared" si="10"/>
        <v>22500000</v>
      </c>
      <c r="L115" s="82">
        <f t="shared" si="11"/>
        <v>13198608.352765996</v>
      </c>
      <c r="M115" s="83">
        <f t="shared" si="13"/>
        <v>9301391.647234004</v>
      </c>
      <c r="N115" s="36">
        <f t="shared" si="14"/>
        <v>86515886575234.5</v>
      </c>
    </row>
    <row r="116" spans="1:14" x14ac:dyDescent="0.2">
      <c r="A116" s="29" t="s">
        <v>132</v>
      </c>
      <c r="B116" s="29">
        <v>114</v>
      </c>
      <c r="C116" s="84">
        <v>41195</v>
      </c>
      <c r="D116" s="29">
        <f t="shared" si="12"/>
        <v>2012</v>
      </c>
      <c r="E116" s="85">
        <v>375000</v>
      </c>
      <c r="F116" s="86">
        <f t="shared" si="15"/>
        <v>457982.8124895558</v>
      </c>
      <c r="G116" s="86">
        <f t="shared" si="16"/>
        <v>-1088.620190875509</v>
      </c>
      <c r="H116" s="87">
        <f t="shared" si="17"/>
        <v>450605.68996777124</v>
      </c>
      <c r="I116" s="89">
        <f t="shared" si="18"/>
        <v>-75605.689967771235</v>
      </c>
      <c r="J116" s="89">
        <f t="shared" si="19"/>
        <v>5716220355.5027437</v>
      </c>
      <c r="K116" s="90">
        <f t="shared" si="10"/>
        <v>18750000</v>
      </c>
      <c r="L116" s="91">
        <f t="shared" si="11"/>
        <v>22530284.498388562</v>
      </c>
      <c r="M116" s="92">
        <f t="shared" si="13"/>
        <v>-3780284.4983885624</v>
      </c>
      <c r="N116" s="93">
        <f t="shared" si="14"/>
        <v>14290550888756.865</v>
      </c>
    </row>
    <row r="117" spans="1:14" x14ac:dyDescent="0.2">
      <c r="A117" s="75" t="s">
        <v>133</v>
      </c>
      <c r="B117" s="75">
        <v>115</v>
      </c>
      <c r="C117" s="76">
        <v>41230</v>
      </c>
      <c r="D117" s="75">
        <f t="shared" si="12"/>
        <v>2012</v>
      </c>
      <c r="E117" s="77">
        <v>700000</v>
      </c>
      <c r="F117" s="78">
        <f t="shared" si="15"/>
        <v>720940.72509848559</v>
      </c>
      <c r="G117" s="78">
        <f t="shared" si="16"/>
        <v>9042.071906036841</v>
      </c>
      <c r="H117" s="79">
        <f t="shared" si="17"/>
        <v>456894.19229868031</v>
      </c>
      <c r="I117" s="80">
        <f t="shared" si="18"/>
        <v>243105.80770131969</v>
      </c>
      <c r="J117" s="80">
        <f t="shared" si="19"/>
        <v>59100433738.111031</v>
      </c>
      <c r="K117" s="81">
        <f t="shared" si="10"/>
        <v>35000000</v>
      </c>
      <c r="L117" s="82">
        <f t="shared" si="11"/>
        <v>22844709.614934016</v>
      </c>
      <c r="M117" s="83">
        <f t="shared" si="13"/>
        <v>12155290.385065984</v>
      </c>
      <c r="N117" s="36">
        <f t="shared" si="14"/>
        <v>147751084345277.56</v>
      </c>
    </row>
    <row r="118" spans="1:14" x14ac:dyDescent="0.2">
      <c r="A118" s="29" t="s">
        <v>134</v>
      </c>
      <c r="B118" s="29">
        <v>116</v>
      </c>
      <c r="C118" s="84">
        <v>41272</v>
      </c>
      <c r="D118" s="29">
        <f t="shared" si="12"/>
        <v>2012</v>
      </c>
      <c r="E118" s="85">
        <v>590000</v>
      </c>
      <c r="F118" s="86">
        <f t="shared" si="15"/>
        <v>720847.74619870761</v>
      </c>
      <c r="G118" s="86">
        <f t="shared" si="16"/>
        <v>8691.5867622931582</v>
      </c>
      <c r="H118" s="87">
        <f t="shared" si="17"/>
        <v>729982.79700452241</v>
      </c>
      <c r="I118" s="89">
        <f t="shared" si="18"/>
        <v>-139982.79700452241</v>
      </c>
      <c r="J118" s="89">
        <f t="shared" si="19"/>
        <v>19595183457.209328</v>
      </c>
      <c r="K118" s="90">
        <f t="shared" si="10"/>
        <v>29500000</v>
      </c>
      <c r="L118" s="91">
        <f t="shared" si="11"/>
        <v>36499139.850226119</v>
      </c>
      <c r="M118" s="92">
        <f t="shared" si="13"/>
        <v>-6999139.8502261192</v>
      </c>
      <c r="N118" s="93">
        <f t="shared" si="14"/>
        <v>48987958643023.305</v>
      </c>
    </row>
    <row r="119" spans="1:14" x14ac:dyDescent="0.2">
      <c r="A119" s="75" t="s">
        <v>135</v>
      </c>
      <c r="B119" s="75">
        <v>117</v>
      </c>
      <c r="C119" s="76">
        <v>41307</v>
      </c>
      <c r="D119" s="75">
        <f t="shared" si="12"/>
        <v>2013</v>
      </c>
      <c r="E119" s="77">
        <v>330000</v>
      </c>
      <c r="F119" s="78">
        <f t="shared" si="15"/>
        <v>484453.51645145507</v>
      </c>
      <c r="G119" s="78">
        <f t="shared" si="16"/>
        <v>-711.63818465602344</v>
      </c>
      <c r="H119" s="79">
        <f t="shared" si="17"/>
        <v>729539.33296100073</v>
      </c>
      <c r="I119" s="80">
        <f t="shared" si="18"/>
        <v>-399539.33296100073</v>
      </c>
      <c r="J119" s="80">
        <f t="shared" si="19"/>
        <v>159631678582.92142</v>
      </c>
      <c r="K119" s="81">
        <f t="shared" si="10"/>
        <v>16500000</v>
      </c>
      <c r="L119" s="82">
        <f t="shared" si="11"/>
        <v>36476966.64805004</v>
      </c>
      <c r="M119" s="83">
        <f t="shared" si="13"/>
        <v>-19976966.64805004</v>
      </c>
      <c r="N119" s="36">
        <f t="shared" si="14"/>
        <v>399079196457303.62</v>
      </c>
    </row>
    <row r="120" spans="1:14" x14ac:dyDescent="0.2">
      <c r="A120" s="29" t="s">
        <v>136</v>
      </c>
      <c r="B120" s="29">
        <v>118</v>
      </c>
      <c r="C120" s="84">
        <v>41328</v>
      </c>
      <c r="D120" s="29">
        <f t="shared" si="12"/>
        <v>2013</v>
      </c>
      <c r="E120" s="85">
        <v>450000</v>
      </c>
      <c r="F120" s="86">
        <f t="shared" si="15"/>
        <v>507390.280415266</v>
      </c>
      <c r="G120" s="86">
        <f t="shared" si="16"/>
        <v>195.6817419105555</v>
      </c>
      <c r="H120" s="87">
        <f t="shared" si="17"/>
        <v>483741.87826679903</v>
      </c>
      <c r="I120" s="89">
        <f t="shared" si="18"/>
        <v>-33741.878266799031</v>
      </c>
      <c r="J120" s="89">
        <f t="shared" si="19"/>
        <v>1138514348.9714847</v>
      </c>
      <c r="K120" s="90">
        <f t="shared" si="10"/>
        <v>22500000</v>
      </c>
      <c r="L120" s="91">
        <f t="shared" si="11"/>
        <v>24187093.91333995</v>
      </c>
      <c r="M120" s="92">
        <f t="shared" si="13"/>
        <v>-1687093.9133399501</v>
      </c>
      <c r="N120" s="93">
        <f t="shared" si="14"/>
        <v>2846285872428.707</v>
      </c>
    </row>
    <row r="121" spans="1:14" x14ac:dyDescent="0.2">
      <c r="A121" s="75" t="s">
        <v>137</v>
      </c>
      <c r="B121" s="75">
        <v>119</v>
      </c>
      <c r="C121" s="76">
        <v>41349</v>
      </c>
      <c r="D121" s="75">
        <f t="shared" si="12"/>
        <v>2013</v>
      </c>
      <c r="E121" s="77">
        <v>950000</v>
      </c>
      <c r="F121" s="78">
        <f t="shared" si="15"/>
        <v>951163.74310092861</v>
      </c>
      <c r="G121" s="78">
        <f t="shared" si="16"/>
        <v>17214.46200053965</v>
      </c>
      <c r="H121" s="79">
        <f t="shared" si="17"/>
        <v>507585.96215717657</v>
      </c>
      <c r="I121" s="80">
        <f t="shared" si="18"/>
        <v>442414.03784282343</v>
      </c>
      <c r="J121" s="80">
        <f t="shared" si="19"/>
        <v>195730180880.3912</v>
      </c>
      <c r="K121" s="81">
        <f t="shared" si="10"/>
        <v>47500000</v>
      </c>
      <c r="L121" s="82">
        <f t="shared" si="11"/>
        <v>25379298.107858829</v>
      </c>
      <c r="M121" s="83">
        <f t="shared" si="13"/>
        <v>22120701.892141171</v>
      </c>
      <c r="N121" s="36">
        <f t="shared" si="14"/>
        <v>489325452200978</v>
      </c>
    </row>
    <row r="122" spans="1:14" x14ac:dyDescent="0.2">
      <c r="A122" s="29" t="s">
        <v>138</v>
      </c>
      <c r="B122" s="29">
        <v>120</v>
      </c>
      <c r="C122" s="84">
        <v>41391</v>
      </c>
      <c r="D122" s="29">
        <f t="shared" si="12"/>
        <v>2013</v>
      </c>
      <c r="E122" s="85">
        <v>530000</v>
      </c>
      <c r="F122" s="86">
        <f t="shared" si="15"/>
        <v>745916.34641914512</v>
      </c>
      <c r="G122" s="86">
        <f t="shared" si="16"/>
        <v>8679.2520520486923</v>
      </c>
      <c r="H122" s="87">
        <f t="shared" si="17"/>
        <v>968378.20510146825</v>
      </c>
      <c r="I122" s="89">
        <f t="shared" si="18"/>
        <v>-438378.20510146825</v>
      </c>
      <c r="J122" s="89">
        <f t="shared" si="19"/>
        <v>192175450707.98495</v>
      </c>
      <c r="K122" s="90">
        <f t="shared" si="10"/>
        <v>26500000</v>
      </c>
      <c r="L122" s="91">
        <f t="shared" si="11"/>
        <v>48418910.255073413</v>
      </c>
      <c r="M122" s="92">
        <f t="shared" si="13"/>
        <v>-21918910.255073413</v>
      </c>
      <c r="N122" s="93">
        <f t="shared" si="14"/>
        <v>480438626769962.44</v>
      </c>
    </row>
    <row r="123" spans="1:14" x14ac:dyDescent="0.2">
      <c r="A123" s="75" t="s">
        <v>139</v>
      </c>
      <c r="B123" s="75">
        <v>121</v>
      </c>
      <c r="C123" s="76">
        <v>41419</v>
      </c>
      <c r="D123" s="75">
        <f t="shared" si="12"/>
        <v>2013</v>
      </c>
      <c r="E123" s="77">
        <v>380000</v>
      </c>
      <c r="F123" s="78">
        <f t="shared" si="15"/>
        <v>521079.41898940079</v>
      </c>
      <c r="G123" s="78">
        <f t="shared" si="16"/>
        <v>-280.07980848733132</v>
      </c>
      <c r="H123" s="79">
        <f t="shared" si="17"/>
        <v>754595.59847119381</v>
      </c>
      <c r="I123" s="80">
        <f t="shared" si="18"/>
        <v>-374595.59847119381</v>
      </c>
      <c r="J123" s="80">
        <f t="shared" si="19"/>
        <v>140321862393.99185</v>
      </c>
      <c r="K123" s="81">
        <f t="shared" si="10"/>
        <v>19000000</v>
      </c>
      <c r="L123" s="82">
        <f t="shared" si="11"/>
        <v>37729779.923559688</v>
      </c>
      <c r="M123" s="83">
        <f t="shared" si="13"/>
        <v>-18729779.923559688</v>
      </c>
      <c r="N123" s="36">
        <f t="shared" si="14"/>
        <v>350804655984979.56</v>
      </c>
    </row>
    <row r="124" spans="1:14" x14ac:dyDescent="0.2">
      <c r="A124" s="29" t="s">
        <v>140</v>
      </c>
      <c r="B124" s="29">
        <v>122</v>
      </c>
      <c r="C124" s="84">
        <v>41440</v>
      </c>
      <c r="D124" s="29">
        <f t="shared" si="12"/>
        <v>2013</v>
      </c>
      <c r="E124" s="85">
        <v>140000</v>
      </c>
      <c r="F124" s="86">
        <f t="shared" si="15"/>
        <v>259846.7275041572</v>
      </c>
      <c r="G124" s="86">
        <f t="shared" si="16"/>
        <v>-10292.067213702376</v>
      </c>
      <c r="H124" s="87">
        <f t="shared" si="17"/>
        <v>520799.33918091346</v>
      </c>
      <c r="I124" s="89">
        <f t="shared" si="18"/>
        <v>-380799.33918091346</v>
      </c>
      <c r="J124" s="89">
        <f t="shared" si="19"/>
        <v>145008136720.62036</v>
      </c>
      <c r="K124" s="90">
        <f t="shared" si="10"/>
        <v>7000000</v>
      </c>
      <c r="L124" s="91">
        <f t="shared" si="11"/>
        <v>26039966.959045675</v>
      </c>
      <c r="M124" s="92">
        <f t="shared" si="13"/>
        <v>-19039966.959045675</v>
      </c>
      <c r="N124" s="93">
        <f t="shared" si="14"/>
        <v>362520341801551</v>
      </c>
    </row>
    <row r="125" spans="1:14" x14ac:dyDescent="0.2">
      <c r="A125" s="75" t="s">
        <v>141</v>
      </c>
      <c r="B125" s="75">
        <v>123</v>
      </c>
      <c r="C125" s="76">
        <v>41461</v>
      </c>
      <c r="D125" s="75">
        <f t="shared" si="12"/>
        <v>2013</v>
      </c>
      <c r="E125" s="77">
        <v>550000</v>
      </c>
      <c r="F125" s="78">
        <f t="shared" si="15"/>
        <v>526355.45268513251</v>
      </c>
      <c r="G125" s="78">
        <f t="shared" si="16"/>
        <v>327.9684678792164</v>
      </c>
      <c r="H125" s="79">
        <f t="shared" si="17"/>
        <v>249554.66029045483</v>
      </c>
      <c r="I125" s="80">
        <f t="shared" si="18"/>
        <v>300445.33970954514</v>
      </c>
      <c r="J125" s="80">
        <f t="shared" si="19"/>
        <v>90267402153.183975</v>
      </c>
      <c r="K125" s="81">
        <f t="shared" si="10"/>
        <v>27500000</v>
      </c>
      <c r="L125" s="82">
        <f t="shared" si="11"/>
        <v>12477733.014522742</v>
      </c>
      <c r="M125" s="83">
        <f t="shared" si="13"/>
        <v>15022266.985477258</v>
      </c>
      <c r="N125" s="36">
        <f t="shared" si="14"/>
        <v>225668505382959.97</v>
      </c>
    </row>
    <row r="126" spans="1:14" x14ac:dyDescent="0.2">
      <c r="A126" s="29" t="s">
        <v>142</v>
      </c>
      <c r="B126" s="29">
        <v>124</v>
      </c>
      <c r="C126" s="84">
        <v>41489</v>
      </c>
      <c r="D126" s="29">
        <f t="shared" si="12"/>
        <v>2013</v>
      </c>
      <c r="E126" s="85">
        <v>180000</v>
      </c>
      <c r="F126" s="86">
        <f t="shared" si="15"/>
        <v>321148.56479428278</v>
      </c>
      <c r="G126" s="86">
        <f t="shared" si="16"/>
        <v>-7557.8019789990976</v>
      </c>
      <c r="H126" s="87">
        <f t="shared" si="17"/>
        <v>526683.42115301173</v>
      </c>
      <c r="I126" s="89">
        <f t="shared" si="18"/>
        <v>-346683.42115301173</v>
      </c>
      <c r="J126" s="89">
        <f t="shared" si="19"/>
        <v>120189394502.35651</v>
      </c>
      <c r="K126" s="90">
        <f t="shared" si="10"/>
        <v>9000000</v>
      </c>
      <c r="L126" s="91">
        <f t="shared" si="11"/>
        <v>26334171.057650588</v>
      </c>
      <c r="M126" s="92">
        <f t="shared" si="13"/>
        <v>-17334171.057650588</v>
      </c>
      <c r="N126" s="93">
        <f t="shared" si="14"/>
        <v>300473486255891.31</v>
      </c>
    </row>
    <row r="127" spans="1:14" x14ac:dyDescent="0.2">
      <c r="A127" s="75" t="s">
        <v>143</v>
      </c>
      <c r="B127" s="75">
        <v>125</v>
      </c>
      <c r="C127" s="76">
        <v>41517</v>
      </c>
      <c r="D127" s="75">
        <f t="shared" si="12"/>
        <v>2013</v>
      </c>
      <c r="E127" s="77">
        <v>270000</v>
      </c>
      <c r="F127" s="78">
        <f t="shared" si="15"/>
        <v>306398.82825193467</v>
      </c>
      <c r="G127" s="78">
        <f t="shared" si="16"/>
        <v>-7833.7354437178747</v>
      </c>
      <c r="H127" s="79">
        <f t="shared" si="17"/>
        <v>313590.76281528367</v>
      </c>
      <c r="I127" s="80">
        <f t="shared" si="18"/>
        <v>-43590.76281528367</v>
      </c>
      <c r="J127" s="80">
        <f t="shared" si="19"/>
        <v>1900154602.8183174</v>
      </c>
      <c r="K127" s="81">
        <f t="shared" si="10"/>
        <v>13500000</v>
      </c>
      <c r="L127" s="82">
        <f t="shared" si="11"/>
        <v>15679538.140764184</v>
      </c>
      <c r="M127" s="83">
        <f t="shared" si="13"/>
        <v>-2179538.1407641843</v>
      </c>
      <c r="N127" s="36">
        <f t="shared" si="14"/>
        <v>4750386507045.7969</v>
      </c>
    </row>
    <row r="128" spans="1:14" x14ac:dyDescent="0.2">
      <c r="A128" s="29" t="s">
        <v>144</v>
      </c>
      <c r="B128" s="29">
        <v>126</v>
      </c>
      <c r="C128" s="84">
        <v>41538</v>
      </c>
      <c r="D128" s="29">
        <f t="shared" si="12"/>
        <v>2013</v>
      </c>
      <c r="E128" s="85">
        <v>310000</v>
      </c>
      <c r="F128" s="86">
        <f t="shared" si="15"/>
        <v>351949.66646099911</v>
      </c>
      <c r="G128" s="86">
        <f t="shared" si="16"/>
        <v>-5785.5257108852238</v>
      </c>
      <c r="H128" s="87">
        <f t="shared" si="17"/>
        <v>298565.09280821681</v>
      </c>
      <c r="I128" s="89">
        <f t="shared" si="18"/>
        <v>11434.90719178319</v>
      </c>
      <c r="J128" s="89">
        <f t="shared" si="19"/>
        <v>130757102.48469491</v>
      </c>
      <c r="K128" s="90">
        <f t="shared" si="10"/>
        <v>15500000</v>
      </c>
      <c r="L128" s="91">
        <f t="shared" si="11"/>
        <v>14928254.640410841</v>
      </c>
      <c r="M128" s="92">
        <f t="shared" si="13"/>
        <v>571745.35958915949</v>
      </c>
      <c r="N128" s="93">
        <f t="shared" si="14"/>
        <v>326892756211.7373</v>
      </c>
    </row>
    <row r="129" spans="1:14" x14ac:dyDescent="0.2">
      <c r="A129" s="75" t="s">
        <v>145</v>
      </c>
      <c r="B129" s="75">
        <v>127</v>
      </c>
      <c r="C129" s="76">
        <v>41566</v>
      </c>
      <c r="D129" s="75">
        <f t="shared" si="12"/>
        <v>2013</v>
      </c>
      <c r="E129" s="77">
        <v>330000</v>
      </c>
      <c r="F129" s="78">
        <f t="shared" si="15"/>
        <v>382271.91831605852</v>
      </c>
      <c r="G129" s="78">
        <f t="shared" si="16"/>
        <v>-4400.1760418489566</v>
      </c>
      <c r="H129" s="79">
        <f t="shared" si="17"/>
        <v>346164.14075011387</v>
      </c>
      <c r="I129" s="80">
        <f t="shared" si="18"/>
        <v>-16164.140750113875</v>
      </c>
      <c r="J129" s="80">
        <f t="shared" si="19"/>
        <v>261279446.18949193</v>
      </c>
      <c r="K129" s="81">
        <f t="shared" si="10"/>
        <v>16500000</v>
      </c>
      <c r="L129" s="82">
        <f t="shared" si="11"/>
        <v>17308207.037505694</v>
      </c>
      <c r="M129" s="83">
        <f t="shared" si="13"/>
        <v>-808207.03750569373</v>
      </c>
      <c r="N129" s="36">
        <f t="shared" si="14"/>
        <v>653198615473.72986</v>
      </c>
    </row>
    <row r="130" spans="1:14" x14ac:dyDescent="0.2">
      <c r="A130" s="29" t="s">
        <v>146</v>
      </c>
      <c r="B130" s="29">
        <v>128</v>
      </c>
      <c r="C130" s="84">
        <v>41594</v>
      </c>
      <c r="D130" s="29">
        <f t="shared" si="12"/>
        <v>2013</v>
      </c>
      <c r="E130" s="85">
        <v>630000</v>
      </c>
      <c r="F130" s="86">
        <f t="shared" si="15"/>
        <v>642955.31048357813</v>
      </c>
      <c r="G130" s="86">
        <f t="shared" si="16"/>
        <v>5770.3040663524716</v>
      </c>
      <c r="H130" s="87">
        <f t="shared" si="17"/>
        <v>377871.74227420957</v>
      </c>
      <c r="I130" s="89">
        <f t="shared" si="18"/>
        <v>252128.25772579043</v>
      </c>
      <c r="J130" s="89">
        <f t="shared" si="19"/>
        <v>63568658343.842606</v>
      </c>
      <c r="K130" s="90">
        <f t="shared" si="10"/>
        <v>31500000</v>
      </c>
      <c r="L130" s="91">
        <f t="shared" si="11"/>
        <v>18893587.113710478</v>
      </c>
      <c r="M130" s="92">
        <f t="shared" si="13"/>
        <v>12606412.886289522</v>
      </c>
      <c r="N130" s="93">
        <f t="shared" si="14"/>
        <v>158921645859606.53</v>
      </c>
    </row>
    <row r="131" spans="1:14" x14ac:dyDescent="0.2">
      <c r="A131" s="75" t="s">
        <v>147</v>
      </c>
      <c r="B131" s="75">
        <v>129</v>
      </c>
      <c r="C131" s="76">
        <v>41636</v>
      </c>
      <c r="D131" s="75">
        <f t="shared" si="12"/>
        <v>2013</v>
      </c>
      <c r="E131" s="77">
        <v>1025000</v>
      </c>
      <c r="F131" s="78">
        <f t="shared" si="15"/>
        <v>1064045.3765892044</v>
      </c>
      <c r="G131" s="78">
        <f t="shared" si="16"/>
        <v>21704.906904606032</v>
      </c>
      <c r="H131" s="79">
        <f t="shared" si="17"/>
        <v>648725.61454993056</v>
      </c>
      <c r="I131" s="80">
        <f t="shared" si="18"/>
        <v>376274.38545006944</v>
      </c>
      <c r="J131" s="80">
        <f t="shared" si="19"/>
        <v>141582413145.82742</v>
      </c>
      <c r="K131" s="81">
        <f t="shared" ref="K131:K194" si="20">E131*_xlfn.XLOOKUP(D131,$R$3:$R$33,$S$3:$S$33)</f>
        <v>51250000</v>
      </c>
      <c r="L131" s="82">
        <f t="shared" ref="L131:L194" si="21">_xlfn.XLOOKUP(D131,$R$3:$R$33,$S$3:$S$33)*H131</f>
        <v>32436280.727496527</v>
      </c>
      <c r="M131" s="83">
        <f t="shared" si="13"/>
        <v>18813719.272503473</v>
      </c>
      <c r="N131" s="36">
        <f t="shared" si="14"/>
        <v>353956032864568.62</v>
      </c>
    </row>
    <row r="132" spans="1:14" x14ac:dyDescent="0.2">
      <c r="A132" s="29" t="s">
        <v>148</v>
      </c>
      <c r="B132" s="29">
        <v>130</v>
      </c>
      <c r="C132" s="84">
        <v>41671</v>
      </c>
      <c r="D132" s="29">
        <f t="shared" ref="D132:D195" si="22">YEAR(C132)</f>
        <v>2014</v>
      </c>
      <c r="E132" s="85">
        <v>230000</v>
      </c>
      <c r="F132" s="86">
        <f t="shared" si="15"/>
        <v>522742.77967179206</v>
      </c>
      <c r="G132" s="86">
        <f t="shared" si="16"/>
        <v>103.95797718168978</v>
      </c>
      <c r="H132" s="87">
        <f t="shared" si="17"/>
        <v>1085750.2834938103</v>
      </c>
      <c r="I132" s="89">
        <f t="shared" si="18"/>
        <v>-855750.28349381033</v>
      </c>
      <c r="J132" s="89">
        <f t="shared" si="19"/>
        <v>732308547699.73669</v>
      </c>
      <c r="K132" s="90">
        <f t="shared" si="20"/>
        <v>11500000</v>
      </c>
      <c r="L132" s="91">
        <f t="shared" si="21"/>
        <v>54287514.174690515</v>
      </c>
      <c r="M132" s="92">
        <f t="shared" ref="M132:M195" si="23">K132-L132</f>
        <v>-42787514.174690515</v>
      </c>
      <c r="N132" s="93">
        <f t="shared" ref="N132:N195" si="24">M132^2</f>
        <v>1830771369249341.8</v>
      </c>
    </row>
    <row r="133" spans="1:14" x14ac:dyDescent="0.2">
      <c r="A133" s="75" t="s">
        <v>149</v>
      </c>
      <c r="B133" s="75">
        <v>131</v>
      </c>
      <c r="C133" s="76">
        <v>41692</v>
      </c>
      <c r="D133" s="75">
        <f t="shared" si="22"/>
        <v>2014</v>
      </c>
      <c r="E133" s="77">
        <v>340000</v>
      </c>
      <c r="F133" s="78">
        <f t="shared" ref="F133:F196" si="25">(($O$2*E133)+(1-$O$2)*(E132+F132))</f>
        <v>404994.36223136465</v>
      </c>
      <c r="G133" s="78">
        <f t="shared" ref="G133:G196" si="26">($P$2*(F133-F132))+((1-$P$2)*G132)</f>
        <v>-4417.692489445456</v>
      </c>
      <c r="H133" s="79">
        <f t="shared" ref="H133:H196" si="27">F132+G132</f>
        <v>522846.73764897377</v>
      </c>
      <c r="I133" s="80">
        <f t="shared" ref="I133:I196" si="28">E133-H133</f>
        <v>-182846.73764897377</v>
      </c>
      <c r="J133" s="80">
        <f t="shared" ref="J133:J196" si="29">I133^2</f>
        <v>33432929468.872639</v>
      </c>
      <c r="K133" s="81">
        <f t="shared" si="20"/>
        <v>17000000</v>
      </c>
      <c r="L133" s="82">
        <f t="shared" si="21"/>
        <v>26142336.882448688</v>
      </c>
      <c r="M133" s="83">
        <f t="shared" si="23"/>
        <v>-9142336.8824486881</v>
      </c>
      <c r="N133" s="36">
        <f t="shared" si="24"/>
        <v>83582323672181.594</v>
      </c>
    </row>
    <row r="134" spans="1:14" x14ac:dyDescent="0.2">
      <c r="A134" s="29" t="s">
        <v>150</v>
      </c>
      <c r="B134" s="29">
        <v>132</v>
      </c>
      <c r="C134" s="84">
        <v>41713</v>
      </c>
      <c r="D134" s="29">
        <f t="shared" si="22"/>
        <v>2014</v>
      </c>
      <c r="E134" s="85">
        <v>300000</v>
      </c>
      <c r="F134" s="86">
        <f t="shared" si="25"/>
        <v>370072.99992692523</v>
      </c>
      <c r="G134" s="86">
        <f t="shared" si="26"/>
        <v>-5588.0289579643522</v>
      </c>
      <c r="H134" s="87">
        <f t="shared" si="27"/>
        <v>400576.66974191921</v>
      </c>
      <c r="I134" s="89">
        <f t="shared" si="28"/>
        <v>-100576.66974191921</v>
      </c>
      <c r="J134" s="89">
        <f t="shared" si="29"/>
        <v>10115666496.375086</v>
      </c>
      <c r="K134" s="90">
        <f t="shared" si="20"/>
        <v>15000000</v>
      </c>
      <c r="L134" s="91">
        <f t="shared" si="21"/>
        <v>20028833.487095959</v>
      </c>
      <c r="M134" s="92">
        <f t="shared" si="23"/>
        <v>-5028833.4870959595</v>
      </c>
      <c r="N134" s="93">
        <f t="shared" si="24"/>
        <v>25289166240937.707</v>
      </c>
    </row>
    <row r="135" spans="1:14" x14ac:dyDescent="0.2">
      <c r="A135" s="75" t="s">
        <v>151</v>
      </c>
      <c r="B135" s="75">
        <v>133</v>
      </c>
      <c r="C135" s="76">
        <v>41755</v>
      </c>
      <c r="D135" s="75">
        <f t="shared" si="22"/>
        <v>2014</v>
      </c>
      <c r="E135" s="77">
        <v>350000</v>
      </c>
      <c r="F135" s="78">
        <f t="shared" si="25"/>
        <v>400401.70663741801</v>
      </c>
      <c r="G135" s="78">
        <f t="shared" si="26"/>
        <v>-4210.0090069915404</v>
      </c>
      <c r="H135" s="79">
        <f t="shared" si="27"/>
        <v>364484.9709689609</v>
      </c>
      <c r="I135" s="80">
        <f t="shared" si="28"/>
        <v>-14484.970968960901</v>
      </c>
      <c r="J135" s="80">
        <f t="shared" si="29"/>
        <v>209814383.97164011</v>
      </c>
      <c r="K135" s="81">
        <f t="shared" si="20"/>
        <v>17500000</v>
      </c>
      <c r="L135" s="82">
        <f t="shared" si="21"/>
        <v>18224248.548448045</v>
      </c>
      <c r="M135" s="83">
        <f t="shared" si="23"/>
        <v>-724248.54844804481</v>
      </c>
      <c r="N135" s="36">
        <f t="shared" si="24"/>
        <v>524535959929.09991</v>
      </c>
    </row>
    <row r="136" spans="1:14" x14ac:dyDescent="0.2">
      <c r="A136" s="29" t="s">
        <v>152</v>
      </c>
      <c r="B136" s="29">
        <v>134</v>
      </c>
      <c r="C136" s="84">
        <v>41783</v>
      </c>
      <c r="D136" s="29">
        <f t="shared" si="22"/>
        <v>2014</v>
      </c>
      <c r="E136" s="85">
        <v>215000</v>
      </c>
      <c r="F136" s="86">
        <f t="shared" si="25"/>
        <v>299309.39116161934</v>
      </c>
      <c r="G136" s="86">
        <f t="shared" si="26"/>
        <v>-7927.0993473457784</v>
      </c>
      <c r="H136" s="87">
        <f t="shared" si="27"/>
        <v>396191.6976304265</v>
      </c>
      <c r="I136" s="89">
        <f t="shared" si="28"/>
        <v>-181191.6976304265</v>
      </c>
      <c r="J136" s="89">
        <f t="shared" si="29"/>
        <v>32830431290.195904</v>
      </c>
      <c r="K136" s="90">
        <f t="shared" si="20"/>
        <v>10750000</v>
      </c>
      <c r="L136" s="91">
        <f t="shared" si="21"/>
        <v>19809584.881521326</v>
      </c>
      <c r="M136" s="92">
        <f t="shared" si="23"/>
        <v>-9059584.8815213256</v>
      </c>
      <c r="N136" s="93">
        <f t="shared" si="24"/>
        <v>82076078225489.766</v>
      </c>
    </row>
    <row r="137" spans="1:14" x14ac:dyDescent="0.2">
      <c r="A137" s="75" t="s">
        <v>153</v>
      </c>
      <c r="B137" s="75">
        <v>135</v>
      </c>
      <c r="C137" s="76">
        <v>41804</v>
      </c>
      <c r="D137" s="75">
        <f t="shared" si="22"/>
        <v>2014</v>
      </c>
      <c r="E137" s="77">
        <v>115000</v>
      </c>
      <c r="F137" s="78">
        <f t="shared" si="25"/>
        <v>177879.01446072868</v>
      </c>
      <c r="G137" s="78">
        <f t="shared" si="26"/>
        <v>-12281.887659340064</v>
      </c>
      <c r="H137" s="79">
        <f t="shared" si="27"/>
        <v>291382.29181427357</v>
      </c>
      <c r="I137" s="80">
        <f t="shared" si="28"/>
        <v>-176382.29181427357</v>
      </c>
      <c r="J137" s="80">
        <f t="shared" si="29"/>
        <v>31110712865.65556</v>
      </c>
      <c r="K137" s="81">
        <f t="shared" si="20"/>
        <v>5750000</v>
      </c>
      <c r="L137" s="82">
        <f t="shared" si="21"/>
        <v>14569114.590713678</v>
      </c>
      <c r="M137" s="83">
        <f t="shared" si="23"/>
        <v>-8819114.5907136779</v>
      </c>
      <c r="N137" s="36">
        <f t="shared" si="24"/>
        <v>77776782164138.891</v>
      </c>
    </row>
    <row r="138" spans="1:14" x14ac:dyDescent="0.2">
      <c r="A138" s="29" t="s">
        <v>154</v>
      </c>
      <c r="B138" s="29">
        <v>136</v>
      </c>
      <c r="C138" s="84">
        <v>41825</v>
      </c>
      <c r="D138" s="29">
        <f t="shared" si="22"/>
        <v>2014</v>
      </c>
      <c r="E138" s="85">
        <v>525000</v>
      </c>
      <c r="F138" s="86">
        <f t="shared" si="25"/>
        <v>488448.04522652726</v>
      </c>
      <c r="G138" s="86">
        <f t="shared" si="26"/>
        <v>104.95648168952539</v>
      </c>
      <c r="H138" s="87">
        <f t="shared" si="27"/>
        <v>165597.12680138863</v>
      </c>
      <c r="I138" s="89">
        <f t="shared" si="28"/>
        <v>359402.87319861137</v>
      </c>
      <c r="J138" s="89">
        <f t="shared" si="29"/>
        <v>129170425263.41713</v>
      </c>
      <c r="K138" s="90">
        <f t="shared" si="20"/>
        <v>26250000</v>
      </c>
      <c r="L138" s="91">
        <f t="shared" si="21"/>
        <v>8279856.3400694318</v>
      </c>
      <c r="M138" s="92">
        <f t="shared" si="23"/>
        <v>17970143.659930568</v>
      </c>
      <c r="N138" s="93">
        <f t="shared" si="24"/>
        <v>322926063158542.81</v>
      </c>
    </row>
    <row r="139" spans="1:14" x14ac:dyDescent="0.2">
      <c r="A139" s="75" t="s">
        <v>155</v>
      </c>
      <c r="B139" s="75">
        <v>137</v>
      </c>
      <c r="C139" s="76">
        <v>41881</v>
      </c>
      <c r="D139" s="75">
        <f t="shared" si="22"/>
        <v>2014</v>
      </c>
      <c r="E139" s="77">
        <v>125000</v>
      </c>
      <c r="F139" s="78">
        <f t="shared" si="25"/>
        <v>264903.39000265044</v>
      </c>
      <c r="G139" s="78">
        <f t="shared" si="26"/>
        <v>-8475.8240714901804</v>
      </c>
      <c r="H139" s="79">
        <f t="shared" si="27"/>
        <v>488553.00170821679</v>
      </c>
      <c r="I139" s="80">
        <f t="shared" si="28"/>
        <v>-363553.00170821679</v>
      </c>
      <c r="J139" s="80">
        <f t="shared" si="29"/>
        <v>132170785051.05469</v>
      </c>
      <c r="K139" s="81">
        <f t="shared" si="20"/>
        <v>6250000</v>
      </c>
      <c r="L139" s="82">
        <f t="shared" si="21"/>
        <v>24427650.085410841</v>
      </c>
      <c r="M139" s="83">
        <f t="shared" si="23"/>
        <v>-18177650.085410841</v>
      </c>
      <c r="N139" s="36">
        <f t="shared" si="24"/>
        <v>330426962627636.75</v>
      </c>
    </row>
    <row r="140" spans="1:14" x14ac:dyDescent="0.2">
      <c r="A140" s="29" t="s">
        <v>156</v>
      </c>
      <c r="B140" s="29">
        <v>138</v>
      </c>
      <c r="C140" s="84">
        <v>41909</v>
      </c>
      <c r="D140" s="29">
        <f t="shared" si="22"/>
        <v>2014</v>
      </c>
      <c r="E140" s="85">
        <v>205000</v>
      </c>
      <c r="F140" s="86">
        <f t="shared" si="25"/>
        <v>234116.62783585422</v>
      </c>
      <c r="G140" s="86">
        <f t="shared" si="26"/>
        <v>-9331.8294196391198</v>
      </c>
      <c r="H140" s="87">
        <f t="shared" si="27"/>
        <v>256427.56593116026</v>
      </c>
      <c r="I140" s="89">
        <f t="shared" si="28"/>
        <v>-51427.565931160265</v>
      </c>
      <c r="J140" s="89">
        <f t="shared" si="29"/>
        <v>2644794537.6038361</v>
      </c>
      <c r="K140" s="90">
        <f t="shared" si="20"/>
        <v>10250000</v>
      </c>
      <c r="L140" s="91">
        <f t="shared" si="21"/>
        <v>12821378.296558013</v>
      </c>
      <c r="M140" s="92">
        <f t="shared" si="23"/>
        <v>-2571378.2965580132</v>
      </c>
      <c r="N140" s="93">
        <f t="shared" si="24"/>
        <v>6611986344009.5898</v>
      </c>
    </row>
    <row r="141" spans="1:14" x14ac:dyDescent="0.2">
      <c r="A141" s="75" t="s">
        <v>157</v>
      </c>
      <c r="B141" s="75">
        <v>139</v>
      </c>
      <c r="C141" s="76">
        <v>41937</v>
      </c>
      <c r="D141" s="75">
        <f t="shared" si="22"/>
        <v>2014</v>
      </c>
      <c r="E141" s="77">
        <v>180000</v>
      </c>
      <c r="F141" s="78">
        <f t="shared" si="25"/>
        <v>220802.94265383651</v>
      </c>
      <c r="G141" s="78">
        <f t="shared" si="26"/>
        <v>-9484.6015627732922</v>
      </c>
      <c r="H141" s="79">
        <f t="shared" si="27"/>
        <v>224784.79841621511</v>
      </c>
      <c r="I141" s="80">
        <f t="shared" si="28"/>
        <v>-44784.798416215112</v>
      </c>
      <c r="J141" s="80">
        <f t="shared" si="29"/>
        <v>2005678169.1810236</v>
      </c>
      <c r="K141" s="81">
        <f t="shared" si="20"/>
        <v>9000000</v>
      </c>
      <c r="L141" s="82">
        <f t="shared" si="21"/>
        <v>11239239.920810755</v>
      </c>
      <c r="M141" s="83">
        <f t="shared" si="23"/>
        <v>-2239239.9208107553</v>
      </c>
      <c r="N141" s="36">
        <f t="shared" si="24"/>
        <v>5014195422952.5576</v>
      </c>
    </row>
    <row r="142" spans="1:14" x14ac:dyDescent="0.2">
      <c r="A142" s="29" t="s">
        <v>158</v>
      </c>
      <c r="B142" s="29">
        <v>140</v>
      </c>
      <c r="C142" s="84">
        <v>41958</v>
      </c>
      <c r="D142" s="29">
        <f t="shared" si="22"/>
        <v>2014</v>
      </c>
      <c r="E142" s="85">
        <v>190000</v>
      </c>
      <c r="F142" s="86">
        <f t="shared" si="25"/>
        <v>223195.01512582705</v>
      </c>
      <c r="G142" s="86">
        <f t="shared" si="26"/>
        <v>-9028.9283656826519</v>
      </c>
      <c r="H142" s="87">
        <f t="shared" si="27"/>
        <v>211318.34109106322</v>
      </c>
      <c r="I142" s="89">
        <f t="shared" si="28"/>
        <v>-21318.341091063223</v>
      </c>
      <c r="J142" s="89">
        <f t="shared" si="29"/>
        <v>454471666.87491471</v>
      </c>
      <c r="K142" s="90">
        <f t="shared" si="20"/>
        <v>9500000</v>
      </c>
      <c r="L142" s="91">
        <f t="shared" si="21"/>
        <v>10565917.05455316</v>
      </c>
      <c r="M142" s="92">
        <f t="shared" si="23"/>
        <v>-1065917.0545531604</v>
      </c>
      <c r="N142" s="93">
        <f t="shared" si="24"/>
        <v>1136179167187.2852</v>
      </c>
    </row>
    <row r="143" spans="1:14" x14ac:dyDescent="0.2">
      <c r="A143" s="75" t="s">
        <v>159</v>
      </c>
      <c r="B143" s="75">
        <v>141</v>
      </c>
      <c r="C143" s="76">
        <v>41979</v>
      </c>
      <c r="D143" s="75">
        <f t="shared" si="22"/>
        <v>2014</v>
      </c>
      <c r="E143" s="77">
        <v>400000</v>
      </c>
      <c r="F143" s="78">
        <f t="shared" si="25"/>
        <v>402077.81125430786</v>
      </c>
      <c r="G143" s="78">
        <f t="shared" si="26"/>
        <v>-1819.3058720083245</v>
      </c>
      <c r="H143" s="79">
        <f t="shared" si="27"/>
        <v>214166.08676014439</v>
      </c>
      <c r="I143" s="80">
        <f t="shared" si="28"/>
        <v>185833.91323985561</v>
      </c>
      <c r="J143" s="80">
        <f t="shared" si="29"/>
        <v>34534243310.038185</v>
      </c>
      <c r="K143" s="81">
        <f t="shared" si="20"/>
        <v>20000000</v>
      </c>
      <c r="L143" s="82">
        <f t="shared" si="21"/>
        <v>10708304.338007219</v>
      </c>
      <c r="M143" s="83">
        <f t="shared" si="23"/>
        <v>9291695.6619927809</v>
      </c>
      <c r="N143" s="36">
        <f t="shared" si="24"/>
        <v>86335608275095.469</v>
      </c>
    </row>
    <row r="144" spans="1:14" x14ac:dyDescent="0.2">
      <c r="A144" s="29" t="s">
        <v>160</v>
      </c>
      <c r="B144" s="29">
        <v>142</v>
      </c>
      <c r="C144" s="84">
        <v>42007</v>
      </c>
      <c r="D144" s="29">
        <f t="shared" si="22"/>
        <v>2015</v>
      </c>
      <c r="E144" s="85">
        <v>800000</v>
      </c>
      <c r="F144" s="86">
        <f t="shared" si="25"/>
        <v>800327.19171348866</v>
      </c>
      <c r="G144" s="86">
        <f t="shared" si="26"/>
        <v>13530.157860243613</v>
      </c>
      <c r="H144" s="87">
        <f t="shared" si="27"/>
        <v>400258.50538229954</v>
      </c>
      <c r="I144" s="89">
        <f t="shared" si="28"/>
        <v>399741.49461770046</v>
      </c>
      <c r="J144" s="89">
        <f t="shared" si="29"/>
        <v>159793262519.19305</v>
      </c>
      <c r="K144" s="90">
        <f t="shared" si="20"/>
        <v>48000000</v>
      </c>
      <c r="L144" s="91">
        <f t="shared" si="21"/>
        <v>24015510.322937973</v>
      </c>
      <c r="M144" s="92">
        <f t="shared" si="23"/>
        <v>23984489.677062027</v>
      </c>
      <c r="N144" s="93">
        <f t="shared" si="24"/>
        <v>575255745069095</v>
      </c>
    </row>
    <row r="145" spans="1:14" x14ac:dyDescent="0.2">
      <c r="A145" s="75" t="s">
        <v>161</v>
      </c>
      <c r="B145" s="75">
        <v>143</v>
      </c>
      <c r="C145" s="76">
        <v>42035</v>
      </c>
      <c r="D145" s="75">
        <f t="shared" si="22"/>
        <v>2015</v>
      </c>
      <c r="E145" s="77">
        <v>650000</v>
      </c>
      <c r="F145" s="78">
        <f t="shared" si="25"/>
        <v>799647.46272644063</v>
      </c>
      <c r="G145" s="78">
        <f t="shared" si="26"/>
        <v>12984.966121289704</v>
      </c>
      <c r="H145" s="79">
        <f t="shared" si="27"/>
        <v>813857.34957373224</v>
      </c>
      <c r="I145" s="80">
        <f t="shared" si="28"/>
        <v>-163857.34957373224</v>
      </c>
      <c r="J145" s="80">
        <f t="shared" si="29"/>
        <v>26849231009.328289</v>
      </c>
      <c r="K145" s="81">
        <f t="shared" si="20"/>
        <v>39000000</v>
      </c>
      <c r="L145" s="82">
        <f t="shared" si="21"/>
        <v>48831440.974423937</v>
      </c>
      <c r="M145" s="83">
        <f t="shared" si="23"/>
        <v>-9831440.9744239375</v>
      </c>
      <c r="N145" s="36">
        <f t="shared" si="24"/>
        <v>96657231633581.906</v>
      </c>
    </row>
    <row r="146" spans="1:14" x14ac:dyDescent="0.2">
      <c r="A146" s="29" t="s">
        <v>162</v>
      </c>
      <c r="B146" s="29">
        <v>144</v>
      </c>
      <c r="C146" s="84">
        <v>42063</v>
      </c>
      <c r="D146" s="29">
        <f t="shared" si="22"/>
        <v>2015</v>
      </c>
      <c r="E146" s="85">
        <v>590000</v>
      </c>
      <c r="F146" s="86">
        <f t="shared" si="25"/>
        <v>725368.17925232928</v>
      </c>
      <c r="G146" s="86">
        <f t="shared" si="26"/>
        <v>9636.8924528148273</v>
      </c>
      <c r="H146" s="87">
        <f t="shared" si="27"/>
        <v>812632.42884773039</v>
      </c>
      <c r="I146" s="89">
        <f t="shared" si="28"/>
        <v>-222632.42884773039</v>
      </c>
      <c r="J146" s="89">
        <f t="shared" si="29"/>
        <v>49565198374.639732</v>
      </c>
      <c r="K146" s="90">
        <f t="shared" si="20"/>
        <v>35400000</v>
      </c>
      <c r="L146" s="91">
        <f t="shared" si="21"/>
        <v>48757945.730863824</v>
      </c>
      <c r="M146" s="92">
        <f t="shared" si="23"/>
        <v>-13357945.730863824</v>
      </c>
      <c r="N146" s="93">
        <f t="shared" si="24"/>
        <v>178434714148703.06</v>
      </c>
    </row>
    <row r="147" spans="1:14" x14ac:dyDescent="0.2">
      <c r="A147" s="75" t="s">
        <v>163</v>
      </c>
      <c r="B147" s="75">
        <v>145</v>
      </c>
      <c r="C147" s="76">
        <v>42077</v>
      </c>
      <c r="D147" s="75">
        <f t="shared" si="22"/>
        <v>2015</v>
      </c>
      <c r="E147" s="77">
        <v>310000</v>
      </c>
      <c r="F147" s="78">
        <f t="shared" si="25"/>
        <v>468314.73459129577</v>
      </c>
      <c r="G147" s="78">
        <f t="shared" si="26"/>
        <v>-595.23467218162659</v>
      </c>
      <c r="H147" s="79">
        <f t="shared" si="27"/>
        <v>735005.07170514413</v>
      </c>
      <c r="I147" s="80">
        <f t="shared" si="28"/>
        <v>-425005.07170514413</v>
      </c>
      <c r="J147" s="80">
        <f t="shared" si="29"/>
        <v>180629310975.0947</v>
      </c>
      <c r="K147" s="81">
        <f t="shared" si="20"/>
        <v>18600000</v>
      </c>
      <c r="L147" s="82">
        <f t="shared" si="21"/>
        <v>44100304.302308649</v>
      </c>
      <c r="M147" s="83">
        <f t="shared" si="23"/>
        <v>-25500304.302308649</v>
      </c>
      <c r="N147" s="36">
        <f t="shared" si="24"/>
        <v>650265519510341</v>
      </c>
    </row>
    <row r="148" spans="1:14" x14ac:dyDescent="0.2">
      <c r="A148" s="29" t="s">
        <v>164</v>
      </c>
      <c r="B148" s="29">
        <v>146</v>
      </c>
      <c r="C148" s="84">
        <v>42119</v>
      </c>
      <c r="D148" s="29">
        <f t="shared" si="22"/>
        <v>2015</v>
      </c>
      <c r="E148" s="85">
        <v>125000</v>
      </c>
      <c r="F148" s="86">
        <f t="shared" si="25"/>
        <v>227877.08617187588</v>
      </c>
      <c r="G148" s="86">
        <f t="shared" si="26"/>
        <v>-9797.2856125578455</v>
      </c>
      <c r="H148" s="87">
        <f t="shared" si="27"/>
        <v>467719.49991911417</v>
      </c>
      <c r="I148" s="89">
        <f t="shared" si="28"/>
        <v>-342719.49991911417</v>
      </c>
      <c r="J148" s="89">
        <f t="shared" si="29"/>
        <v>117456655624.80769</v>
      </c>
      <c r="K148" s="90">
        <f t="shared" si="20"/>
        <v>7500000</v>
      </c>
      <c r="L148" s="91">
        <f t="shared" si="21"/>
        <v>28063169.995146848</v>
      </c>
      <c r="M148" s="92">
        <f t="shared" si="23"/>
        <v>-20563169.995146848</v>
      </c>
      <c r="N148" s="93">
        <f t="shared" si="24"/>
        <v>422843960249307.62</v>
      </c>
    </row>
    <row r="149" spans="1:14" x14ac:dyDescent="0.2">
      <c r="A149" s="75" t="s">
        <v>165</v>
      </c>
      <c r="B149" s="75">
        <v>147</v>
      </c>
      <c r="C149" s="76">
        <v>42147</v>
      </c>
      <c r="D149" s="75">
        <f t="shared" si="22"/>
        <v>2015</v>
      </c>
      <c r="E149" s="77">
        <v>375000</v>
      </c>
      <c r="F149" s="78">
        <f t="shared" si="25"/>
        <v>371516.31779942528</v>
      </c>
      <c r="G149" s="78">
        <f t="shared" si="26"/>
        <v>-3910.3758466923055</v>
      </c>
      <c r="H149" s="79">
        <f t="shared" si="27"/>
        <v>218079.80055931804</v>
      </c>
      <c r="I149" s="80">
        <f t="shared" si="28"/>
        <v>156920.19944068196</v>
      </c>
      <c r="J149" s="80">
        <f t="shared" si="29"/>
        <v>24623948992.503403</v>
      </c>
      <c r="K149" s="81">
        <f t="shared" si="20"/>
        <v>22500000</v>
      </c>
      <c r="L149" s="82">
        <f t="shared" si="21"/>
        <v>13084788.033559082</v>
      </c>
      <c r="M149" s="83">
        <f t="shared" si="23"/>
        <v>9415211.9664409179</v>
      </c>
      <c r="N149" s="36">
        <f t="shared" si="24"/>
        <v>88646216373012.25</v>
      </c>
    </row>
    <row r="150" spans="1:14" x14ac:dyDescent="0.2">
      <c r="A150" s="29" t="s">
        <v>166</v>
      </c>
      <c r="B150" s="29">
        <v>148</v>
      </c>
      <c r="C150" s="84">
        <v>42168</v>
      </c>
      <c r="D150" s="29">
        <f t="shared" si="22"/>
        <v>2015</v>
      </c>
      <c r="E150" s="85">
        <v>300000</v>
      </c>
      <c r="F150" s="86">
        <f t="shared" si="25"/>
        <v>370312.66137313936</v>
      </c>
      <c r="G150" s="86">
        <f t="shared" si="26"/>
        <v>-3806.5269502492679</v>
      </c>
      <c r="H150" s="87">
        <f t="shared" si="27"/>
        <v>367605.94195273297</v>
      </c>
      <c r="I150" s="89">
        <f t="shared" si="28"/>
        <v>-67605.941952732974</v>
      </c>
      <c r="J150" s="89">
        <f t="shared" si="29"/>
        <v>4570563387.3163004</v>
      </c>
      <c r="K150" s="90">
        <f t="shared" si="20"/>
        <v>18000000</v>
      </c>
      <c r="L150" s="91">
        <f t="shared" si="21"/>
        <v>22056356.517163977</v>
      </c>
      <c r="M150" s="92">
        <f t="shared" si="23"/>
        <v>-4056356.517163977</v>
      </c>
      <c r="N150" s="93">
        <f t="shared" si="24"/>
        <v>16454028194338.67</v>
      </c>
    </row>
    <row r="151" spans="1:14" x14ac:dyDescent="0.2">
      <c r="A151" s="75" t="s">
        <v>167</v>
      </c>
      <c r="B151" s="75">
        <v>149</v>
      </c>
      <c r="C151" s="76">
        <v>42196</v>
      </c>
      <c r="D151" s="75">
        <f t="shared" si="22"/>
        <v>2015</v>
      </c>
      <c r="E151" s="77">
        <v>825000</v>
      </c>
      <c r="F151" s="78">
        <f t="shared" si="25"/>
        <v>800641.47596400208</v>
      </c>
      <c r="G151" s="78">
        <f t="shared" si="26"/>
        <v>12849.974564487266</v>
      </c>
      <c r="H151" s="79">
        <f t="shared" si="27"/>
        <v>366506.13442289009</v>
      </c>
      <c r="I151" s="80">
        <f t="shared" si="28"/>
        <v>458493.86557710991</v>
      </c>
      <c r="J151" s="80">
        <f t="shared" si="29"/>
        <v>210216624771.84094</v>
      </c>
      <c r="K151" s="81">
        <f t="shared" si="20"/>
        <v>49500000</v>
      </c>
      <c r="L151" s="82">
        <f t="shared" si="21"/>
        <v>21990368.065373406</v>
      </c>
      <c r="M151" s="83">
        <f t="shared" si="23"/>
        <v>27509631.934626594</v>
      </c>
      <c r="N151" s="36">
        <f t="shared" si="24"/>
        <v>756779849178627.38</v>
      </c>
    </row>
    <row r="152" spans="1:14" x14ac:dyDescent="0.2">
      <c r="A152" s="29" t="s">
        <v>168</v>
      </c>
      <c r="B152" s="29">
        <v>150</v>
      </c>
      <c r="C152" s="84">
        <v>42217</v>
      </c>
      <c r="D152" s="29">
        <f t="shared" si="22"/>
        <v>2015</v>
      </c>
      <c r="E152" s="85">
        <v>900000</v>
      </c>
      <c r="F152" s="86">
        <f t="shared" si="25"/>
        <v>1014266.3355041839</v>
      </c>
      <c r="G152" s="86">
        <f t="shared" si="26"/>
        <v>20553.118850891828</v>
      </c>
      <c r="H152" s="87">
        <f t="shared" si="27"/>
        <v>813491.45052848931</v>
      </c>
      <c r="I152" s="89">
        <f t="shared" si="28"/>
        <v>86508.549471510691</v>
      </c>
      <c r="J152" s="89">
        <f t="shared" si="29"/>
        <v>7483729131.664813</v>
      </c>
      <c r="K152" s="90">
        <f t="shared" si="20"/>
        <v>54000000</v>
      </c>
      <c r="L152" s="91">
        <f t="shared" si="21"/>
        <v>48809487.031709358</v>
      </c>
      <c r="M152" s="92">
        <f t="shared" si="23"/>
        <v>5190512.9682906419</v>
      </c>
      <c r="N152" s="93">
        <f t="shared" si="24"/>
        <v>26941424873993.332</v>
      </c>
    </row>
    <row r="153" spans="1:14" x14ac:dyDescent="0.2">
      <c r="A153" s="75" t="s">
        <v>169</v>
      </c>
      <c r="B153" s="75">
        <v>151</v>
      </c>
      <c r="C153" s="76">
        <v>42252</v>
      </c>
      <c r="D153" s="75">
        <f t="shared" si="22"/>
        <v>2015</v>
      </c>
      <c r="E153" s="77">
        <v>115000</v>
      </c>
      <c r="F153" s="78">
        <f t="shared" si="25"/>
        <v>398329.40930777747</v>
      </c>
      <c r="G153" s="78">
        <f t="shared" si="26"/>
        <v>-3867.1399601293924</v>
      </c>
      <c r="H153" s="79">
        <f t="shared" si="27"/>
        <v>1034819.4543550757</v>
      </c>
      <c r="I153" s="80">
        <f t="shared" si="28"/>
        <v>-919819.45435507572</v>
      </c>
      <c r="J153" s="80">
        <f t="shared" si="29"/>
        <v>846067828610.06921</v>
      </c>
      <c r="K153" s="81">
        <f t="shared" si="20"/>
        <v>6900000</v>
      </c>
      <c r="L153" s="82">
        <f t="shared" si="21"/>
        <v>62089167.261304542</v>
      </c>
      <c r="M153" s="83">
        <f t="shared" si="23"/>
        <v>-55189167.261304542</v>
      </c>
      <c r="N153" s="36">
        <f t="shared" si="24"/>
        <v>3045844182996249</v>
      </c>
    </row>
    <row r="154" spans="1:14" x14ac:dyDescent="0.2">
      <c r="A154" s="29" t="s">
        <v>170</v>
      </c>
      <c r="B154" s="29">
        <v>152</v>
      </c>
      <c r="C154" s="84">
        <v>42280</v>
      </c>
      <c r="D154" s="29">
        <f t="shared" si="22"/>
        <v>2015</v>
      </c>
      <c r="E154" s="85">
        <v>250000</v>
      </c>
      <c r="F154" s="86">
        <f t="shared" si="25"/>
        <v>291466.3268690746</v>
      </c>
      <c r="G154" s="86">
        <f t="shared" si="26"/>
        <v>-7818.7926079330391</v>
      </c>
      <c r="H154" s="87">
        <f t="shared" si="27"/>
        <v>394462.26934764808</v>
      </c>
      <c r="I154" s="89">
        <f t="shared" si="28"/>
        <v>-144462.26934764808</v>
      </c>
      <c r="J154" s="89">
        <f t="shared" si="29"/>
        <v>20869347265.072422</v>
      </c>
      <c r="K154" s="90">
        <f t="shared" si="20"/>
        <v>15000000</v>
      </c>
      <c r="L154" s="91">
        <f t="shared" si="21"/>
        <v>23667736.160858884</v>
      </c>
      <c r="M154" s="92">
        <f t="shared" si="23"/>
        <v>-8667736.1608588845</v>
      </c>
      <c r="N154" s="93">
        <f t="shared" si="24"/>
        <v>75129650154260.719</v>
      </c>
    </row>
    <row r="155" spans="1:14" x14ac:dyDescent="0.2">
      <c r="A155" s="75" t="s">
        <v>171</v>
      </c>
      <c r="B155" s="75">
        <v>153</v>
      </c>
      <c r="C155" s="76">
        <v>42322</v>
      </c>
      <c r="D155" s="75">
        <f t="shared" si="22"/>
        <v>2015</v>
      </c>
      <c r="E155" s="77">
        <v>1100000</v>
      </c>
      <c r="F155" s="78">
        <f t="shared" si="25"/>
        <v>1012048.0317093554</v>
      </c>
      <c r="G155" s="78">
        <f t="shared" si="26"/>
        <v>20127.80106493448</v>
      </c>
      <c r="H155" s="79">
        <f t="shared" si="27"/>
        <v>283647.53426114155</v>
      </c>
      <c r="I155" s="80">
        <f t="shared" si="28"/>
        <v>816352.46573885845</v>
      </c>
      <c r="J155" s="80">
        <f t="shared" si="29"/>
        <v>666431348317.91406</v>
      </c>
      <c r="K155" s="81">
        <f t="shared" si="20"/>
        <v>66000000</v>
      </c>
      <c r="L155" s="82">
        <f t="shared" si="21"/>
        <v>17018852.055668492</v>
      </c>
      <c r="M155" s="83">
        <f t="shared" si="23"/>
        <v>48981147.944331512</v>
      </c>
      <c r="N155" s="36">
        <f t="shared" si="24"/>
        <v>2399152853944491</v>
      </c>
    </row>
    <row r="156" spans="1:14" x14ac:dyDescent="0.2">
      <c r="A156" s="29" t="s">
        <v>172</v>
      </c>
      <c r="B156" s="29">
        <v>154</v>
      </c>
      <c r="C156" s="84">
        <v>42350</v>
      </c>
      <c r="D156" s="29">
        <f t="shared" si="22"/>
        <v>2015</v>
      </c>
      <c r="E156" s="85">
        <v>1200000</v>
      </c>
      <c r="F156" s="86">
        <f t="shared" si="25"/>
        <v>1343619.6659635284</v>
      </c>
      <c r="G156" s="86">
        <f t="shared" si="26"/>
        <v>32076.988755705905</v>
      </c>
      <c r="H156" s="87">
        <f t="shared" si="27"/>
        <v>1032175.8327742899</v>
      </c>
      <c r="I156" s="89">
        <f t="shared" si="28"/>
        <v>167824.16722571012</v>
      </c>
      <c r="J156" s="89">
        <f t="shared" si="29"/>
        <v>28164951105.003113</v>
      </c>
      <c r="K156" s="90">
        <f t="shared" si="20"/>
        <v>72000000</v>
      </c>
      <c r="L156" s="91">
        <f t="shared" si="21"/>
        <v>61930549.966457397</v>
      </c>
      <c r="M156" s="92">
        <f t="shared" si="23"/>
        <v>10069450.033542603</v>
      </c>
      <c r="N156" s="93">
        <f t="shared" si="24"/>
        <v>101393823978011.14</v>
      </c>
    </row>
    <row r="157" spans="1:14" x14ac:dyDescent="0.2">
      <c r="A157" s="75" t="s">
        <v>173</v>
      </c>
      <c r="B157" s="75">
        <v>155</v>
      </c>
      <c r="C157" s="76">
        <v>42371</v>
      </c>
      <c r="D157" s="75">
        <f t="shared" si="22"/>
        <v>2016</v>
      </c>
      <c r="E157" s="77">
        <v>230000</v>
      </c>
      <c r="F157" s="78">
        <f t="shared" si="25"/>
        <v>594324.32507920929</v>
      </c>
      <c r="G157" s="78">
        <f t="shared" si="26"/>
        <v>2098.0210309836002</v>
      </c>
      <c r="H157" s="79">
        <f t="shared" si="27"/>
        <v>1375696.6547192344</v>
      </c>
      <c r="I157" s="80">
        <f t="shared" si="28"/>
        <v>-1145696.6547192344</v>
      </c>
      <c r="J157" s="80">
        <f t="shared" si="29"/>
        <v>1312620824634.8447</v>
      </c>
      <c r="K157" s="81">
        <f t="shared" si="20"/>
        <v>13800000</v>
      </c>
      <c r="L157" s="82">
        <f t="shared" si="21"/>
        <v>82541799.28315407</v>
      </c>
      <c r="M157" s="83">
        <f t="shared" si="23"/>
        <v>-68741799.28315407</v>
      </c>
      <c r="N157" s="36">
        <f t="shared" si="24"/>
        <v>4725434968685441</v>
      </c>
    </row>
    <row r="158" spans="1:14" x14ac:dyDescent="0.2">
      <c r="A158" s="29" t="s">
        <v>174</v>
      </c>
      <c r="B158" s="29">
        <v>156</v>
      </c>
      <c r="C158" s="84">
        <v>42434</v>
      </c>
      <c r="D158" s="29">
        <f t="shared" si="22"/>
        <v>2016</v>
      </c>
      <c r="E158" s="85">
        <v>1317000</v>
      </c>
      <c r="F158" s="86">
        <f t="shared" si="25"/>
        <v>1239418.6518687336</v>
      </c>
      <c r="G158" s="86">
        <f t="shared" si="26"/>
        <v>26767.906009290302</v>
      </c>
      <c r="H158" s="87">
        <f t="shared" si="27"/>
        <v>596422.34611019294</v>
      </c>
      <c r="I158" s="89">
        <f t="shared" si="28"/>
        <v>720577.65388980706</v>
      </c>
      <c r="J158" s="89">
        <f t="shared" si="29"/>
        <v>519232155285.33856</v>
      </c>
      <c r="K158" s="90">
        <f t="shared" si="20"/>
        <v>79020000</v>
      </c>
      <c r="L158" s="91">
        <f t="shared" si="21"/>
        <v>35785340.766611576</v>
      </c>
      <c r="M158" s="92">
        <f t="shared" si="23"/>
        <v>43234659.233388424</v>
      </c>
      <c r="N158" s="93">
        <f t="shared" si="24"/>
        <v>1869235759027219</v>
      </c>
    </row>
    <row r="159" spans="1:14" x14ac:dyDescent="0.2">
      <c r="A159" s="75" t="s">
        <v>175</v>
      </c>
      <c r="B159" s="75">
        <v>157</v>
      </c>
      <c r="C159" s="76">
        <v>42483</v>
      </c>
      <c r="D159" s="75">
        <f t="shared" si="22"/>
        <v>2016</v>
      </c>
      <c r="E159" s="77">
        <v>322000</v>
      </c>
      <c r="F159" s="78">
        <f t="shared" si="25"/>
        <v>673852.5880732662</v>
      </c>
      <c r="G159" s="78">
        <f t="shared" si="26"/>
        <v>4041.7864764751321</v>
      </c>
      <c r="H159" s="79">
        <f t="shared" si="27"/>
        <v>1266186.5578780239</v>
      </c>
      <c r="I159" s="80">
        <f t="shared" si="28"/>
        <v>-944186.55787802394</v>
      </c>
      <c r="J159" s="80">
        <f t="shared" si="29"/>
        <v>891488256077.55103</v>
      </c>
      <c r="K159" s="81">
        <f t="shared" si="20"/>
        <v>19320000</v>
      </c>
      <c r="L159" s="82">
        <f t="shared" si="21"/>
        <v>75971193.472681433</v>
      </c>
      <c r="M159" s="83">
        <f t="shared" si="23"/>
        <v>-56651193.472681433</v>
      </c>
      <c r="N159" s="36">
        <f t="shared" si="24"/>
        <v>3209357721879183.5</v>
      </c>
    </row>
    <row r="160" spans="1:14" x14ac:dyDescent="0.2">
      <c r="A160" s="29" t="s">
        <v>176</v>
      </c>
      <c r="B160" s="29">
        <v>158</v>
      </c>
      <c r="C160" s="84">
        <v>42504</v>
      </c>
      <c r="D160" s="29">
        <f t="shared" si="22"/>
        <v>2016</v>
      </c>
      <c r="E160" s="85">
        <v>217000</v>
      </c>
      <c r="F160" s="86">
        <f t="shared" si="25"/>
        <v>339645.45796372963</v>
      </c>
      <c r="G160" s="86">
        <f t="shared" si="26"/>
        <v>-8935.8337547479914</v>
      </c>
      <c r="H160" s="87">
        <f t="shared" si="27"/>
        <v>677894.37454974139</v>
      </c>
      <c r="I160" s="89">
        <f t="shared" si="28"/>
        <v>-460894.37454974139</v>
      </c>
      <c r="J160" s="89">
        <f t="shared" si="29"/>
        <v>212423624491.59729</v>
      </c>
      <c r="K160" s="90">
        <f t="shared" si="20"/>
        <v>13020000</v>
      </c>
      <c r="L160" s="91">
        <f t="shared" si="21"/>
        <v>40673662.472984485</v>
      </c>
      <c r="M160" s="92">
        <f t="shared" si="23"/>
        <v>-27653662.472984485</v>
      </c>
      <c r="N160" s="93">
        <f t="shared" si="24"/>
        <v>764725048169750.38</v>
      </c>
    </row>
    <row r="161" spans="1:14" x14ac:dyDescent="0.2">
      <c r="A161" s="75" t="s">
        <v>177</v>
      </c>
      <c r="B161" s="75">
        <v>159</v>
      </c>
      <c r="C161" s="76">
        <v>42525</v>
      </c>
      <c r="D161" s="75">
        <f t="shared" si="22"/>
        <v>2016</v>
      </c>
      <c r="E161" s="77">
        <v>283000</v>
      </c>
      <c r="F161" s="78">
        <f t="shared" si="25"/>
        <v>326090.78897032444</v>
      </c>
      <c r="G161" s="78">
        <f t="shared" si="26"/>
        <v>-9113.0449347360336</v>
      </c>
      <c r="H161" s="79">
        <f t="shared" si="27"/>
        <v>330709.62420898164</v>
      </c>
      <c r="I161" s="80">
        <f t="shared" si="28"/>
        <v>-47709.624208981637</v>
      </c>
      <c r="J161" s="80">
        <f t="shared" si="29"/>
        <v>2276208242.1622467</v>
      </c>
      <c r="K161" s="81">
        <f t="shared" si="20"/>
        <v>16980000</v>
      </c>
      <c r="L161" s="82">
        <f t="shared" si="21"/>
        <v>19842577.4525389</v>
      </c>
      <c r="M161" s="83">
        <f t="shared" si="23"/>
        <v>-2862577.4525389001</v>
      </c>
      <c r="N161" s="36">
        <f t="shared" si="24"/>
        <v>8194349671784.0986</v>
      </c>
    </row>
    <row r="162" spans="1:14" x14ac:dyDescent="0.2">
      <c r="A162" s="29" t="s">
        <v>178</v>
      </c>
      <c r="B162" s="29">
        <v>160</v>
      </c>
      <c r="C162" s="84">
        <v>42560</v>
      </c>
      <c r="D162" s="29">
        <f t="shared" si="22"/>
        <v>2016</v>
      </c>
      <c r="E162" s="85">
        <v>1009000</v>
      </c>
      <c r="F162" s="86">
        <f t="shared" si="25"/>
        <v>946026.53225820116</v>
      </c>
      <c r="G162" s="86">
        <f t="shared" si="26"/>
        <v>15021.714646639586</v>
      </c>
      <c r="H162" s="87">
        <f t="shared" si="27"/>
        <v>316977.7440355884</v>
      </c>
      <c r="I162" s="89">
        <f t="shared" si="28"/>
        <v>692022.25596441166</v>
      </c>
      <c r="J162" s="89">
        <f t="shared" si="29"/>
        <v>478894802750.07367</v>
      </c>
      <c r="K162" s="90">
        <f t="shared" si="20"/>
        <v>60540000</v>
      </c>
      <c r="L162" s="91">
        <f t="shared" si="21"/>
        <v>19018664.642135303</v>
      </c>
      <c r="M162" s="92">
        <f t="shared" si="23"/>
        <v>41521335.357864693</v>
      </c>
      <c r="N162" s="93">
        <f t="shared" si="24"/>
        <v>1724021289900264.8</v>
      </c>
    </row>
    <row r="163" spans="1:14" x14ac:dyDescent="0.2">
      <c r="A163" s="75" t="s">
        <v>179</v>
      </c>
      <c r="B163" s="75">
        <v>161</v>
      </c>
      <c r="C163" s="76">
        <v>42581</v>
      </c>
      <c r="D163" s="75">
        <f t="shared" si="22"/>
        <v>2016</v>
      </c>
      <c r="E163" s="77">
        <v>240000</v>
      </c>
      <c r="F163" s="78">
        <f t="shared" si="25"/>
        <v>510064.21714421734</v>
      </c>
      <c r="G163" s="78">
        <f t="shared" si="26"/>
        <v>-2281.2216869103304</v>
      </c>
      <c r="H163" s="79">
        <f t="shared" si="27"/>
        <v>961048.24690484069</v>
      </c>
      <c r="I163" s="80">
        <f t="shared" si="28"/>
        <v>-721048.24690484069</v>
      </c>
      <c r="J163" s="80">
        <f t="shared" si="29"/>
        <v>519910574364.54413</v>
      </c>
      <c r="K163" s="81">
        <f t="shared" si="20"/>
        <v>14400000</v>
      </c>
      <c r="L163" s="82">
        <f t="shared" si="21"/>
        <v>57662894.814290442</v>
      </c>
      <c r="M163" s="83">
        <f t="shared" si="23"/>
        <v>-43262894.814290442</v>
      </c>
      <c r="N163" s="36">
        <f t="shared" si="24"/>
        <v>1871678067712358.8</v>
      </c>
    </row>
    <row r="164" spans="1:14" x14ac:dyDescent="0.2">
      <c r="A164" s="29" t="s">
        <v>180</v>
      </c>
      <c r="B164" s="29">
        <v>162</v>
      </c>
      <c r="C164" s="84">
        <v>42602</v>
      </c>
      <c r="D164" s="29">
        <f t="shared" si="22"/>
        <v>2016</v>
      </c>
      <c r="E164" s="85">
        <v>1600000</v>
      </c>
      <c r="F164" s="86">
        <f t="shared" si="25"/>
        <v>1466161.1132525343</v>
      </c>
      <c r="G164" s="86">
        <f t="shared" si="26"/>
        <v>34488.939696587302</v>
      </c>
      <c r="H164" s="87">
        <f t="shared" si="27"/>
        <v>507782.99545730703</v>
      </c>
      <c r="I164" s="89">
        <f t="shared" si="28"/>
        <v>1092217.004542693</v>
      </c>
      <c r="J164" s="89">
        <f t="shared" si="29"/>
        <v>1192937985012.2131</v>
      </c>
      <c r="K164" s="90">
        <f t="shared" si="20"/>
        <v>96000000</v>
      </c>
      <c r="L164" s="91">
        <f t="shared" si="21"/>
        <v>30466979.72743842</v>
      </c>
      <c r="M164" s="92">
        <f t="shared" si="23"/>
        <v>65533020.27256158</v>
      </c>
      <c r="N164" s="93">
        <f t="shared" si="24"/>
        <v>4294576746043967</v>
      </c>
    </row>
    <row r="165" spans="1:14" x14ac:dyDescent="0.2">
      <c r="A165" s="75" t="s">
        <v>181</v>
      </c>
      <c r="B165" s="75">
        <v>163</v>
      </c>
      <c r="C165" s="76">
        <v>42623</v>
      </c>
      <c r="D165" s="75">
        <f t="shared" si="22"/>
        <v>2016</v>
      </c>
      <c r="E165" s="77">
        <v>475000</v>
      </c>
      <c r="F165" s="78">
        <f t="shared" si="25"/>
        <v>883028.61319216667</v>
      </c>
      <c r="G165" s="78">
        <f t="shared" si="26"/>
        <v>10792.614006246618</v>
      </c>
      <c r="H165" s="79">
        <f t="shared" si="27"/>
        <v>1500650.0529491217</v>
      </c>
      <c r="I165" s="80">
        <f t="shared" si="28"/>
        <v>-1025650.0529491217</v>
      </c>
      <c r="J165" s="80">
        <f t="shared" si="29"/>
        <v>1051958031114.5361</v>
      </c>
      <c r="K165" s="81">
        <f t="shared" si="20"/>
        <v>28500000</v>
      </c>
      <c r="L165" s="82">
        <f t="shared" si="21"/>
        <v>90039003.176947296</v>
      </c>
      <c r="M165" s="83">
        <f t="shared" si="23"/>
        <v>-61539003.176947296</v>
      </c>
      <c r="N165" s="36">
        <f t="shared" si="24"/>
        <v>3787048912012329.5</v>
      </c>
    </row>
    <row r="166" spans="1:14" x14ac:dyDescent="0.2">
      <c r="A166" s="29" t="s">
        <v>182</v>
      </c>
      <c r="B166" s="29">
        <v>164</v>
      </c>
      <c r="C166" s="84">
        <v>42651</v>
      </c>
      <c r="D166" s="29">
        <f t="shared" si="22"/>
        <v>2016</v>
      </c>
      <c r="E166" s="85">
        <v>290000</v>
      </c>
      <c r="F166" s="86">
        <f t="shared" si="25"/>
        <v>458181.83618977497</v>
      </c>
      <c r="G166" s="86">
        <f t="shared" si="26"/>
        <v>-5921.5934813442782</v>
      </c>
      <c r="H166" s="87">
        <f t="shared" si="27"/>
        <v>893821.22719841334</v>
      </c>
      <c r="I166" s="89">
        <f t="shared" si="28"/>
        <v>-603821.22719841334</v>
      </c>
      <c r="J166" s="89">
        <f t="shared" si="29"/>
        <v>364600074415.39789</v>
      </c>
      <c r="K166" s="90">
        <f t="shared" si="20"/>
        <v>17400000</v>
      </c>
      <c r="L166" s="91">
        <f t="shared" si="21"/>
        <v>53629273.631904803</v>
      </c>
      <c r="M166" s="92">
        <f t="shared" si="23"/>
        <v>-36229273.631904803</v>
      </c>
      <c r="N166" s="93">
        <f t="shared" si="24"/>
        <v>1312560267895432.8</v>
      </c>
    </row>
    <row r="167" spans="1:14" x14ac:dyDescent="0.2">
      <c r="A167" s="75" t="s">
        <v>183</v>
      </c>
      <c r="B167" s="75">
        <v>165</v>
      </c>
      <c r="C167" s="76">
        <v>42686</v>
      </c>
      <c r="D167" s="75">
        <f t="shared" si="22"/>
        <v>2016</v>
      </c>
      <c r="E167" s="77">
        <v>1300000</v>
      </c>
      <c r="F167" s="78">
        <f t="shared" si="25"/>
        <v>1213105.519003754</v>
      </c>
      <c r="G167" s="78">
        <f t="shared" si="26"/>
        <v>23269.811328284821</v>
      </c>
      <c r="H167" s="79">
        <f t="shared" si="27"/>
        <v>452260.24270843068</v>
      </c>
      <c r="I167" s="80">
        <f t="shared" si="28"/>
        <v>847739.75729156937</v>
      </c>
      <c r="J167" s="80">
        <f t="shared" si="29"/>
        <v>718662696092.76892</v>
      </c>
      <c r="K167" s="81">
        <f t="shared" si="20"/>
        <v>78000000</v>
      </c>
      <c r="L167" s="82">
        <f t="shared" si="21"/>
        <v>27135614.562505841</v>
      </c>
      <c r="M167" s="83">
        <f t="shared" si="23"/>
        <v>50864385.437494159</v>
      </c>
      <c r="N167" s="36">
        <f t="shared" si="24"/>
        <v>2587185705933968</v>
      </c>
    </row>
    <row r="168" spans="1:14" x14ac:dyDescent="0.2">
      <c r="A168" s="29" t="s">
        <v>184</v>
      </c>
      <c r="B168" s="29">
        <v>166</v>
      </c>
      <c r="C168" s="84">
        <v>42714</v>
      </c>
      <c r="D168" s="29">
        <f t="shared" si="22"/>
        <v>2016</v>
      </c>
      <c r="E168" s="85">
        <v>150000</v>
      </c>
      <c r="F168" s="86">
        <f t="shared" si="25"/>
        <v>522116.83318893821</v>
      </c>
      <c r="G168" s="86">
        <f t="shared" si="26"/>
        <v>-4134.1952134190906</v>
      </c>
      <c r="H168" s="87">
        <f t="shared" si="27"/>
        <v>1236375.3303320389</v>
      </c>
      <c r="I168" s="89">
        <f t="shared" si="28"/>
        <v>-1086375.3303320389</v>
      </c>
      <c r="J168" s="89">
        <f t="shared" si="29"/>
        <v>1180211358354.0466</v>
      </c>
      <c r="K168" s="90">
        <f t="shared" si="20"/>
        <v>9000000</v>
      </c>
      <c r="L168" s="91">
        <f t="shared" si="21"/>
        <v>74182519.819922328</v>
      </c>
      <c r="M168" s="92">
        <f t="shared" si="23"/>
        <v>-65182519.819922328</v>
      </c>
      <c r="N168" s="93">
        <f t="shared" si="24"/>
        <v>4248760890074567</v>
      </c>
    </row>
    <row r="169" spans="1:14" x14ac:dyDescent="0.2">
      <c r="A169" s="75" t="s">
        <v>185</v>
      </c>
      <c r="B169" s="75">
        <v>167</v>
      </c>
      <c r="C169" s="76">
        <v>42734</v>
      </c>
      <c r="D169" s="75">
        <f t="shared" si="22"/>
        <v>2016</v>
      </c>
      <c r="E169" s="77">
        <v>1100000</v>
      </c>
      <c r="F169" s="78">
        <f t="shared" si="25"/>
        <v>1032621.4899300341</v>
      </c>
      <c r="G169" s="78">
        <f t="shared" si="26"/>
        <v>15610.99020892664</v>
      </c>
      <c r="H169" s="79">
        <f t="shared" si="27"/>
        <v>517982.63797551912</v>
      </c>
      <c r="I169" s="80">
        <f t="shared" si="28"/>
        <v>582017.36202448094</v>
      </c>
      <c r="J169" s="80">
        <f t="shared" si="29"/>
        <v>338744209697.93573</v>
      </c>
      <c r="K169" s="81">
        <f t="shared" si="20"/>
        <v>66000000</v>
      </c>
      <c r="L169" s="82">
        <f t="shared" si="21"/>
        <v>31078958.278531145</v>
      </c>
      <c r="M169" s="83">
        <f t="shared" si="23"/>
        <v>34921041.721468851</v>
      </c>
      <c r="N169" s="36">
        <f t="shared" si="24"/>
        <v>1219479154912568.2</v>
      </c>
    </row>
    <row r="170" spans="1:14" x14ac:dyDescent="0.2">
      <c r="A170" s="29" t="s">
        <v>186</v>
      </c>
      <c r="B170" s="29">
        <v>168</v>
      </c>
      <c r="C170" s="84">
        <v>42777</v>
      </c>
      <c r="D170" s="29">
        <f t="shared" si="22"/>
        <v>2017</v>
      </c>
      <c r="E170" s="85">
        <v>200000</v>
      </c>
      <c r="F170" s="86">
        <f t="shared" si="25"/>
        <v>504328.76687150146</v>
      </c>
      <c r="G170" s="86">
        <f t="shared" si="26"/>
        <v>-5257.0022280639714</v>
      </c>
      <c r="H170" s="87">
        <f t="shared" si="27"/>
        <v>1048232.4801389608</v>
      </c>
      <c r="I170" s="89">
        <f t="shared" si="28"/>
        <v>-848232.48013896076</v>
      </c>
      <c r="J170" s="89">
        <f t="shared" si="29"/>
        <v>719498340362.6925</v>
      </c>
      <c r="K170" s="90">
        <f t="shared" si="20"/>
        <v>12000000</v>
      </c>
      <c r="L170" s="91">
        <f t="shared" si="21"/>
        <v>62893948.808337644</v>
      </c>
      <c r="M170" s="92">
        <f t="shared" si="23"/>
        <v>-50893948.808337644</v>
      </c>
      <c r="N170" s="93">
        <f t="shared" si="24"/>
        <v>2590194025305692.5</v>
      </c>
    </row>
    <row r="171" spans="1:14" x14ac:dyDescent="0.2">
      <c r="A171" s="75" t="s">
        <v>187</v>
      </c>
      <c r="B171" s="75">
        <v>169</v>
      </c>
      <c r="C171" s="76">
        <v>42798</v>
      </c>
      <c r="D171" s="75">
        <f t="shared" si="22"/>
        <v>2017</v>
      </c>
      <c r="E171" s="77">
        <v>300000</v>
      </c>
      <c r="F171" s="78">
        <f t="shared" si="25"/>
        <v>363669.41259518621</v>
      </c>
      <c r="G171" s="78">
        <f t="shared" si="26"/>
        <v>-10451.993895834034</v>
      </c>
      <c r="H171" s="79">
        <f t="shared" si="27"/>
        <v>499071.76464343746</v>
      </c>
      <c r="I171" s="80">
        <f t="shared" si="28"/>
        <v>-199071.76464343746</v>
      </c>
      <c r="J171" s="80">
        <f t="shared" si="29"/>
        <v>39629567478.252159</v>
      </c>
      <c r="K171" s="81">
        <f t="shared" si="20"/>
        <v>18000000</v>
      </c>
      <c r="L171" s="82">
        <f t="shared" si="21"/>
        <v>29944305.878606249</v>
      </c>
      <c r="M171" s="83">
        <f t="shared" si="23"/>
        <v>-11944305.878606249</v>
      </c>
      <c r="N171" s="36">
        <f t="shared" si="24"/>
        <v>142666442921707.78</v>
      </c>
    </row>
    <row r="172" spans="1:14" x14ac:dyDescent="0.2">
      <c r="A172" s="29" t="s">
        <v>188</v>
      </c>
      <c r="B172" s="29">
        <v>170</v>
      </c>
      <c r="C172" s="84">
        <v>42833</v>
      </c>
      <c r="D172" s="29">
        <f t="shared" si="22"/>
        <v>2017</v>
      </c>
      <c r="E172" s="85">
        <v>300000</v>
      </c>
      <c r="F172" s="86">
        <f t="shared" si="25"/>
        <v>357266.8080431947</v>
      </c>
      <c r="G172" s="86">
        <f t="shared" si="26"/>
        <v>-10296.630686978382</v>
      </c>
      <c r="H172" s="87">
        <f t="shared" si="27"/>
        <v>353217.41869935219</v>
      </c>
      <c r="I172" s="89">
        <f t="shared" si="28"/>
        <v>-53217.418699352187</v>
      </c>
      <c r="J172" s="89">
        <f t="shared" si="29"/>
        <v>2832093653.0221601</v>
      </c>
      <c r="K172" s="90">
        <f t="shared" si="20"/>
        <v>18000000</v>
      </c>
      <c r="L172" s="91">
        <f t="shared" si="21"/>
        <v>21193045.121961132</v>
      </c>
      <c r="M172" s="92">
        <f t="shared" si="23"/>
        <v>-3193045.1219611317</v>
      </c>
      <c r="N172" s="93">
        <f t="shared" si="24"/>
        <v>10195537150879.779</v>
      </c>
    </row>
    <row r="173" spans="1:14" x14ac:dyDescent="0.2">
      <c r="A173" s="75" t="s">
        <v>189</v>
      </c>
      <c r="B173" s="75">
        <v>171</v>
      </c>
      <c r="C173" s="76">
        <v>42868</v>
      </c>
      <c r="D173" s="75">
        <f t="shared" si="22"/>
        <v>2017</v>
      </c>
      <c r="E173" s="77">
        <v>300000</v>
      </c>
      <c r="F173" s="78">
        <f t="shared" si="25"/>
        <v>356258.59367828874</v>
      </c>
      <c r="G173" s="78">
        <f t="shared" si="26"/>
        <v>-9940.2613575685773</v>
      </c>
      <c r="H173" s="79">
        <f t="shared" si="27"/>
        <v>346970.1773562163</v>
      </c>
      <c r="I173" s="80">
        <f t="shared" si="28"/>
        <v>-46970.1773562163</v>
      </c>
      <c r="J173" s="80">
        <f t="shared" si="29"/>
        <v>2206197560.8744144</v>
      </c>
      <c r="K173" s="81">
        <f t="shared" si="20"/>
        <v>18000000</v>
      </c>
      <c r="L173" s="82">
        <f t="shared" si="21"/>
        <v>20818210.641372979</v>
      </c>
      <c r="M173" s="83">
        <f t="shared" si="23"/>
        <v>-2818210.6413729787</v>
      </c>
      <c r="N173" s="36">
        <f t="shared" si="24"/>
        <v>7942311219147.8955</v>
      </c>
    </row>
    <row r="174" spans="1:14" x14ac:dyDescent="0.2">
      <c r="A174" s="29" t="s">
        <v>190</v>
      </c>
      <c r="B174" s="29">
        <v>172</v>
      </c>
      <c r="C174" s="84">
        <v>42889</v>
      </c>
      <c r="D174" s="29">
        <f t="shared" si="22"/>
        <v>2017</v>
      </c>
      <c r="E174" s="85">
        <v>200000</v>
      </c>
      <c r="F174" s="86">
        <f t="shared" si="25"/>
        <v>271846.77181338071</v>
      </c>
      <c r="G174" s="86">
        <f t="shared" si="26"/>
        <v>-12797.517014276787</v>
      </c>
      <c r="H174" s="87">
        <f t="shared" si="27"/>
        <v>346318.33232072019</v>
      </c>
      <c r="I174" s="89">
        <f t="shared" si="28"/>
        <v>-146318.33232072019</v>
      </c>
      <c r="J174" s="89">
        <f t="shared" si="29"/>
        <v>21409054373.116711</v>
      </c>
      <c r="K174" s="90">
        <f t="shared" si="20"/>
        <v>12000000</v>
      </c>
      <c r="L174" s="91">
        <f t="shared" si="21"/>
        <v>20779099.939243212</v>
      </c>
      <c r="M174" s="92">
        <f t="shared" si="23"/>
        <v>-8779099.9392432123</v>
      </c>
      <c r="N174" s="93">
        <f t="shared" si="24"/>
        <v>77072595743220.172</v>
      </c>
    </row>
    <row r="175" spans="1:14" x14ac:dyDescent="0.2">
      <c r="A175" s="75" t="s">
        <v>191</v>
      </c>
      <c r="B175" s="75">
        <v>173</v>
      </c>
      <c r="C175" s="76">
        <v>42924</v>
      </c>
      <c r="D175" s="75">
        <f t="shared" si="22"/>
        <v>2017</v>
      </c>
      <c r="E175" s="77">
        <v>130000</v>
      </c>
      <c r="F175" s="78">
        <f t="shared" si="25"/>
        <v>183830.40966223343</v>
      </c>
      <c r="G175" s="78">
        <f t="shared" si="26"/>
        <v>-15683.443793496095</v>
      </c>
      <c r="H175" s="79">
        <f t="shared" si="27"/>
        <v>259049.25479910392</v>
      </c>
      <c r="I175" s="80">
        <f t="shared" si="28"/>
        <v>-129049.25479910392</v>
      </c>
      <c r="J175" s="80">
        <f t="shared" si="29"/>
        <v>16653710164.204046</v>
      </c>
      <c r="K175" s="81">
        <f t="shared" si="20"/>
        <v>7800000</v>
      </c>
      <c r="L175" s="82">
        <f t="shared" si="21"/>
        <v>15542955.287946235</v>
      </c>
      <c r="M175" s="83">
        <f t="shared" si="23"/>
        <v>-7742955.2879462354</v>
      </c>
      <c r="N175" s="36">
        <f t="shared" si="24"/>
        <v>59953356591134.57</v>
      </c>
    </row>
    <row r="176" spans="1:14" x14ac:dyDescent="0.2">
      <c r="A176" s="29" t="s">
        <v>192</v>
      </c>
      <c r="B176" s="29">
        <v>174</v>
      </c>
      <c r="C176" s="84">
        <v>42945</v>
      </c>
      <c r="D176" s="29">
        <f t="shared" si="22"/>
        <v>2017</v>
      </c>
      <c r="E176" s="85">
        <v>860000</v>
      </c>
      <c r="F176" s="86">
        <f t="shared" si="25"/>
        <v>773994.99653901556</v>
      </c>
      <c r="G176" s="86">
        <f t="shared" si="26"/>
        <v>7561.1706733590581</v>
      </c>
      <c r="H176" s="87">
        <f t="shared" si="27"/>
        <v>168146.96586873734</v>
      </c>
      <c r="I176" s="89">
        <f t="shared" si="28"/>
        <v>691853.03413126268</v>
      </c>
      <c r="J176" s="89">
        <f t="shared" si="29"/>
        <v>478660620836.63416</v>
      </c>
      <c r="K176" s="90">
        <f t="shared" si="20"/>
        <v>51600000</v>
      </c>
      <c r="L176" s="91">
        <f t="shared" si="21"/>
        <v>10088817.95212424</v>
      </c>
      <c r="M176" s="92">
        <f t="shared" si="23"/>
        <v>41511182.047875762</v>
      </c>
      <c r="N176" s="93">
        <f t="shared" si="24"/>
        <v>1723178235011883</v>
      </c>
    </row>
    <row r="177" spans="1:14" x14ac:dyDescent="0.2">
      <c r="A177" s="75" t="s">
        <v>193</v>
      </c>
      <c r="B177" s="75">
        <v>175</v>
      </c>
      <c r="C177" s="76">
        <v>42987</v>
      </c>
      <c r="D177" s="75">
        <f t="shared" si="22"/>
        <v>2017</v>
      </c>
      <c r="E177" s="77">
        <v>100000</v>
      </c>
      <c r="F177" s="78">
        <f t="shared" si="25"/>
        <v>341557.28792018787</v>
      </c>
      <c r="G177" s="78">
        <f t="shared" si="26"/>
        <v>-9320.2976111543649</v>
      </c>
      <c r="H177" s="79">
        <f t="shared" si="27"/>
        <v>781556.16721237462</v>
      </c>
      <c r="I177" s="80">
        <f t="shared" si="28"/>
        <v>-681556.16721237462</v>
      </c>
      <c r="J177" s="80">
        <f t="shared" si="29"/>
        <v>464518809065.22235</v>
      </c>
      <c r="K177" s="81">
        <f t="shared" si="20"/>
        <v>6000000</v>
      </c>
      <c r="L177" s="82">
        <f t="shared" si="21"/>
        <v>46893370.032742478</v>
      </c>
      <c r="M177" s="83">
        <f t="shared" si="23"/>
        <v>-40893370.032742478</v>
      </c>
      <c r="N177" s="36">
        <f t="shared" si="24"/>
        <v>1672267712634800.5</v>
      </c>
    </row>
    <row r="178" spans="1:14" x14ac:dyDescent="0.2">
      <c r="A178" s="29" t="s">
        <v>194</v>
      </c>
      <c r="B178" s="29">
        <v>176</v>
      </c>
      <c r="C178" s="84">
        <v>43015</v>
      </c>
      <c r="D178" s="29">
        <f t="shared" si="22"/>
        <v>2017</v>
      </c>
      <c r="E178" s="85">
        <v>200000</v>
      </c>
      <c r="F178" s="86">
        <f t="shared" si="25"/>
        <v>238037.88374734277</v>
      </c>
      <c r="G178" s="86">
        <f t="shared" si="26"/>
        <v>-12934.441429904135</v>
      </c>
      <c r="H178" s="87">
        <f t="shared" si="27"/>
        <v>332236.99030903348</v>
      </c>
      <c r="I178" s="89">
        <f t="shared" si="28"/>
        <v>-132236.99030903348</v>
      </c>
      <c r="J178" s="89">
        <f t="shared" si="29"/>
        <v>17486621605.991417</v>
      </c>
      <c r="K178" s="90">
        <f t="shared" si="20"/>
        <v>12000000</v>
      </c>
      <c r="L178" s="91">
        <f t="shared" si="21"/>
        <v>19934219.418542009</v>
      </c>
      <c r="M178" s="92">
        <f t="shared" si="23"/>
        <v>-7934219.4185420088</v>
      </c>
      <c r="N178" s="93">
        <f t="shared" si="24"/>
        <v>62951837781569.094</v>
      </c>
    </row>
    <row r="179" spans="1:14" x14ac:dyDescent="0.2">
      <c r="A179" s="75" t="s">
        <v>195</v>
      </c>
      <c r="B179" s="75">
        <v>177</v>
      </c>
      <c r="C179" s="76">
        <v>43043</v>
      </c>
      <c r="D179" s="75">
        <f t="shared" si="22"/>
        <v>2017</v>
      </c>
      <c r="E179" s="77">
        <v>875000</v>
      </c>
      <c r="F179" s="78">
        <f t="shared" si="25"/>
        <v>806191.83311288385</v>
      </c>
      <c r="G179" s="78">
        <f t="shared" si="26"/>
        <v>9360.2181735310078</v>
      </c>
      <c r="H179" s="79">
        <f t="shared" si="27"/>
        <v>225103.44231743863</v>
      </c>
      <c r="I179" s="80">
        <f t="shared" si="28"/>
        <v>649896.55768256134</v>
      </c>
      <c r="J179" s="80">
        <f t="shared" si="29"/>
        <v>422365535687.64276</v>
      </c>
      <c r="K179" s="81">
        <f t="shared" si="20"/>
        <v>52500000</v>
      </c>
      <c r="L179" s="82">
        <f t="shared" si="21"/>
        <v>13506206.539046317</v>
      </c>
      <c r="M179" s="83">
        <f t="shared" si="23"/>
        <v>38993793.460953683</v>
      </c>
      <c r="N179" s="36">
        <f t="shared" si="24"/>
        <v>1520515928475514.2</v>
      </c>
    </row>
    <row r="180" spans="1:14" x14ac:dyDescent="0.2">
      <c r="A180" s="29" t="s">
        <v>196</v>
      </c>
      <c r="B180" s="29">
        <v>178</v>
      </c>
      <c r="C180" s="84">
        <v>43071</v>
      </c>
      <c r="D180" s="29">
        <f t="shared" si="22"/>
        <v>2017</v>
      </c>
      <c r="E180" s="85">
        <v>230000</v>
      </c>
      <c r="F180" s="86">
        <f t="shared" si="25"/>
        <v>458518.32258225896</v>
      </c>
      <c r="G180" s="86">
        <f t="shared" si="26"/>
        <v>-4338.1202797774258</v>
      </c>
      <c r="H180" s="87">
        <f t="shared" si="27"/>
        <v>815552.05128641485</v>
      </c>
      <c r="I180" s="89">
        <f t="shared" si="28"/>
        <v>-585552.05128641485</v>
      </c>
      <c r="J180" s="89">
        <f t="shared" si="29"/>
        <v>342871204765.72821</v>
      </c>
      <c r="K180" s="90">
        <f t="shared" si="20"/>
        <v>13800000</v>
      </c>
      <c r="L180" s="91">
        <f t="shared" si="21"/>
        <v>48933123.077184893</v>
      </c>
      <c r="M180" s="92">
        <f t="shared" si="23"/>
        <v>-35133123.077184893</v>
      </c>
      <c r="N180" s="93">
        <f t="shared" si="24"/>
        <v>1234336337156621.8</v>
      </c>
    </row>
    <row r="181" spans="1:14" x14ac:dyDescent="0.2">
      <c r="A181" s="75" t="s">
        <v>197</v>
      </c>
      <c r="B181" s="75">
        <v>179</v>
      </c>
      <c r="C181" s="76">
        <v>43099</v>
      </c>
      <c r="D181" s="75">
        <f t="shared" si="22"/>
        <v>2017</v>
      </c>
      <c r="E181" s="77">
        <v>380000</v>
      </c>
      <c r="F181" s="78">
        <f t="shared" si="25"/>
        <v>428582.198406643</v>
      </c>
      <c r="G181" s="78">
        <f t="shared" si="26"/>
        <v>-5320.2407151967327</v>
      </c>
      <c r="H181" s="79">
        <f t="shared" si="27"/>
        <v>454180.20230248151</v>
      </c>
      <c r="I181" s="80">
        <f t="shared" si="28"/>
        <v>-74180.202302481513</v>
      </c>
      <c r="J181" s="80">
        <f t="shared" si="29"/>
        <v>5502702413.637084</v>
      </c>
      <c r="K181" s="81">
        <f t="shared" si="20"/>
        <v>22800000</v>
      </c>
      <c r="L181" s="82">
        <f t="shared" si="21"/>
        <v>27250812.138148889</v>
      </c>
      <c r="M181" s="83">
        <f t="shared" si="23"/>
        <v>-4450812.1381488889</v>
      </c>
      <c r="N181" s="36">
        <f t="shared" si="24"/>
        <v>19809728689093.484</v>
      </c>
    </row>
    <row r="182" spans="1:14" x14ac:dyDescent="0.2">
      <c r="A182" s="29" t="s">
        <v>198</v>
      </c>
      <c r="B182" s="29">
        <v>180</v>
      </c>
      <c r="C182" s="84">
        <v>43120</v>
      </c>
      <c r="D182" s="29">
        <f t="shared" si="22"/>
        <v>2018</v>
      </c>
      <c r="E182" s="85">
        <v>380000</v>
      </c>
      <c r="F182" s="86">
        <f t="shared" si="25"/>
        <v>447488.58616329095</v>
      </c>
      <c r="G182" s="86">
        <f t="shared" si="26"/>
        <v>-4390.7359381708193</v>
      </c>
      <c r="H182" s="87">
        <f t="shared" si="27"/>
        <v>423261.9576914463</v>
      </c>
      <c r="I182" s="89">
        <f t="shared" si="28"/>
        <v>-43261.957691446296</v>
      </c>
      <c r="J182" s="89">
        <f t="shared" si="29"/>
        <v>1871596983.2964892</v>
      </c>
      <c r="K182" s="90">
        <f t="shared" si="20"/>
        <v>22800000</v>
      </c>
      <c r="L182" s="91">
        <f t="shared" si="21"/>
        <v>25395717.461486779</v>
      </c>
      <c r="M182" s="92">
        <f t="shared" si="23"/>
        <v>-2595717.4614867792</v>
      </c>
      <c r="N182" s="93">
        <f t="shared" si="24"/>
        <v>6737749139867.3691</v>
      </c>
    </row>
    <row r="183" spans="1:14" x14ac:dyDescent="0.2">
      <c r="A183" s="75" t="s">
        <v>199</v>
      </c>
      <c r="B183" s="75">
        <v>181</v>
      </c>
      <c r="C183" s="76">
        <v>43141</v>
      </c>
      <c r="D183" s="75">
        <f t="shared" si="22"/>
        <v>2018</v>
      </c>
      <c r="E183" s="77">
        <v>130000</v>
      </c>
      <c r="F183" s="78">
        <f t="shared" si="25"/>
        <v>239833.11654146301</v>
      </c>
      <c r="G183" s="78">
        <f t="shared" si="26"/>
        <v>-12189.408426975177</v>
      </c>
      <c r="H183" s="79">
        <f t="shared" si="27"/>
        <v>443097.85022512014</v>
      </c>
      <c r="I183" s="80">
        <f t="shared" si="28"/>
        <v>-313097.85022512014</v>
      </c>
      <c r="J183" s="80">
        <f t="shared" si="29"/>
        <v>98030263815.591766</v>
      </c>
      <c r="K183" s="81">
        <f t="shared" si="20"/>
        <v>7800000</v>
      </c>
      <c r="L183" s="82">
        <f t="shared" si="21"/>
        <v>26585871.01350721</v>
      </c>
      <c r="M183" s="83">
        <f t="shared" si="23"/>
        <v>-18785871.01350721</v>
      </c>
      <c r="N183" s="36">
        <f t="shared" si="24"/>
        <v>352908949736130.38</v>
      </c>
    </row>
    <row r="184" spans="1:14" x14ac:dyDescent="0.2">
      <c r="A184" s="29" t="s">
        <v>200</v>
      </c>
      <c r="B184" s="29">
        <v>182</v>
      </c>
      <c r="C184" s="84">
        <v>43162</v>
      </c>
      <c r="D184" s="29">
        <f t="shared" si="22"/>
        <v>2018</v>
      </c>
      <c r="E184" s="85">
        <v>260000</v>
      </c>
      <c r="F184" s="86">
        <f t="shared" si="25"/>
        <v>277295.35612269706</v>
      </c>
      <c r="G184" s="86">
        <f t="shared" si="26"/>
        <v>-10284.420117748607</v>
      </c>
      <c r="H184" s="87">
        <f t="shared" si="27"/>
        <v>227643.70811448782</v>
      </c>
      <c r="I184" s="89">
        <f t="shared" si="28"/>
        <v>32356.291885512182</v>
      </c>
      <c r="J184" s="89">
        <f t="shared" si="29"/>
        <v>1046929624.5804615</v>
      </c>
      <c r="K184" s="90">
        <f t="shared" si="20"/>
        <v>15600000</v>
      </c>
      <c r="L184" s="91">
        <f t="shared" si="21"/>
        <v>13658622.486869268</v>
      </c>
      <c r="M184" s="92">
        <f t="shared" si="23"/>
        <v>1941377.5131307319</v>
      </c>
      <c r="N184" s="93">
        <f t="shared" si="24"/>
        <v>3768946648489.665</v>
      </c>
    </row>
    <row r="185" spans="1:14" x14ac:dyDescent="0.2">
      <c r="A185" s="75" t="s">
        <v>201</v>
      </c>
      <c r="B185" s="75">
        <v>183</v>
      </c>
      <c r="C185" s="76">
        <v>43197</v>
      </c>
      <c r="D185" s="75">
        <f t="shared" si="22"/>
        <v>2018</v>
      </c>
      <c r="E185" s="77">
        <v>350000</v>
      </c>
      <c r="F185" s="78">
        <f t="shared" si="25"/>
        <v>379493.289330878</v>
      </c>
      <c r="G185" s="78">
        <f t="shared" si="26"/>
        <v>-5968.8016705067312</v>
      </c>
      <c r="H185" s="79">
        <f t="shared" si="27"/>
        <v>267010.93600494845</v>
      </c>
      <c r="I185" s="80">
        <f t="shared" si="28"/>
        <v>82989.063995051547</v>
      </c>
      <c r="J185" s="80">
        <f t="shared" si="29"/>
        <v>6887184742.7747612</v>
      </c>
      <c r="K185" s="81">
        <f t="shared" si="20"/>
        <v>21000000</v>
      </c>
      <c r="L185" s="82">
        <f t="shared" si="21"/>
        <v>16020656.160296908</v>
      </c>
      <c r="M185" s="83">
        <f t="shared" si="23"/>
        <v>4979343.8397030924</v>
      </c>
      <c r="N185" s="36">
        <f t="shared" si="24"/>
        <v>24793865073989.137</v>
      </c>
    </row>
    <row r="186" spans="1:14" x14ac:dyDescent="0.2">
      <c r="A186" s="29" t="s">
        <v>202</v>
      </c>
      <c r="B186" s="29">
        <v>184</v>
      </c>
      <c r="C186" s="84">
        <v>43232</v>
      </c>
      <c r="D186" s="29">
        <f t="shared" si="22"/>
        <v>2018</v>
      </c>
      <c r="E186" s="85">
        <v>85000</v>
      </c>
      <c r="F186" s="86">
        <f t="shared" si="25"/>
        <v>186487.97838635469</v>
      </c>
      <c r="G186" s="86">
        <f t="shared" si="26"/>
        <v>-13144.844719604289</v>
      </c>
      <c r="H186" s="87">
        <f t="shared" si="27"/>
        <v>373524.48766037129</v>
      </c>
      <c r="I186" s="89">
        <f t="shared" si="28"/>
        <v>-288524.48766037129</v>
      </c>
      <c r="J186" s="89">
        <f t="shared" si="29"/>
        <v>83246379979.679749</v>
      </c>
      <c r="K186" s="90">
        <f t="shared" si="20"/>
        <v>5100000</v>
      </c>
      <c r="L186" s="91">
        <f t="shared" si="21"/>
        <v>22411469.259622276</v>
      </c>
      <c r="M186" s="92">
        <f t="shared" si="23"/>
        <v>-17311469.259622276</v>
      </c>
      <c r="N186" s="93">
        <f t="shared" si="24"/>
        <v>299686967926847</v>
      </c>
    </row>
    <row r="187" spans="1:14" x14ac:dyDescent="0.2">
      <c r="A187" s="75" t="s">
        <v>203</v>
      </c>
      <c r="B187" s="75">
        <v>185</v>
      </c>
      <c r="C187" s="76">
        <v>43260</v>
      </c>
      <c r="D187" s="75">
        <f t="shared" si="22"/>
        <v>2018</v>
      </c>
      <c r="E187" s="77">
        <v>250000</v>
      </c>
      <c r="F187" s="78">
        <f t="shared" si="25"/>
        <v>253383.69929081021</v>
      </c>
      <c r="G187" s="78">
        <f t="shared" si="26"/>
        <v>-10073.922647641924</v>
      </c>
      <c r="H187" s="79">
        <f t="shared" si="27"/>
        <v>173343.13366675039</v>
      </c>
      <c r="I187" s="80">
        <f t="shared" si="28"/>
        <v>76656.866333249607</v>
      </c>
      <c r="J187" s="80">
        <f t="shared" si="29"/>
        <v>5876275156.0336971</v>
      </c>
      <c r="K187" s="81">
        <f t="shared" si="20"/>
        <v>15000000</v>
      </c>
      <c r="L187" s="82">
        <f t="shared" si="21"/>
        <v>10400588.020005023</v>
      </c>
      <c r="M187" s="83">
        <f t="shared" si="23"/>
        <v>4599411.9799949769</v>
      </c>
      <c r="N187" s="36">
        <f t="shared" si="24"/>
        <v>21154590561721.312</v>
      </c>
    </row>
    <row r="188" spans="1:14" x14ac:dyDescent="0.2">
      <c r="A188" s="29" t="s">
        <v>204</v>
      </c>
      <c r="B188" s="29">
        <v>186</v>
      </c>
      <c r="C188" s="84">
        <v>43288</v>
      </c>
      <c r="D188" s="29">
        <f t="shared" si="22"/>
        <v>2018</v>
      </c>
      <c r="E188" s="85">
        <v>380000</v>
      </c>
      <c r="F188" s="86">
        <f t="shared" si="25"/>
        <v>399429.15840109787</v>
      </c>
      <c r="G188" s="86">
        <f t="shared" si="26"/>
        <v>-4084.0792280768055</v>
      </c>
      <c r="H188" s="87">
        <f t="shared" si="27"/>
        <v>243309.7766431683</v>
      </c>
      <c r="I188" s="89">
        <f t="shared" si="28"/>
        <v>136690.2233568317</v>
      </c>
      <c r="J188" s="89">
        <f t="shared" si="29"/>
        <v>18684217161.340538</v>
      </c>
      <c r="K188" s="90">
        <f t="shared" si="20"/>
        <v>22800000</v>
      </c>
      <c r="L188" s="91">
        <f t="shared" si="21"/>
        <v>14598586.598590098</v>
      </c>
      <c r="M188" s="92">
        <f t="shared" si="23"/>
        <v>8201413.4014099017</v>
      </c>
      <c r="N188" s="93">
        <f t="shared" si="24"/>
        <v>67263181780825.93</v>
      </c>
    </row>
    <row r="189" spans="1:14" x14ac:dyDescent="0.2">
      <c r="A189" s="75" t="s">
        <v>205</v>
      </c>
      <c r="B189" s="75">
        <v>187</v>
      </c>
      <c r="C189" s="76">
        <v>43316</v>
      </c>
      <c r="D189" s="75">
        <f t="shared" si="22"/>
        <v>2018</v>
      </c>
      <c r="E189" s="77">
        <v>300000</v>
      </c>
      <c r="F189" s="78">
        <f t="shared" si="25"/>
        <v>375495.42698282318</v>
      </c>
      <c r="G189" s="78">
        <f t="shared" si="26"/>
        <v>-4845.652244913802</v>
      </c>
      <c r="H189" s="79">
        <f t="shared" si="27"/>
        <v>395345.07917302108</v>
      </c>
      <c r="I189" s="80">
        <f t="shared" si="28"/>
        <v>-95345.079173021077</v>
      </c>
      <c r="J189" s="80">
        <f t="shared" si="29"/>
        <v>9090684122.5096569</v>
      </c>
      <c r="K189" s="81">
        <f t="shared" si="20"/>
        <v>18000000</v>
      </c>
      <c r="L189" s="82">
        <f t="shared" si="21"/>
        <v>23720704.750381265</v>
      </c>
      <c r="M189" s="83">
        <f t="shared" si="23"/>
        <v>-5720704.7503812648</v>
      </c>
      <c r="N189" s="36">
        <f t="shared" si="24"/>
        <v>32726462841034.77</v>
      </c>
    </row>
    <row r="190" spans="1:14" x14ac:dyDescent="0.2">
      <c r="A190" s="29" t="s">
        <v>206</v>
      </c>
      <c r="B190" s="29">
        <v>188</v>
      </c>
      <c r="C190" s="84">
        <v>43351</v>
      </c>
      <c r="D190" s="29">
        <f t="shared" si="22"/>
        <v>2018</v>
      </c>
      <c r="E190" s="85">
        <v>130000</v>
      </c>
      <c r="F190" s="86">
        <f t="shared" si="25"/>
        <v>215898.84335485459</v>
      </c>
      <c r="G190" s="86">
        <f t="shared" si="26"/>
        <v>-10782.992231653043</v>
      </c>
      <c r="H190" s="87">
        <f t="shared" si="27"/>
        <v>370649.77473790938</v>
      </c>
      <c r="I190" s="89">
        <f t="shared" si="28"/>
        <v>-240649.77473790938</v>
      </c>
      <c r="J190" s="89">
        <f t="shared" si="29"/>
        <v>57912314081.406525</v>
      </c>
      <c r="K190" s="90">
        <f t="shared" si="20"/>
        <v>7800000</v>
      </c>
      <c r="L190" s="91">
        <f t="shared" si="21"/>
        <v>22238986.484274562</v>
      </c>
      <c r="M190" s="92">
        <f t="shared" si="23"/>
        <v>-14438986.484274562</v>
      </c>
      <c r="N190" s="93">
        <f t="shared" si="24"/>
        <v>208484330693063.5</v>
      </c>
    </row>
    <row r="191" spans="1:14" x14ac:dyDescent="0.2">
      <c r="A191" s="75" t="s">
        <v>207</v>
      </c>
      <c r="B191" s="75">
        <v>189</v>
      </c>
      <c r="C191" s="76">
        <v>43379</v>
      </c>
      <c r="D191" s="75">
        <f t="shared" si="22"/>
        <v>2018</v>
      </c>
      <c r="E191" s="77">
        <v>2400000</v>
      </c>
      <c r="F191" s="78">
        <f t="shared" si="25"/>
        <v>2076541.9016147994</v>
      </c>
      <c r="G191" s="78">
        <f t="shared" si="26"/>
        <v>61018.144100802907</v>
      </c>
      <c r="H191" s="79">
        <f t="shared" si="27"/>
        <v>205115.85112320154</v>
      </c>
      <c r="I191" s="80">
        <f t="shared" si="28"/>
        <v>2194884.1488767983</v>
      </c>
      <c r="J191" s="80">
        <f t="shared" si="29"/>
        <v>4817516426990.6279</v>
      </c>
      <c r="K191" s="81">
        <f t="shared" si="20"/>
        <v>144000000</v>
      </c>
      <c r="L191" s="82">
        <f t="shared" si="21"/>
        <v>12306951.067392092</v>
      </c>
      <c r="M191" s="83">
        <f t="shared" si="23"/>
        <v>131693048.9326079</v>
      </c>
      <c r="N191" s="36">
        <f t="shared" si="24"/>
        <v>1.734305913716626E+16</v>
      </c>
    </row>
    <row r="192" spans="1:14" x14ac:dyDescent="0.2">
      <c r="A192" s="29" t="s">
        <v>208</v>
      </c>
      <c r="B192" s="29">
        <v>190</v>
      </c>
      <c r="C192" s="84">
        <v>43407</v>
      </c>
      <c r="D192" s="29">
        <f t="shared" si="22"/>
        <v>2018</v>
      </c>
      <c r="E192" s="85">
        <v>250000</v>
      </c>
      <c r="F192" s="86">
        <f t="shared" si="25"/>
        <v>915551.06199079275</v>
      </c>
      <c r="G192" s="86">
        <f t="shared" si="26"/>
        <v>14133.238540755541</v>
      </c>
      <c r="H192" s="87">
        <f t="shared" si="27"/>
        <v>2137560.0457156021</v>
      </c>
      <c r="I192" s="89">
        <f t="shared" si="28"/>
        <v>-1887560.0457156021</v>
      </c>
      <c r="J192" s="89">
        <f t="shared" si="29"/>
        <v>3562882926181.8857</v>
      </c>
      <c r="K192" s="90">
        <f t="shared" si="20"/>
        <v>15000000</v>
      </c>
      <c r="L192" s="91">
        <f t="shared" si="21"/>
        <v>128253602.74293613</v>
      </c>
      <c r="M192" s="92">
        <f t="shared" si="23"/>
        <v>-113253602.74293613</v>
      </c>
      <c r="N192" s="93">
        <f t="shared" si="24"/>
        <v>1.2826378534254792E+16</v>
      </c>
    </row>
    <row r="193" spans="1:14" x14ac:dyDescent="0.2">
      <c r="A193" s="75" t="s">
        <v>209</v>
      </c>
      <c r="B193" s="75">
        <v>191</v>
      </c>
      <c r="C193" s="76">
        <v>43442</v>
      </c>
      <c r="D193" s="75">
        <f t="shared" si="22"/>
        <v>2018</v>
      </c>
      <c r="E193" s="77">
        <v>300000</v>
      </c>
      <c r="F193" s="78">
        <f t="shared" si="25"/>
        <v>436297.81554872013</v>
      </c>
      <c r="G193" s="78">
        <f t="shared" si="26"/>
        <v>-4796.5558070026418</v>
      </c>
      <c r="H193" s="79">
        <f t="shared" si="27"/>
        <v>929684.30053154833</v>
      </c>
      <c r="I193" s="80">
        <f t="shared" si="28"/>
        <v>-629684.30053154833</v>
      </c>
      <c r="J193" s="80">
        <f t="shared" si="29"/>
        <v>396502318335.90527</v>
      </c>
      <c r="K193" s="81">
        <f t="shared" si="20"/>
        <v>18000000</v>
      </c>
      <c r="L193" s="82">
        <f t="shared" si="21"/>
        <v>55781058.031892903</v>
      </c>
      <c r="M193" s="83">
        <f t="shared" si="23"/>
        <v>-37781058.031892903</v>
      </c>
      <c r="N193" s="36">
        <f t="shared" si="24"/>
        <v>1427408346009259.2</v>
      </c>
    </row>
    <row r="194" spans="1:14" x14ac:dyDescent="0.2">
      <c r="A194" s="29" t="s">
        <v>210</v>
      </c>
      <c r="B194" s="29">
        <v>192</v>
      </c>
      <c r="C194" s="84">
        <v>43463</v>
      </c>
      <c r="D194" s="29">
        <f t="shared" si="22"/>
        <v>2018</v>
      </c>
      <c r="E194" s="85">
        <v>700000</v>
      </c>
      <c r="F194" s="86">
        <f t="shared" si="25"/>
        <v>705715.79561938485</v>
      </c>
      <c r="G194" s="86">
        <f t="shared" si="26"/>
        <v>5724.2527869150936</v>
      </c>
      <c r="H194" s="87">
        <f t="shared" si="27"/>
        <v>431501.25974171748</v>
      </c>
      <c r="I194" s="89">
        <f t="shared" si="28"/>
        <v>268498.74025828252</v>
      </c>
      <c r="J194" s="89">
        <f t="shared" si="29"/>
        <v>72091573520.284668</v>
      </c>
      <c r="K194" s="90">
        <f t="shared" si="20"/>
        <v>42000000</v>
      </c>
      <c r="L194" s="91">
        <f t="shared" si="21"/>
        <v>25890075.584503047</v>
      </c>
      <c r="M194" s="92">
        <f t="shared" si="23"/>
        <v>16109924.415496953</v>
      </c>
      <c r="N194" s="93">
        <f t="shared" si="24"/>
        <v>259529664673024.84</v>
      </c>
    </row>
    <row r="195" spans="1:14" x14ac:dyDescent="0.2">
      <c r="A195" s="75" t="s">
        <v>211</v>
      </c>
      <c r="B195" s="75">
        <v>193</v>
      </c>
      <c r="C195" s="76">
        <v>43505</v>
      </c>
      <c r="D195" s="75">
        <f t="shared" si="22"/>
        <v>2019</v>
      </c>
      <c r="E195" s="77">
        <v>175000</v>
      </c>
      <c r="F195" s="78">
        <f t="shared" si="25"/>
        <v>368800.09091365605</v>
      </c>
      <c r="G195" s="78">
        <f t="shared" si="26"/>
        <v>-7421.8388229637176</v>
      </c>
      <c r="H195" s="79">
        <f t="shared" si="27"/>
        <v>711440.0484062999</v>
      </c>
      <c r="I195" s="80">
        <f t="shared" si="28"/>
        <v>-536440.0484062999</v>
      </c>
      <c r="J195" s="80">
        <f t="shared" si="29"/>
        <v>287767925534.15338</v>
      </c>
      <c r="K195" s="81">
        <f t="shared" ref="K195:K219" si="30">E195*_xlfn.XLOOKUP(D195,$R$3:$R$33,$S$3:$S$33)</f>
        <v>13125000</v>
      </c>
      <c r="L195" s="82">
        <f t="shared" ref="L195:L222" si="31">_xlfn.XLOOKUP(D195,$R$3:$R$33,$S$3:$S$33)*H195</f>
        <v>53358003.630472496</v>
      </c>
      <c r="M195" s="83">
        <f t="shared" si="23"/>
        <v>-40233003.630472496</v>
      </c>
      <c r="N195" s="36">
        <f t="shared" si="24"/>
        <v>1618694581129613</v>
      </c>
    </row>
    <row r="196" spans="1:14" x14ac:dyDescent="0.2">
      <c r="A196" s="29" t="s">
        <v>212</v>
      </c>
      <c r="B196" s="29">
        <v>194</v>
      </c>
      <c r="C196" s="84">
        <v>43526</v>
      </c>
      <c r="D196" s="29">
        <f t="shared" ref="D196:D222" si="32">YEAR(C196)</f>
        <v>2019</v>
      </c>
      <c r="E196" s="85">
        <v>650000</v>
      </c>
      <c r="F196" s="86">
        <f t="shared" si="25"/>
        <v>633276.76291373395</v>
      </c>
      <c r="G196" s="86">
        <f t="shared" si="26"/>
        <v>3010.11067302018</v>
      </c>
      <c r="H196" s="87">
        <f t="shared" si="27"/>
        <v>361378.25209069235</v>
      </c>
      <c r="I196" s="89">
        <f t="shared" si="28"/>
        <v>288621.74790930765</v>
      </c>
      <c r="J196" s="89">
        <f t="shared" si="29"/>
        <v>83302513366.223938</v>
      </c>
      <c r="K196" s="90">
        <f t="shared" si="30"/>
        <v>48750000</v>
      </c>
      <c r="L196" s="91">
        <f t="shared" si="31"/>
        <v>27103368.906801924</v>
      </c>
      <c r="M196" s="92">
        <f t="shared" ref="M196:M219" si="33">K196-L196</f>
        <v>21646631.093198076</v>
      </c>
      <c r="N196" s="93">
        <f t="shared" ref="N196:N219" si="34">M196^2</f>
        <v>468576637685009.75</v>
      </c>
    </row>
    <row r="197" spans="1:14" x14ac:dyDescent="0.2">
      <c r="A197" s="75" t="s">
        <v>213</v>
      </c>
      <c r="B197" s="75">
        <v>195</v>
      </c>
      <c r="C197" s="76">
        <v>43568</v>
      </c>
      <c r="D197" s="75">
        <f t="shared" si="32"/>
        <v>2019</v>
      </c>
      <c r="E197" s="77">
        <v>100000</v>
      </c>
      <c r="F197" s="78">
        <f t="shared" ref="F197:F219" si="35">(($O$2*E197)+(1-$O$2)*(E196+F196))</f>
        <v>286329.89439555252</v>
      </c>
      <c r="G197" s="78">
        <f t="shared" ref="G197:G219" si="36">($P$2*(F197-F196))+((1-$P$2)*G196)</f>
        <v>-10416.713628587311</v>
      </c>
      <c r="H197" s="79">
        <f t="shared" ref="H197:H219" si="37">F196+G196</f>
        <v>636286.87358675408</v>
      </c>
      <c r="I197" s="80">
        <f t="shared" ref="I197:I219" si="38">E197-H197</f>
        <v>-536286.87358675408</v>
      </c>
      <c r="J197" s="80">
        <f t="shared" ref="J197:J219" si="39">I197^2</f>
        <v>287603610781.45514</v>
      </c>
      <c r="K197" s="81">
        <f t="shared" si="30"/>
        <v>7500000</v>
      </c>
      <c r="L197" s="82">
        <f t="shared" si="31"/>
        <v>47721515.519006558</v>
      </c>
      <c r="M197" s="83">
        <f t="shared" si="33"/>
        <v>-40221515.519006558</v>
      </c>
      <c r="N197" s="36">
        <f t="shared" si="34"/>
        <v>1617770310645685.2</v>
      </c>
    </row>
    <row r="198" spans="1:14" x14ac:dyDescent="0.2">
      <c r="A198" s="29" t="s">
        <v>214</v>
      </c>
      <c r="B198" s="29">
        <v>196</v>
      </c>
      <c r="C198" s="84">
        <v>43848</v>
      </c>
      <c r="D198" s="29">
        <f t="shared" si="32"/>
        <v>2020</v>
      </c>
      <c r="E198" s="85">
        <v>1353429</v>
      </c>
      <c r="F198" s="86">
        <f t="shared" si="35"/>
        <v>1201140.4738790428</v>
      </c>
      <c r="G198" s="86">
        <f t="shared" si="36"/>
        <v>25081.547707359456</v>
      </c>
      <c r="H198" s="87">
        <f t="shared" si="37"/>
        <v>275913.1807669652</v>
      </c>
      <c r="I198" s="89">
        <f t="shared" si="38"/>
        <v>1077515.8192330347</v>
      </c>
      <c r="J198" s="89">
        <f t="shared" si="39"/>
        <v>1161040340697.438</v>
      </c>
      <c r="K198" s="90">
        <f t="shared" si="30"/>
        <v>101507175</v>
      </c>
      <c r="L198" s="91">
        <f t="shared" si="31"/>
        <v>20693488.55752239</v>
      </c>
      <c r="M198" s="92">
        <f t="shared" si="33"/>
        <v>80813686.442477614</v>
      </c>
      <c r="N198" s="93">
        <f t="shared" si="34"/>
        <v>6530851916423090</v>
      </c>
    </row>
    <row r="199" spans="1:14" x14ac:dyDescent="0.2">
      <c r="A199" s="75" t="s">
        <v>215</v>
      </c>
      <c r="B199" s="75">
        <v>197</v>
      </c>
      <c r="C199" s="76">
        <v>43960</v>
      </c>
      <c r="D199" s="75">
        <f t="shared" si="32"/>
        <v>2020</v>
      </c>
      <c r="E199" s="77">
        <v>700000</v>
      </c>
      <c r="F199" s="78">
        <f t="shared" si="35"/>
        <v>992037.96191026049</v>
      </c>
      <c r="G199" s="78">
        <f t="shared" si="36"/>
        <v>16096.591239922411</v>
      </c>
      <c r="H199" s="79">
        <f t="shared" si="37"/>
        <v>1226222.0215864023</v>
      </c>
      <c r="I199" s="80">
        <f t="shared" si="38"/>
        <v>-526222.02158640232</v>
      </c>
      <c r="J199" s="80">
        <f t="shared" si="39"/>
        <v>276909616002.48004</v>
      </c>
      <c r="K199" s="81">
        <f t="shared" si="30"/>
        <v>52500000</v>
      </c>
      <c r="L199" s="82">
        <f t="shared" si="31"/>
        <v>91966651.618980169</v>
      </c>
      <c r="M199" s="83">
        <f t="shared" si="33"/>
        <v>-39466651.618980169</v>
      </c>
      <c r="N199" s="36">
        <f t="shared" si="34"/>
        <v>1557616590013950</v>
      </c>
    </row>
    <row r="200" spans="1:14" x14ac:dyDescent="0.2">
      <c r="A200" s="29" t="s">
        <v>216</v>
      </c>
      <c r="B200" s="29">
        <v>198</v>
      </c>
      <c r="C200" s="84">
        <v>43988</v>
      </c>
      <c r="D200" s="29">
        <f t="shared" si="32"/>
        <v>2020</v>
      </c>
      <c r="E200" s="85">
        <v>85000</v>
      </c>
      <c r="F200" s="86">
        <f t="shared" si="35"/>
        <v>338059.32062338083</v>
      </c>
      <c r="G200" s="86">
        <f t="shared" si="36"/>
        <v>-9612.2328469393869</v>
      </c>
      <c r="H200" s="87">
        <f t="shared" si="37"/>
        <v>1008134.5531501829</v>
      </c>
      <c r="I200" s="89">
        <f t="shared" si="38"/>
        <v>-923134.55315018294</v>
      </c>
      <c r="J200" s="89">
        <f t="shared" si="39"/>
        <v>852177403219.78796</v>
      </c>
      <c r="K200" s="90">
        <f t="shared" si="30"/>
        <v>6375000</v>
      </c>
      <c r="L200" s="91">
        <f t="shared" si="31"/>
        <v>75610091.486263722</v>
      </c>
      <c r="M200" s="92">
        <f t="shared" si="33"/>
        <v>-69235091.486263722</v>
      </c>
      <c r="N200" s="93">
        <f t="shared" si="34"/>
        <v>4793497893111307</v>
      </c>
    </row>
    <row r="201" spans="1:14" x14ac:dyDescent="0.2">
      <c r="A201" s="75" t="s">
        <v>217</v>
      </c>
      <c r="B201" s="75">
        <v>199</v>
      </c>
      <c r="C201" s="76">
        <v>44023</v>
      </c>
      <c r="D201" s="75">
        <f t="shared" si="32"/>
        <v>2020</v>
      </c>
      <c r="E201" s="77">
        <v>1300000</v>
      </c>
      <c r="F201" s="78">
        <f t="shared" si="35"/>
        <v>1161908.6681149318</v>
      </c>
      <c r="G201" s="78">
        <f t="shared" si="36"/>
        <v>22365.246862733387</v>
      </c>
      <c r="H201" s="79">
        <f t="shared" si="37"/>
        <v>328447.08777644142</v>
      </c>
      <c r="I201" s="80">
        <f t="shared" si="38"/>
        <v>971552.91222355864</v>
      </c>
      <c r="J201" s="80">
        <f t="shared" si="39"/>
        <v>943915061250.07788</v>
      </c>
      <c r="K201" s="81">
        <f t="shared" si="30"/>
        <v>97500000</v>
      </c>
      <c r="L201" s="82">
        <f t="shared" si="31"/>
        <v>24633531.583233107</v>
      </c>
      <c r="M201" s="83">
        <f t="shared" si="33"/>
        <v>72866468.416766897</v>
      </c>
      <c r="N201" s="36">
        <f t="shared" si="34"/>
        <v>5309522219531688</v>
      </c>
    </row>
    <row r="202" spans="1:14" x14ac:dyDescent="0.2">
      <c r="A202" s="29" t="s">
        <v>218</v>
      </c>
      <c r="B202" s="29">
        <v>200</v>
      </c>
      <c r="C202" s="84">
        <v>44058</v>
      </c>
      <c r="D202" s="29">
        <f t="shared" si="32"/>
        <v>2020</v>
      </c>
      <c r="E202" s="85">
        <v>500000</v>
      </c>
      <c r="F202" s="86">
        <f t="shared" si="35"/>
        <v>808940.60155749496</v>
      </c>
      <c r="G202" s="86">
        <f t="shared" si="36"/>
        <v>7964.8069415754926</v>
      </c>
      <c r="H202" s="87">
        <f t="shared" si="37"/>
        <v>1184273.9149776651</v>
      </c>
      <c r="I202" s="89">
        <f t="shared" si="38"/>
        <v>-684273.91497766506</v>
      </c>
      <c r="J202" s="89">
        <f t="shared" si="39"/>
        <v>468230790718.86078</v>
      </c>
      <c r="K202" s="90">
        <f t="shared" si="30"/>
        <v>37500000</v>
      </c>
      <c r="L202" s="91">
        <f t="shared" si="31"/>
        <v>88820543.623324886</v>
      </c>
      <c r="M202" s="92">
        <f t="shared" si="33"/>
        <v>-51320543.623324886</v>
      </c>
      <c r="N202" s="93">
        <f t="shared" si="34"/>
        <v>2633798197793592.5</v>
      </c>
    </row>
    <row r="203" spans="1:14" x14ac:dyDescent="0.2">
      <c r="A203" s="75" t="s">
        <v>219</v>
      </c>
      <c r="B203" s="75">
        <v>201</v>
      </c>
      <c r="C203" s="76">
        <v>44100</v>
      </c>
      <c r="D203" s="75">
        <f t="shared" si="32"/>
        <v>2020</v>
      </c>
      <c r="E203" s="77">
        <v>700000</v>
      </c>
      <c r="F203" s="78">
        <f t="shared" si="35"/>
        <v>795889.5175985503</v>
      </c>
      <c r="G203" s="78">
        <f t="shared" si="36"/>
        <v>7158.4887612231978</v>
      </c>
      <c r="H203" s="79">
        <f t="shared" si="37"/>
        <v>816905.40849907044</v>
      </c>
      <c r="I203" s="80">
        <f t="shared" si="38"/>
        <v>-116905.40849907044</v>
      </c>
      <c r="J203" s="80">
        <f t="shared" si="39"/>
        <v>13666874536.334532</v>
      </c>
      <c r="K203" s="81">
        <f t="shared" si="30"/>
        <v>52500000</v>
      </c>
      <c r="L203" s="82">
        <f t="shared" si="31"/>
        <v>61267905.63743028</v>
      </c>
      <c r="M203" s="83">
        <f t="shared" si="33"/>
        <v>-8767905.6374302804</v>
      </c>
      <c r="N203" s="36">
        <f t="shared" si="34"/>
        <v>76876169266881.688</v>
      </c>
    </row>
    <row r="204" spans="1:14" x14ac:dyDescent="0.2">
      <c r="A204" s="29" t="s">
        <v>220</v>
      </c>
      <c r="B204" s="29">
        <v>202</v>
      </c>
      <c r="C204" s="84">
        <v>44128</v>
      </c>
      <c r="D204" s="29">
        <f t="shared" si="32"/>
        <v>2020</v>
      </c>
      <c r="E204" s="85">
        <v>675000</v>
      </c>
      <c r="F204" s="86">
        <f t="shared" si="35"/>
        <v>804264.98847819003</v>
      </c>
      <c r="G204" s="86">
        <f t="shared" si="36"/>
        <v>7205.1808006845658</v>
      </c>
      <c r="H204" s="87">
        <f t="shared" si="37"/>
        <v>803048.00635977346</v>
      </c>
      <c r="I204" s="89">
        <f t="shared" si="38"/>
        <v>-128048.00635977346</v>
      </c>
      <c r="J204" s="89">
        <f t="shared" si="39"/>
        <v>16396291932.712584</v>
      </c>
      <c r="K204" s="90">
        <f t="shared" si="30"/>
        <v>50625000</v>
      </c>
      <c r="L204" s="91">
        <f t="shared" si="31"/>
        <v>60228600.476983011</v>
      </c>
      <c r="M204" s="92">
        <f t="shared" si="33"/>
        <v>-9603600.4769830108</v>
      </c>
      <c r="N204" s="93">
        <f t="shared" si="34"/>
        <v>92229142121508.312</v>
      </c>
    </row>
    <row r="205" spans="1:14" x14ac:dyDescent="0.2">
      <c r="A205" s="75" t="s">
        <v>221</v>
      </c>
      <c r="B205" s="75">
        <v>203</v>
      </c>
      <c r="C205" s="76">
        <v>44219</v>
      </c>
      <c r="D205" s="75">
        <f t="shared" si="32"/>
        <v>2021</v>
      </c>
      <c r="E205" s="77">
        <v>1600000</v>
      </c>
      <c r="F205" s="78">
        <f t="shared" si="35"/>
        <v>1580987.928900667</v>
      </c>
      <c r="G205" s="78">
        <f t="shared" si="36"/>
        <v>36729.323394690015</v>
      </c>
      <c r="H205" s="79">
        <f t="shared" si="37"/>
        <v>811470.16927887464</v>
      </c>
      <c r="I205" s="80">
        <f t="shared" si="38"/>
        <v>788529.83072112536</v>
      </c>
      <c r="J205" s="80">
        <f t="shared" si="39"/>
        <v>621779293937.08667</v>
      </c>
      <c r="K205" s="81">
        <f t="shared" si="30"/>
        <v>120000000</v>
      </c>
      <c r="L205" s="82">
        <f t="shared" si="31"/>
        <v>60860262.695915595</v>
      </c>
      <c r="M205" s="83">
        <f t="shared" si="33"/>
        <v>59139737.304084405</v>
      </c>
      <c r="N205" s="36">
        <f t="shared" si="34"/>
        <v>3497508528396112.5</v>
      </c>
    </row>
    <row r="206" spans="1:14" x14ac:dyDescent="0.2">
      <c r="A206" s="29" t="s">
        <v>222</v>
      </c>
      <c r="B206" s="29">
        <v>204</v>
      </c>
      <c r="C206" s="84">
        <v>44261</v>
      </c>
      <c r="D206" s="29">
        <f t="shared" si="32"/>
        <v>2021</v>
      </c>
      <c r="E206" s="85">
        <v>800000</v>
      </c>
      <c r="F206" s="86">
        <f t="shared" si="35"/>
        <v>1174932.7657349515</v>
      </c>
      <c r="G206" s="86">
        <f t="shared" si="36"/>
        <v>19740.979518067823</v>
      </c>
      <c r="H206" s="87">
        <f t="shared" si="37"/>
        <v>1617717.2522953569</v>
      </c>
      <c r="I206" s="89">
        <f t="shared" si="38"/>
        <v>-817717.25229535694</v>
      </c>
      <c r="J206" s="89">
        <f t="shared" si="39"/>
        <v>668661504701.46838</v>
      </c>
      <c r="K206" s="90">
        <f t="shared" si="30"/>
        <v>60000000</v>
      </c>
      <c r="L206" s="91">
        <f t="shared" si="31"/>
        <v>121328793.92215177</v>
      </c>
      <c r="M206" s="92">
        <f t="shared" si="33"/>
        <v>-61328793.922151774</v>
      </c>
      <c r="N206" s="93">
        <f t="shared" si="34"/>
        <v>3761220963945760.5</v>
      </c>
    </row>
    <row r="207" spans="1:14" x14ac:dyDescent="0.2">
      <c r="A207" s="75" t="s">
        <v>223</v>
      </c>
      <c r="B207" s="75">
        <v>205</v>
      </c>
      <c r="C207" s="76">
        <v>44310</v>
      </c>
      <c r="D207" s="75">
        <f t="shared" si="32"/>
        <v>2021</v>
      </c>
      <c r="E207" s="77">
        <v>700000</v>
      </c>
      <c r="F207" s="78">
        <f t="shared" si="35"/>
        <v>900762.91113488399</v>
      </c>
      <c r="G207" s="78">
        <f t="shared" si="36"/>
        <v>8464.4816492054269</v>
      </c>
      <c r="H207" s="79">
        <f t="shared" si="37"/>
        <v>1194673.7452530193</v>
      </c>
      <c r="I207" s="80">
        <f t="shared" si="38"/>
        <v>-494673.74525301927</v>
      </c>
      <c r="J207" s="80">
        <f t="shared" si="39"/>
        <v>244702114242.64902</v>
      </c>
      <c r="K207" s="81">
        <f t="shared" si="30"/>
        <v>52500000</v>
      </c>
      <c r="L207" s="82">
        <f t="shared" si="31"/>
        <v>89600530.89397645</v>
      </c>
      <c r="M207" s="83">
        <f t="shared" si="33"/>
        <v>-37100530.89397645</v>
      </c>
      <c r="N207" s="36">
        <f t="shared" si="34"/>
        <v>1376449392614901</v>
      </c>
    </row>
    <row r="208" spans="1:14" x14ac:dyDescent="0.2">
      <c r="A208" s="29" t="s">
        <v>224</v>
      </c>
      <c r="B208" s="29">
        <v>206</v>
      </c>
      <c r="C208" s="84">
        <v>44331</v>
      </c>
      <c r="D208" s="29">
        <f t="shared" si="32"/>
        <v>2021</v>
      </c>
      <c r="E208" s="85">
        <v>300000</v>
      </c>
      <c r="F208" s="86">
        <f t="shared" si="35"/>
        <v>504830.36890591274</v>
      </c>
      <c r="G208" s="86">
        <f t="shared" si="36"/>
        <v>-7051.0477174446769</v>
      </c>
      <c r="H208" s="87">
        <f t="shared" si="37"/>
        <v>909227.39278408943</v>
      </c>
      <c r="I208" s="89">
        <f t="shared" si="38"/>
        <v>-609227.39278408943</v>
      </c>
      <c r="J208" s="89">
        <f t="shared" si="39"/>
        <v>371158016118.49921</v>
      </c>
      <c r="K208" s="90">
        <f t="shared" si="30"/>
        <v>22500000</v>
      </c>
      <c r="L208" s="91">
        <f t="shared" si="31"/>
        <v>68192054.458806708</v>
      </c>
      <c r="M208" s="92">
        <f t="shared" si="33"/>
        <v>-45692054.458806708</v>
      </c>
      <c r="N208" s="93">
        <f t="shared" si="34"/>
        <v>2087763840666558</v>
      </c>
    </row>
    <row r="209" spans="1:14" x14ac:dyDescent="0.2">
      <c r="A209" s="75" t="s">
        <v>225</v>
      </c>
      <c r="B209" s="75">
        <v>207</v>
      </c>
      <c r="C209" s="76">
        <v>44359</v>
      </c>
      <c r="D209" s="75">
        <f t="shared" si="32"/>
        <v>2021</v>
      </c>
      <c r="E209" s="77">
        <v>600000</v>
      </c>
      <c r="F209" s="78">
        <f t="shared" si="35"/>
        <v>632254.51745816402</v>
      </c>
      <c r="G209" s="78">
        <f t="shared" si="36"/>
        <v>-1891.6283013486727</v>
      </c>
      <c r="H209" s="79">
        <f t="shared" si="37"/>
        <v>497779.32118846808</v>
      </c>
      <c r="I209" s="80">
        <f t="shared" si="38"/>
        <v>102220.67881153192</v>
      </c>
      <c r="J209" s="80">
        <f t="shared" si="39"/>
        <v>10449067176.690371</v>
      </c>
      <c r="K209" s="81">
        <f t="shared" si="30"/>
        <v>45000000</v>
      </c>
      <c r="L209" s="82">
        <f t="shared" si="31"/>
        <v>37333449.089135103</v>
      </c>
      <c r="M209" s="83">
        <f t="shared" si="33"/>
        <v>7666550.9108648971</v>
      </c>
      <c r="N209" s="36">
        <f t="shared" si="34"/>
        <v>58776002868883.383</v>
      </c>
    </row>
    <row r="210" spans="1:14" x14ac:dyDescent="0.2">
      <c r="A210" s="29" t="s">
        <v>226</v>
      </c>
      <c r="B210" s="29">
        <v>208</v>
      </c>
      <c r="C210" s="84">
        <v>44387</v>
      </c>
      <c r="D210" s="29">
        <f t="shared" si="32"/>
        <v>2021</v>
      </c>
      <c r="E210" s="85">
        <v>1504737</v>
      </c>
      <c r="F210" s="86">
        <f t="shared" si="35"/>
        <v>1461829.344083867</v>
      </c>
      <c r="G210" s="86">
        <f t="shared" si="36"/>
        <v>30009.304289815507</v>
      </c>
      <c r="H210" s="87">
        <f t="shared" si="37"/>
        <v>630362.88915681536</v>
      </c>
      <c r="I210" s="89">
        <f t="shared" si="38"/>
        <v>874374.11084318464</v>
      </c>
      <c r="J210" s="89">
        <f t="shared" si="39"/>
        <v>764530085712.80969</v>
      </c>
      <c r="K210" s="90">
        <f t="shared" si="30"/>
        <v>112855275</v>
      </c>
      <c r="L210" s="91">
        <f t="shared" si="31"/>
        <v>47277216.686761156</v>
      </c>
      <c r="M210" s="92">
        <f t="shared" si="33"/>
        <v>65578058.313238844</v>
      </c>
      <c r="N210" s="93">
        <f t="shared" si="34"/>
        <v>4300481732134554.5</v>
      </c>
    </row>
    <row r="211" spans="1:14" x14ac:dyDescent="0.2">
      <c r="A211" s="75" t="s">
        <v>227</v>
      </c>
      <c r="B211" s="75">
        <v>209</v>
      </c>
      <c r="C211" s="76">
        <v>44506</v>
      </c>
      <c r="D211" s="75">
        <f t="shared" si="32"/>
        <v>2021</v>
      </c>
      <c r="E211" s="77">
        <v>700000</v>
      </c>
      <c r="F211" s="78">
        <f t="shared" si="35"/>
        <v>1056914.866217524</v>
      </c>
      <c r="G211" s="78">
        <f t="shared" si="36"/>
        <v>13322.552617945528</v>
      </c>
      <c r="H211" s="79">
        <f t="shared" si="37"/>
        <v>1491838.6483736825</v>
      </c>
      <c r="I211" s="80">
        <f t="shared" si="38"/>
        <v>-791838.64837368252</v>
      </c>
      <c r="J211" s="80">
        <f t="shared" si="39"/>
        <v>627008445058.26038</v>
      </c>
      <c r="K211" s="81">
        <f t="shared" si="30"/>
        <v>52500000</v>
      </c>
      <c r="L211" s="82">
        <f t="shared" si="31"/>
        <v>111887898.62802619</v>
      </c>
      <c r="M211" s="83">
        <f t="shared" si="33"/>
        <v>-59387898.628026187</v>
      </c>
      <c r="N211" s="36">
        <f t="shared" si="34"/>
        <v>3526922503452714.5</v>
      </c>
    </row>
    <row r="212" spans="1:14" x14ac:dyDescent="0.2">
      <c r="A212" s="29" t="s">
        <v>228</v>
      </c>
      <c r="B212" s="29">
        <v>210</v>
      </c>
      <c r="C212" s="84">
        <v>44541</v>
      </c>
      <c r="D212" s="29">
        <f t="shared" si="32"/>
        <v>2021</v>
      </c>
      <c r="E212" s="85">
        <v>500000</v>
      </c>
      <c r="F212" s="86">
        <f t="shared" si="35"/>
        <v>697925.64311819035</v>
      </c>
      <c r="G212" s="86">
        <f t="shared" si="36"/>
        <v>-961.95975134253058</v>
      </c>
      <c r="H212" s="87">
        <f t="shared" si="37"/>
        <v>1070237.4188354695</v>
      </c>
      <c r="I212" s="89">
        <f t="shared" si="38"/>
        <v>-570237.41883546952</v>
      </c>
      <c r="J212" s="89">
        <f t="shared" si="39"/>
        <v>325170713840.13867</v>
      </c>
      <c r="K212" s="90">
        <f t="shared" si="30"/>
        <v>37500000</v>
      </c>
      <c r="L212" s="91">
        <f t="shared" si="31"/>
        <v>80267806.412660211</v>
      </c>
      <c r="M212" s="92">
        <f t="shared" si="33"/>
        <v>-42767806.412660211</v>
      </c>
      <c r="N212" s="93">
        <f t="shared" si="34"/>
        <v>1829085265350780</v>
      </c>
    </row>
    <row r="213" spans="1:14" x14ac:dyDescent="0.2">
      <c r="A213" s="75" t="s">
        <v>229</v>
      </c>
      <c r="B213" s="75">
        <v>211</v>
      </c>
      <c r="C213" s="76">
        <v>44688</v>
      </c>
      <c r="D213" s="75">
        <f t="shared" si="32"/>
        <v>2022</v>
      </c>
      <c r="E213" s="77">
        <v>400000</v>
      </c>
      <c r="F213" s="78">
        <f t="shared" si="35"/>
        <v>525648.88069939637</v>
      </c>
      <c r="G213" s="78">
        <f t="shared" si="36"/>
        <v>-7534.8069652959066</v>
      </c>
      <c r="H213" s="79">
        <f t="shared" si="37"/>
        <v>696963.68336684781</v>
      </c>
      <c r="I213" s="80">
        <f t="shared" si="38"/>
        <v>-296963.68336684781</v>
      </c>
      <c r="J213" s="80">
        <f t="shared" si="39"/>
        <v>88187429238.805435</v>
      </c>
      <c r="K213" s="81">
        <f t="shared" si="30"/>
        <v>30000000</v>
      </c>
      <c r="L213" s="82">
        <f t="shared" si="31"/>
        <v>52272276.252513587</v>
      </c>
      <c r="M213" s="83">
        <f t="shared" si="33"/>
        <v>-22272276.252513587</v>
      </c>
      <c r="N213" s="36">
        <f t="shared" si="34"/>
        <v>496054289468280.69</v>
      </c>
    </row>
    <row r="214" spans="1:14" x14ac:dyDescent="0.2">
      <c r="A214" s="29" t="s">
        <v>230</v>
      </c>
      <c r="B214" s="29">
        <v>212</v>
      </c>
      <c r="C214" s="84">
        <v>44744</v>
      </c>
      <c r="D214" s="29">
        <f t="shared" si="32"/>
        <v>2022</v>
      </c>
      <c r="E214" s="85">
        <v>400000</v>
      </c>
      <c r="F214" s="86">
        <f t="shared" si="35"/>
        <v>482773.61940978083</v>
      </c>
      <c r="G214" s="86">
        <f t="shared" si="36"/>
        <v>-8890.7166889661748</v>
      </c>
      <c r="H214" s="87">
        <f t="shared" si="37"/>
        <v>518114.07373410044</v>
      </c>
      <c r="I214" s="89">
        <f t="shared" si="38"/>
        <v>-118114.07373410044</v>
      </c>
      <c r="J214" s="89">
        <f t="shared" si="39"/>
        <v>13950934414.064516</v>
      </c>
      <c r="K214" s="90">
        <f t="shared" si="30"/>
        <v>30000000</v>
      </c>
      <c r="L214" s="91">
        <f t="shared" si="31"/>
        <v>38858555.530057535</v>
      </c>
      <c r="M214" s="92">
        <f t="shared" si="33"/>
        <v>-8858555.5300575346</v>
      </c>
      <c r="N214" s="93">
        <f t="shared" si="34"/>
        <v>78474006079112.922</v>
      </c>
    </row>
    <row r="215" spans="1:14" x14ac:dyDescent="0.2">
      <c r="A215" s="75" t="s">
        <v>231</v>
      </c>
      <c r="B215" s="75">
        <v>213</v>
      </c>
      <c r="C215" s="76">
        <v>44772</v>
      </c>
      <c r="D215" s="75">
        <f t="shared" si="32"/>
        <v>2022</v>
      </c>
      <c r="E215" s="77">
        <v>400000</v>
      </c>
      <c r="F215" s="78">
        <f t="shared" si="35"/>
        <v>476022.07728653017</v>
      </c>
      <c r="G215" s="78">
        <f t="shared" si="36"/>
        <v>-8808.6428263139387</v>
      </c>
      <c r="H215" s="79">
        <f t="shared" si="37"/>
        <v>473882.90272081469</v>
      </c>
      <c r="I215" s="80">
        <f t="shared" si="38"/>
        <v>-73882.902720814687</v>
      </c>
      <c r="J215" s="80">
        <f t="shared" si="39"/>
        <v>5458683314.4533663</v>
      </c>
      <c r="K215" s="81">
        <f t="shared" si="30"/>
        <v>30000000</v>
      </c>
      <c r="L215" s="82">
        <f t="shared" si="31"/>
        <v>35541217.704061098</v>
      </c>
      <c r="M215" s="83">
        <f t="shared" si="33"/>
        <v>-5541217.7040610984</v>
      </c>
      <c r="N215" s="36">
        <f t="shared" si="34"/>
        <v>30705093643800.152</v>
      </c>
    </row>
    <row r="216" spans="1:14" x14ac:dyDescent="0.2">
      <c r="A216" s="29" t="s">
        <v>232</v>
      </c>
      <c r="B216" s="29">
        <v>214</v>
      </c>
      <c r="C216" s="84">
        <v>44793</v>
      </c>
      <c r="D216" s="29">
        <f t="shared" si="32"/>
        <v>2022</v>
      </c>
      <c r="E216" s="85">
        <v>360000</v>
      </c>
      <c r="F216" s="86">
        <f t="shared" si="35"/>
        <v>441257.69235069695</v>
      </c>
      <c r="G216" s="86">
        <f t="shared" si="36"/>
        <v>-9804.4886292117371</v>
      </c>
      <c r="H216" s="87">
        <f t="shared" si="37"/>
        <v>467213.4344602162</v>
      </c>
      <c r="I216" s="89">
        <f t="shared" si="38"/>
        <v>-107213.4344602162</v>
      </c>
      <c r="J216" s="89">
        <f t="shared" si="39"/>
        <v>11494720528.755075</v>
      </c>
      <c r="K216" s="90">
        <f t="shared" si="30"/>
        <v>27000000</v>
      </c>
      <c r="L216" s="91">
        <f t="shared" si="31"/>
        <v>35041007.584516212</v>
      </c>
      <c r="M216" s="92">
        <f t="shared" si="33"/>
        <v>-8041007.5845162123</v>
      </c>
      <c r="N216" s="93">
        <f t="shared" si="34"/>
        <v>64657802974247.25</v>
      </c>
    </row>
    <row r="217" spans="1:14" x14ac:dyDescent="0.2">
      <c r="A217" s="75" t="s">
        <v>233</v>
      </c>
      <c r="B217" s="75">
        <v>215</v>
      </c>
      <c r="C217" s="76">
        <v>44877</v>
      </c>
      <c r="D217" s="75">
        <f t="shared" si="32"/>
        <v>2022</v>
      </c>
      <c r="E217" s="77">
        <v>600000</v>
      </c>
      <c r="F217" s="78">
        <f t="shared" si="35"/>
        <v>631691.93018686189</v>
      </c>
      <c r="G217" s="78">
        <f t="shared" si="36"/>
        <v>-2121.9151744919363</v>
      </c>
      <c r="H217" s="79">
        <f t="shared" si="37"/>
        <v>431453.20372148522</v>
      </c>
      <c r="I217" s="80">
        <f t="shared" si="38"/>
        <v>168546.79627851478</v>
      </c>
      <c r="J217" s="80">
        <f t="shared" si="39"/>
        <v>28408022535.751163</v>
      </c>
      <c r="K217" s="81">
        <f t="shared" si="30"/>
        <v>45000000</v>
      </c>
      <c r="L217" s="82">
        <f t="shared" si="31"/>
        <v>32358990.279111393</v>
      </c>
      <c r="M217" s="83">
        <f t="shared" si="33"/>
        <v>12641009.720888607</v>
      </c>
      <c r="N217" s="36">
        <f t="shared" si="34"/>
        <v>159795126763600.25</v>
      </c>
    </row>
    <row r="218" spans="1:14" x14ac:dyDescent="0.2">
      <c r="A218" s="29" t="s">
        <v>234</v>
      </c>
      <c r="B218" s="29">
        <v>216</v>
      </c>
      <c r="C218" s="84">
        <v>44947</v>
      </c>
      <c r="D218" s="29">
        <f t="shared" si="32"/>
        <v>2023</v>
      </c>
      <c r="E218" s="85">
        <v>750050</v>
      </c>
      <c r="F218" s="86">
        <f t="shared" si="35"/>
        <v>825893.87085165037</v>
      </c>
      <c r="G218" s="86">
        <f t="shared" si="36"/>
        <v>5410.4561605798945</v>
      </c>
      <c r="H218" s="87">
        <f t="shared" si="37"/>
        <v>629570.01501236996</v>
      </c>
      <c r="I218" s="89">
        <f t="shared" si="38"/>
        <v>120479.98498763004</v>
      </c>
      <c r="J218" s="89">
        <f t="shared" si="39"/>
        <v>14515426782.61956</v>
      </c>
      <c r="K218" s="90">
        <f t="shared" si="30"/>
        <v>60004000</v>
      </c>
      <c r="L218" s="91">
        <f t="shared" si="31"/>
        <v>50365601.200989597</v>
      </c>
      <c r="M218" s="92">
        <f t="shared" si="33"/>
        <v>9638398.7990104035</v>
      </c>
      <c r="N218" s="93">
        <f t="shared" si="34"/>
        <v>92898731408765.188</v>
      </c>
    </row>
    <row r="219" spans="1:14" x14ac:dyDescent="0.2">
      <c r="A219" s="75" t="s">
        <v>235</v>
      </c>
      <c r="B219" s="75">
        <v>217</v>
      </c>
      <c r="C219" s="76">
        <v>44968</v>
      </c>
      <c r="D219" s="75">
        <f t="shared" si="32"/>
        <v>2023</v>
      </c>
      <c r="E219" s="77">
        <v>700000</v>
      </c>
      <c r="F219" s="78">
        <f t="shared" si="35"/>
        <v>837934.3650341914</v>
      </c>
      <c r="G219" s="78">
        <f t="shared" si="36"/>
        <v>5664.8313007459456</v>
      </c>
      <c r="H219" s="79">
        <f t="shared" si="37"/>
        <v>831304.32701223029</v>
      </c>
      <c r="I219" s="80">
        <f t="shared" si="38"/>
        <v>-131304.32701223029</v>
      </c>
      <c r="J219" s="80">
        <f t="shared" si="39"/>
        <v>17240826292.134708</v>
      </c>
      <c r="K219" s="81">
        <f t="shared" si="30"/>
        <v>56000000</v>
      </c>
      <c r="L219" s="82">
        <f t="shared" si="31"/>
        <v>66504346.160978422</v>
      </c>
      <c r="M219" s="83">
        <f t="shared" si="33"/>
        <v>-10504346.160978422</v>
      </c>
      <c r="N219" s="36">
        <f t="shared" si="34"/>
        <v>110341288269662.11</v>
      </c>
    </row>
    <row r="220" spans="1:14" x14ac:dyDescent="0.2">
      <c r="A220" s="18" t="s">
        <v>236</v>
      </c>
      <c r="B220" s="18">
        <v>218</v>
      </c>
      <c r="C220" s="59">
        <v>44989</v>
      </c>
      <c r="D220" s="18">
        <f t="shared" si="32"/>
        <v>2023</v>
      </c>
      <c r="E220" s="60"/>
      <c r="F220" s="60"/>
      <c r="G220" s="60"/>
      <c r="H220" s="87">
        <f>F219+G219</f>
        <v>843599.19633493735</v>
      </c>
      <c r="I220" s="105"/>
      <c r="J220" s="105"/>
      <c r="K220" s="60"/>
      <c r="L220" s="91">
        <f t="shared" si="31"/>
        <v>67487935.706794992</v>
      </c>
      <c r="M220" s="60"/>
      <c r="N220" s="60"/>
    </row>
    <row r="221" spans="1:14" x14ac:dyDescent="0.2">
      <c r="A221" s="106" t="s">
        <v>237</v>
      </c>
      <c r="B221" s="106">
        <v>219</v>
      </c>
      <c r="C221" s="56">
        <v>45003</v>
      </c>
      <c r="D221" s="106">
        <f t="shared" si="32"/>
        <v>2023</v>
      </c>
      <c r="E221" s="31"/>
      <c r="F221" s="31"/>
      <c r="G221" s="31"/>
      <c r="H221" s="79">
        <f>$F$219+($G$219*2)</f>
        <v>849264.02763568331</v>
      </c>
      <c r="I221" s="107"/>
      <c r="J221" s="107"/>
      <c r="K221" s="31"/>
      <c r="L221" s="82">
        <f t="shared" si="31"/>
        <v>67941122.210854664</v>
      </c>
      <c r="M221" s="31"/>
      <c r="N221" s="31"/>
    </row>
    <row r="222" spans="1:14" x14ac:dyDescent="0.2">
      <c r="A222" s="18" t="s">
        <v>238</v>
      </c>
      <c r="B222" s="18">
        <v>220</v>
      </c>
      <c r="C222" s="59">
        <v>45024</v>
      </c>
      <c r="D222" s="18">
        <f t="shared" si="32"/>
        <v>2023</v>
      </c>
      <c r="E222" s="60"/>
      <c r="F222" s="60"/>
      <c r="G222" s="60"/>
      <c r="H222" s="87">
        <f>$F$219+($G$219*3)</f>
        <v>854928.85893642926</v>
      </c>
      <c r="I222" s="105"/>
      <c r="J222" s="105"/>
      <c r="K222" s="60"/>
      <c r="L222" s="91">
        <f t="shared" si="31"/>
        <v>68394308.714914337</v>
      </c>
      <c r="M222" s="60"/>
      <c r="N222" s="60"/>
    </row>
    <row r="223" spans="1:14" x14ac:dyDescent="0.2">
      <c r="C223"/>
    </row>
    <row r="224" spans="1:14" x14ac:dyDescent="0.2">
      <c r="C224" s="64"/>
      <c r="D224" s="64"/>
    </row>
    <row r="225" spans="3:3" x14ac:dyDescent="0.2">
      <c r="C225" s="64"/>
    </row>
    <row r="226" spans="3:3" x14ac:dyDescent="0.2">
      <c r="C226" s="64"/>
    </row>
    <row r="227" spans="3:3" x14ac:dyDescent="0.2">
      <c r="C227" s="64"/>
    </row>
    <row r="228" spans="3:3" x14ac:dyDescent="0.2">
      <c r="C228" s="64"/>
    </row>
    <row r="229" spans="3:3" x14ac:dyDescent="0.2">
      <c r="C229" s="64"/>
    </row>
    <row r="230" spans="3:3" x14ac:dyDescent="0.2">
      <c r="C230" s="64"/>
    </row>
    <row r="231" spans="3:3" x14ac:dyDescent="0.2">
      <c r="C231" s="64"/>
    </row>
    <row r="232" spans="3:3" x14ac:dyDescent="0.2">
      <c r="C232" s="64"/>
    </row>
    <row r="233" spans="3:3" x14ac:dyDescent="0.2">
      <c r="C233" s="64"/>
    </row>
    <row r="234" spans="3:3" x14ac:dyDescent="0.2">
      <c r="C234" s="64"/>
    </row>
    <row r="235" spans="3:3" x14ac:dyDescent="0.2">
      <c r="C235" s="64"/>
    </row>
    <row r="236" spans="3:3" x14ac:dyDescent="0.2">
      <c r="C236" s="64"/>
    </row>
    <row r="237" spans="3:3" x14ac:dyDescent="0.2">
      <c r="C237" s="64"/>
    </row>
    <row r="238" spans="3:3" x14ac:dyDescent="0.2">
      <c r="C238" s="64"/>
    </row>
    <row r="239" spans="3:3" x14ac:dyDescent="0.2">
      <c r="C239" s="64"/>
    </row>
    <row r="240" spans="3:3" x14ac:dyDescent="0.2">
      <c r="C240" s="64"/>
    </row>
    <row r="241" spans="3:3" x14ac:dyDescent="0.2">
      <c r="C241" s="64"/>
    </row>
    <row r="242" spans="3:3" x14ac:dyDescent="0.2">
      <c r="C242" s="64"/>
    </row>
    <row r="243" spans="3:3" x14ac:dyDescent="0.2">
      <c r="C243" s="64"/>
    </row>
    <row r="244" spans="3:3" x14ac:dyDescent="0.2">
      <c r="C244" s="64"/>
    </row>
    <row r="245" spans="3:3" x14ac:dyDescent="0.2">
      <c r="C245" s="64"/>
    </row>
    <row r="246" spans="3:3" x14ac:dyDescent="0.2">
      <c r="C246" s="64"/>
    </row>
    <row r="247" spans="3:3" x14ac:dyDescent="0.2">
      <c r="C247" s="64"/>
    </row>
    <row r="248" spans="3:3" x14ac:dyDescent="0.2">
      <c r="C248" s="64"/>
    </row>
    <row r="249" spans="3:3" x14ac:dyDescent="0.2">
      <c r="C249" s="64"/>
    </row>
    <row r="250" spans="3:3" x14ac:dyDescent="0.2">
      <c r="C250" s="64"/>
    </row>
    <row r="251" spans="3:3" x14ac:dyDescent="0.2">
      <c r="C251" s="64"/>
    </row>
    <row r="252" spans="3:3" x14ac:dyDescent="0.2">
      <c r="C252" s="64"/>
    </row>
    <row r="253" spans="3:3" x14ac:dyDescent="0.2">
      <c r="C253" s="64"/>
    </row>
  </sheetData>
  <mergeCells count="4">
    <mergeCell ref="A1:E1"/>
    <mergeCell ref="R2:S2"/>
    <mergeCell ref="U2:W2"/>
    <mergeCell ref="U5:Y13"/>
  </mergeCells>
  <hyperlinks>
    <hyperlink ref="A42" r:id="rId1" display="https://www.tapology.com/fightcenter/events/ufc-71-liddell-vs-jackson" xr:uid="{F9254ED4-EA6A-C644-8A23-096D9A3B2888}"/>
    <hyperlink ref="A204" r:id="rId2" display="https://www.tapology.com/fightcenter/events/70869-ufc-255" xr:uid="{E4AA72C3-171D-804B-A399-3BBD051BFBC1}"/>
    <hyperlink ref="A145" r:id="rId3" display="https://www.tapology.com/fightcenter/events/25716-ufc-183-silva-vs-diaz" xr:uid="{443BDED4-3F07-E24B-987F-9DAD76F16AAE}"/>
    <hyperlink ref="A196" r:id="rId4" display="https://www.tapology.com/fightcenter/events/56351-ufc-235" xr:uid="{D5C6D766-BAC3-F949-9E9A-6EC4429DC895}"/>
    <hyperlink ref="A65" r:id="rId5" display="https://www.tapology.com/fightcenter/events/ufc-97-redemption" xr:uid="{216CCE3C-7862-394F-B141-6EB08B455DB7}"/>
    <hyperlink ref="A51" r:id="rId6" display="https://www.tapology.com/fightcenter/events/ufc-81-breaking-point" xr:uid="{C20136B7-87E8-5342-B73A-6648E1FA17D1}"/>
    <hyperlink ref="A66" r:id="rId7" display="https://www.tapology.com/fightcenter/events/ufc-98-evans-vs-machida" xr:uid="{4F5AE06A-412F-824F-899B-4A13121F789E}"/>
    <hyperlink ref="A130" r:id="rId8" display="https://www.tapology.com/fightcenter/events/19524-ufc-167-st-pierre-vs-hendricks" xr:uid="{6F5BB173-041E-9746-8D34-B739478B30EE}"/>
    <hyperlink ref="A57" r:id="rId9" display="https://www.tapology.com/fightcenter/events/ufc-87-seek-and-destroy" xr:uid="{C8A88B26-667B-A841-99CF-CA6C76EF991C}"/>
    <hyperlink ref="A32" r:id="rId10" display="https://www.tapology.com/fightcenter/events/ufc-60-hughes-vs-gracie" xr:uid="{25690877-EA08-4E42-A513-276E900E7045}"/>
    <hyperlink ref="A209" r:id="rId11" display="https://www.tapology.com/fightcenter/events/77570-ufc-263" xr:uid="{7EB6D967-5286-D144-A898-7C9A850E2E21}"/>
    <hyperlink ref="A84" r:id="rId12" display="https://www.tapology.com/fightcenter/events/ufc-117-silva-vs-sonnen" xr:uid="{F29F5C1A-6E00-FB43-A76D-BAB69E164B87}"/>
    <hyperlink ref="A146" r:id="rId13" display="https://www.tapology.com/fightcenter/events/27642-ufc-184-weidman-vs-belfort" xr:uid="{CEF50B96-A60A-B440-8E1D-38B734CED8BA}"/>
    <hyperlink ref="A118" r:id="rId14" display="https://www.tapology.com/fightcenter/events/15171-ufc-155-dos-santos-vs-velasquez-2" xr:uid="{8284788A-9794-3F48-85FC-05FE5C31EB68}"/>
    <hyperlink ref="A110" r:id="rId15" display="https://www.tapology.com/fightcenter/events/12168-ufc-146" xr:uid="{665B015C-DB32-674C-9D94-33E59552B795}"/>
    <hyperlink ref="A125" r:id="rId16" display="https://www.tapology.com/fightcenter/events/17854-ufc-162-silva-vs-weidman" xr:uid="{112A1A54-6C2C-7243-A839-00FDA7D903FC}"/>
    <hyperlink ref="A56" r:id="rId17" display="https://www.tapology.com/fightcenter/events/ufc-86-jackson-vs-griffin" xr:uid="{7F243151-3E86-FA4D-BCE3-4831E570252F}"/>
    <hyperlink ref="A40" r:id="rId18" display="https://www.tapology.com/fightcenter/events/ufc-68-uprising" xr:uid="{5817AF10-4BF2-494A-9C26-C043172674A0}"/>
    <hyperlink ref="A85" r:id="rId19" display="https://www.tapology.com/fightcenter/events/ufc-118-edgar-vs-penn-2" xr:uid="{39E344BC-12C5-0A40-B211-256E68F9D2DA}"/>
    <hyperlink ref="A53" r:id="rId20" display="https://www.tapology.com/fightcenter/events/ufc-83-serra-vs-st-pierre-2" xr:uid="{14461361-9352-D948-8042-3BD93A994BE9}"/>
    <hyperlink ref="A122" r:id="rId21" display="https://www.tapology.com/fightcenter/events/16681-ufc-jones-vs-sonnen" xr:uid="{9DB67A0A-E284-BD4C-B522-5D0F34FCC395}"/>
    <hyperlink ref="A138" r:id="rId22" display="https://www.tapology.com/fightcenter/events/23324-ufc-175" xr:uid="{1CB1967D-426D-B347-B488-CFD485C3CC1D}"/>
    <hyperlink ref="A100" r:id="rId23" display="https://www.tapology.com/fightcenter/events/9686-ufc-135" xr:uid="{1C021A66-0BA1-EE44-82EC-6CB2D200D678}"/>
    <hyperlink ref="A88" r:id="rId24" display="https://www.tapology.com/fightcenter/events/ufc-123-rampage-vs-machida" xr:uid="{E0675507-26BD-8D43-947A-B99A1219A996}"/>
    <hyperlink ref="A37" r:id="rId25" display="https://www.tapology.com/fightcenter/events/ufc-65-bad-intentions" xr:uid="{C274A8BB-B257-154A-805F-EA0B012AB118}"/>
    <hyperlink ref="A202" r:id="rId26" display="https://www.tapology.com/fightcenter/events/67159-ufc-on-espn" xr:uid="{4BC853BF-F8FE-8240-A7AB-73E70947BECD}"/>
    <hyperlink ref="A212" r:id="rId27" display="https://www.tapology.com/fightcenter/events/81603-ufc-fight-night" xr:uid="{E3C3B3BC-E5FD-324F-BD96-91F3A786B534}"/>
    <hyperlink ref="A34" r:id="rId28" display="https://www.tapology.com/fightcenter/events/ufc-62-liddell-vs-sobral" xr:uid="{63AC5ACE-225B-D34C-B1A9-D6705E699CEC}"/>
    <hyperlink ref="A104" r:id="rId29" display="https://www.tapology.com/fightcenter/events/10374-ufc-140" xr:uid="{48FD9197-A2F7-6941-86A6-61A02CD26970}"/>
    <hyperlink ref="A45" r:id="rId30" display="https://www.tapology.com/fightcenter/events/ufc-74-respect" xr:uid="{C2E1E857-29A6-EC45-8DA9-954941DE7BC0}"/>
    <hyperlink ref="A58" r:id="rId31" display="https://www.tapology.com/fightcenter/events/ufc-88-breakthrough" xr:uid="{C2250F9F-FA55-D243-9FC2-6A0732282726}"/>
    <hyperlink ref="A165" r:id="rId32" display="https://www.tapology.com/fightcenter/events/40102-ufc-203-miocic-vs-overeem" xr:uid="{FC2C40C6-8980-AE47-9031-568F5A5955D5}"/>
    <hyperlink ref="A54" r:id="rId33" display="https://www.tapology.com/fightcenter/events/ufc-84-ill-will" xr:uid="{5420E7D1-1421-B849-981A-366FC36CAB66}"/>
    <hyperlink ref="A46" r:id="rId34" display="https://www.tapology.com/fightcenter/events/ufc-76-knockout" xr:uid="{0DEE8E84-8633-BE47-8862-D8C25B7D7AF3}"/>
    <hyperlink ref="A115" r:id="rId35" display="https://www.tapology.com/fightcenter/events/13140-ufc-152" xr:uid="{42DC2FED-F9F4-BD46-B52A-1E5DDF500073}"/>
    <hyperlink ref="A120" r:id="rId36" display="https://www.tapology.com/fightcenter/events/16791-ufc-157" xr:uid="{9840AC3A-3724-C447-9A55-CF637C8368B7}"/>
    <hyperlink ref="A93" r:id="rId37" display="https://www.tapology.com/fightcenter/events/ufc-128-shogun-vs-jones" xr:uid="{F4E043EC-C9F5-3542-A25A-E9960AB30117}"/>
    <hyperlink ref="A44" r:id="rId38" display="https://www.tapology.com/fightcenter/events/ufc-73-stacked" xr:uid="{CCFFD006-05DE-774E-88E2-EDE737B33C9A}"/>
    <hyperlink ref="A31" r:id="rId39" display="https://www.tapology.com/fightcenter/events/ufc-59-reality-check" xr:uid="{87637D3D-CA6A-9B48-BCDE-006F4160AE28}"/>
    <hyperlink ref="A39" r:id="rId40" display="https://www.tapology.com/fightcenter/events/ufc-67-all-or-nothing" xr:uid="{7D27E9E0-1130-034D-9FD6-1A697D418999}"/>
    <hyperlink ref="A48" r:id="rId41" display="https://www.tapology.com/fightcenter/events/ufc-78-validation" xr:uid="{D9AE3E43-D16F-3644-9640-672037F97D03}"/>
    <hyperlink ref="A143" r:id="rId42" display="https://www.tapology.com/fightcenter/events/22392-ufc-181" xr:uid="{35EE73B2-C4A2-7343-89FD-2471AF0DDFE2}"/>
    <hyperlink ref="A35" r:id="rId43" display="https://www.tapology.com/fightcenter/events/ufc-63-hughes-vs-penn" xr:uid="{BD0D68ED-2112-D84A-86D1-9039621C6D9B}"/>
    <hyperlink ref="A41" r:id="rId44" display="https://www.tapology.com/fightcenter/events/ufc-69-shootout" xr:uid="{A960540D-2DD2-6445-8341-1BCC9285E4EF}"/>
    <hyperlink ref="A29" r:id="rId45" display="https://www.tapology.com/fightcenter/events/ufc-57-liddell-vs-couture-3" xr:uid="{D51598E9-26D1-8540-B06E-7184D92D2A10}"/>
    <hyperlink ref="A213" r:id="rId46" display="https://www.tapology.com/fightcenter/events/85253-ufc-274" xr:uid="{6B9823BE-C361-684A-9174-C0C38F85E247}"/>
    <hyperlink ref="A107" r:id="rId47" display="https://www.tapology.com/fightcenter/events/11221-ufc-143" xr:uid="{D3C89169-C44B-2C4E-AD91-BBD8030C60EC}"/>
    <hyperlink ref="A181" r:id="rId48" display="https://www.tapology.com/fightcenter/events/47258-ufc-219" xr:uid="{A75BB72B-35C3-9848-A18E-4D6BC95F38EF}"/>
    <hyperlink ref="A188" r:id="rId49" display="https://www.tapology.com/fightcenter/events/49921-ufc-226" xr:uid="{C5B6D4B1-C56D-A14E-946D-1492A8EAEA7B}"/>
    <hyperlink ref="A182" r:id="rId50" display="https://www.tapology.com/fightcenter/events/48687-ufc-220" xr:uid="{D8285F85-18E6-774D-9D6F-012E57EDB589}"/>
    <hyperlink ref="A123" r:id="rId51" display="https://www.tapology.com/fightcenter/events/17601-ufc" xr:uid="{3F4F163E-EE6F-8D4F-ADF4-BD1030FA5F61}"/>
    <hyperlink ref="A108" r:id="rId52" display="https://www.tapology.com/fightcenter/events/11293-ufc-144" xr:uid="{7BF4E1AF-1750-BB49-ACFF-127EEE2C2748}"/>
    <hyperlink ref="A149" r:id="rId53" display="https://www.tapology.com/fightcenter/events/29455-ufc-187-aldo-vs-mcgregor" xr:uid="{C1356D1F-0563-A047-940E-9A977FBD59B8}"/>
    <hyperlink ref="A116" r:id="rId54" display="https://www.tapology.com/fightcenter/events/14431-ufc-153" xr:uid="{6DAA7B73-91DE-B14E-B89C-5D40C5F8CEF4}"/>
    <hyperlink ref="A67" r:id="rId55" display="https://www.tapology.com/fightcenter/events/ufc-99-the-comeback" xr:uid="{A0CDABEE-70AF-9843-93C7-F18F90BCA1F8}"/>
    <hyperlink ref="A62" r:id="rId56" display="https://www.tapology.com/fightcenter/events/ufc-93-franklin-vs-henderson" xr:uid="{B6589E9D-527B-1145-B0BB-1296B60F19B7}"/>
    <hyperlink ref="A185" r:id="rId57" display="https://www.tapology.com/fightcenter/events/50149-ufc-223" xr:uid="{504AF750-A70E-064B-BFA8-400BC72357C5}"/>
    <hyperlink ref="A97" r:id="rId58" display="https://www.tapology.com/fightcenter/events/ufc-132-cruz-vs-faber-ii" xr:uid="{C2D0968A-C663-304E-A7D8-DC4EA1F13B64}"/>
    <hyperlink ref="A64" r:id="rId59" display="https://www.tapology.com/fightcenter/events/ufc-96-jackson-vs-jardine" xr:uid="{D77095A3-F054-5341-BBE4-FBF0405E917B}"/>
    <hyperlink ref="A135" r:id="rId60" display="https://www.tapology.com/fightcenter/events/21832-ufc-172-jones-vs-teixeira" xr:uid="{9040564D-989F-384A-A8BF-D727D2C9BF34}"/>
    <hyperlink ref="A133" r:id="rId61" display="https://www.tapology.com/fightcenter/events/21249-ufc-170" xr:uid="{6F460D39-4C39-7A4F-9CEF-17D4B225F50A}"/>
    <hyperlink ref="A99" r:id="rId62" display="https://www.tapology.com/fightcenter/events/ufc-134-silva-vs-okami" xr:uid="{56CAE716-461B-5647-BC66-FAD5D9A004E8}"/>
    <hyperlink ref="A129" r:id="rId63" display="https://www.tapology.com/fightcenter/events/19525-ufc-166-velasquez-vs-dos-santos-3" xr:uid="{C24A5070-1997-1542-8881-11E5C02A0222}"/>
    <hyperlink ref="A119" r:id="rId64" display="https://www.tapology.com/fightcenter/events/16542-ufc-157" xr:uid="{0FAF3092-7553-6748-92EE-4A40973F234E}"/>
    <hyperlink ref="A96" r:id="rId65" display="https://www.tapology.com/fightcenter/events/ufc-131-lesnar-vs-dos-santos" xr:uid="{F050FFB1-98F9-714D-BF87-90A9B8BE0953}"/>
    <hyperlink ref="A52" r:id="rId66" display="https://www.tapology.com/fightcenter/events/ufc-82-pride-of-a-champion" xr:uid="{B795422D-3B1E-194E-AEEA-A0987D1CF04C}"/>
    <hyperlink ref="A47" r:id="rId67" display="https://www.tapology.com/fightcenter/events/ufc-77-hostile-territory" xr:uid="{0AD39031-4849-D143-A38B-D39B42C54F2B}"/>
    <hyperlink ref="A95" r:id="rId68" display="https://www.tapology.com/fightcenter/events/ufc-130-edgar-vs-maynard-3" xr:uid="{0B309651-F6A1-6B42-915D-9CD45B30C9CB}"/>
    <hyperlink ref="A159" r:id="rId69" display="https://www.tapology.com/fightcenter/events/36847-ufc-198" xr:uid="{E49A634E-457A-CF4D-8E6F-DA3295536166}"/>
    <hyperlink ref="A147" r:id="rId70" display="https://www.tapology.com/fightcenter/events/28236-ufc-185" xr:uid="{A7092100-F67B-3A44-B93F-8E34B9E37AB2}"/>
    <hyperlink ref="A128" r:id="rId71" display="https://www.tapology.com/fightcenter/events/19128-ufc-165" xr:uid="{816AA4D4-DBB3-E249-8C6A-2A270B28966C}"/>
    <hyperlink ref="A98" r:id="rId72" display="https://www.tapology.com/fightcenter/events/ufc-133" xr:uid="{5F241BF8-3D3E-2C48-BFB5-663301128DE9}"/>
    <hyperlink ref="A150" r:id="rId73" display="https://www.tapology.com/fightcenter/events/29313-ufc-188-velasquez-vs-werdum" xr:uid="{E5741352-250D-B24D-BEB9-84974722EE57}"/>
    <hyperlink ref="A36" r:id="rId74" display="https://www.tapology.com/fightcenter/events/ufc-64-unstoppable" xr:uid="{0426E567-C6CA-3446-8F9B-B3D84C4FA74F}"/>
    <hyperlink ref="A172" r:id="rId75" display="https://www.tapology.com/fightcenter/events/43812-ufc-210" xr:uid="{04684740-EA86-2440-9F72-2CC5E4539500}"/>
    <hyperlink ref="A189" r:id="rId76" display="https://www.tapology.com/fightcenter/events/52344-ufc-227" xr:uid="{52A1F0F0-443C-F44F-9CAB-9FA158C69910}"/>
    <hyperlink ref="A171" r:id="rId77" display="https://www.tapology.com/fightcenter/events/42699-ufc-210" xr:uid="{BC1F5C8B-809E-774C-A80F-CEA2DCF19CF4}"/>
    <hyperlink ref="A193" r:id="rId78" display="https://www.tapology.com/fightcenter/events/54119-ufc-231" xr:uid="{46D07E90-4E1C-D84A-9E58-88855C1AA514}"/>
    <hyperlink ref="A208" r:id="rId79" display="https://www.tapology.com/fightcenter/events/77263-ufc-fight-night" xr:uid="{5D3D7482-43C1-BD4B-A2EA-7FE85B4454C5}"/>
    <hyperlink ref="A59" r:id="rId80" display="https://www.tapology.com/fightcenter/events/ufc-90-silva-vs-cote" xr:uid="{B959E445-7EF1-5244-90C5-A3425D9C83FD}"/>
    <hyperlink ref="A134" r:id="rId81" display="https://www.tapology.com/fightcenter/events/21513-ufc-171" xr:uid="{38804EBC-D844-6A40-BBF4-40FCDCB629A3}"/>
    <hyperlink ref="A173" r:id="rId82" display="https://www.tapology.com/fightcenter/events/43945-ufc-211" xr:uid="{127E2F43-D8E8-2940-957B-5C8CBB80D68E}"/>
    <hyperlink ref="A30" r:id="rId83" display="https://www.tapology.com/fightcenter/events/ufc-58-usa-vs-canada" xr:uid="{E01BFAAD-3DB8-3E40-B4F6-93A12685C471}"/>
    <hyperlink ref="A86" r:id="rId84" display="https://www.tapology.com/fightcenter/events/ufc-119-mir-vs-cro-cop" xr:uid="{239D31C8-398A-E64B-9B5D-FC6C9100E6D6}"/>
    <hyperlink ref="A166" r:id="rId85" display="https://www.tapology.com/fightcenter/events/40792-ufc-204" xr:uid="{618DDA22-9EE4-8746-A60C-56A5BD4A60F5}"/>
    <hyperlink ref="A103" r:id="rId86" display="https://www.tapology.com/fightcenter/events/9822-ufc-138" xr:uid="{4A38AC06-3525-6A4A-83C9-65665F355BDE}"/>
    <hyperlink ref="A161" r:id="rId87" display="https://www.tapology.com/fightcenter/events/38668-ufc-199-rockhold-vs-weidman-2" xr:uid="{BD8052B3-7F8C-4A42-B02D-B2D392660B14}"/>
    <hyperlink ref="A102" r:id="rId88" display="https://www.tapology.com/fightcenter/events/9660-ufc-137-st-pierre-vs-diaz" xr:uid="{2B1F5781-C8C4-434E-BE4D-888677868B43}"/>
    <hyperlink ref="A24" r:id="rId89" display="https://www.tapology.com/fightcenter/events/ufc-52-couture-vs-liddell-2" xr:uid="{2DCFABC9-26DA-0C4E-80F3-FD7741E7B887}"/>
    <hyperlink ref="A90" r:id="rId90" display="https://www.tapology.com/fightcenter/events/ufc-125-resolution" xr:uid="{17F74C57-0306-B445-A2E2-3ED85589A216}"/>
    <hyperlink ref="A127" r:id="rId91" display="https://www.tapology.com/fightcenter/events/18192-ufc-164" xr:uid="{EFC5C304-7883-A142-95EF-0070C586E419}"/>
    <hyperlink ref="A184" r:id="rId92" display="https://www.tapology.com/fightcenter/events/48689-ufc-222" xr:uid="{3B14744F-338F-C447-9783-DE2CB04FB375}"/>
    <hyperlink ref="A92" r:id="rId93" display="https://www.tapology.com/fightcenter/events/ufc-127-penn-vs-fitch" xr:uid="{6A48DEE6-AB5A-8243-859B-728B727D9F73}"/>
    <hyperlink ref="A187" r:id="rId94" display="https://www.tapology.com/fightcenter/events/50751-ufc-225" xr:uid="{63777FB3-5747-1B4C-B242-5352E5A4F150}"/>
    <hyperlink ref="A192" r:id="rId95" display="https://www.tapology.com/fightcenter/events/53519-ufc-230" xr:uid="{B7DBD948-0E70-2E45-BC81-7E79D7ADB679}"/>
    <hyperlink ref="A154" r:id="rId96" display="https://www.tapology.com/fightcenter/events/31112-ufc-192" xr:uid="{EEAB30E2-939A-0E49-9E31-D4F77A21B43B}"/>
    <hyperlink ref="A163" r:id="rId97" display="https://www.tapology.com/fightcenter/events/39712-ufc-201" xr:uid="{D8E7056C-A306-454F-BF78-EEFC866F1104}"/>
    <hyperlink ref="A113" r:id="rId98" display="https://www.tapology.com/fightcenter/events/12776-ufc-149" xr:uid="{D4DFC050-6B70-8949-8842-7A9ADD976B79}"/>
    <hyperlink ref="A106" r:id="rId99" display="https://www.tapology.com/fightcenter/events/11196-ufc-142" xr:uid="{88109165-1021-3B43-8F59-22634F9EB372}"/>
    <hyperlink ref="A157" r:id="rId100" display="https://www.tapology.com/fightcenter/events/34862-ufc-195-rousey-vs-holm" xr:uid="{4B28E9B5-5967-C24C-8FFD-A9C5A178AF5E}"/>
    <hyperlink ref="A132" r:id="rId101" display="https://www.tapology.com/fightcenter/events/20975-ufc-169-jones-vs-teixeira" xr:uid="{0DDFA1F8-1E1C-FE4F-AEF2-F9C62CF4DF99}"/>
    <hyperlink ref="A180" r:id="rId102" display="https://www.tapology.com/fightcenter/events/47255-ufc-218" xr:uid="{E7A1611E-0EFA-094A-8604-DE15EC9517B7}"/>
    <hyperlink ref="A50" r:id="rId103" display="https://www.tapology.com/fightcenter/events/ufc-80-rapid-fire" xr:uid="{3C41F16B-B806-1145-AE93-5C61D801B17E}"/>
    <hyperlink ref="A101" r:id="rId104" display="https://www.tapology.com/fightcenter/events/9765-ufc-136" xr:uid="{0EB56F6A-F186-6E4E-9B9B-D234FDE3E93E}"/>
    <hyperlink ref="A160" r:id="rId105" display="https://www.tapology.com/fightcenter/events/37906-ufc-fight-night-87-jacare-vs-belfort" xr:uid="{161FD4FA-BF92-EA46-8BEA-16E980818962}"/>
    <hyperlink ref="A136" r:id="rId106" display="https://www.tapology.com/fightcenter/events/22469-ufc-173-weidman-vs-belfort" xr:uid="{0AD94D72-0BB7-C744-B39F-6C82459605CE}"/>
    <hyperlink ref="A55" r:id="rId107" display="https://www.tapology.com/fightcenter/events/ufc-85-bedlam" xr:uid="{121B8783-A3EF-2440-B8B0-577D48BCA451}"/>
    <hyperlink ref="A140" r:id="rId108" display="https://www.tapology.com/fightcenter/events/22390-ufc-178" xr:uid="{90C11870-1C01-1D45-BAD3-3B26C20F7B63}"/>
    <hyperlink ref="A174" r:id="rId109" display="https://www.tapology.com/fightcenter/events/44080-ufc-212" xr:uid="{5CD27DE2-F291-734B-8735-AE0458235270}"/>
    <hyperlink ref="A170" r:id="rId110" display="https://www.tapology.com/fightcenter/events/42698-ufc-209" xr:uid="{44CB9C64-6EE5-C84B-A03F-04B968513696}"/>
    <hyperlink ref="A28" r:id="rId111" display="https://www.tapology.com/fightcenter/events/ufc-56-full-force" xr:uid="{9F8973CB-0800-F34B-A85A-43144B2BD9FE}"/>
    <hyperlink ref="A178" r:id="rId112" display="https://www.tapology.com/fightcenter/events/46805-ufc-216" xr:uid="{11D10E8A-EBA8-D444-AEAE-8566771DF126}"/>
    <hyperlink ref="A43" r:id="rId113" display="https://www.tapology.com/fightcenter/events/ufc-72-victory" xr:uid="{AF6AD744-88CE-EB48-8A95-FAC95F83A13A}"/>
    <hyperlink ref="A114" r:id="rId114" display="https://www.tapology.com/fightcenter/events/13684-ufc-150" xr:uid="{625DD3F9-8E70-8445-B949-9C1B8070AE90}"/>
    <hyperlink ref="A142" r:id="rId115" display="https://www.tapology.com/fightcenter/events/24140-ufc-180-velasquez-vs-werdum" xr:uid="{7DDE6F94-DC7F-0A4A-8DB0-003F717A2E64}"/>
    <hyperlink ref="A126" r:id="rId116" display="https://www.tapology.com/fightcenter/events/17693-ufc-aldo-vs-pettis" xr:uid="{44DD4687-E7AA-5042-B731-31D7D64D90DF}"/>
    <hyperlink ref="A141" r:id="rId117" display="https://www.tapology.com/fightcenter/events/24353-ufc-179" xr:uid="{2607EF97-3611-D14A-BE2B-3E1603CB102C}"/>
    <hyperlink ref="A195" r:id="rId118" display="https://www.tapology.com/fightcenter/events/56334-ufc-234" xr:uid="{31A97FC1-D12A-3D48-B522-90DE103C43DC}"/>
    <hyperlink ref="A111" r:id="rId119" display="https://www.tapology.com/fightcenter/events/12573-ufc-147" xr:uid="{A433C559-3EF3-694C-9D39-D39BA6D023CD}"/>
    <hyperlink ref="A26" r:id="rId120" display="https://www.tapology.com/fightcenter/events/ufc-54-boiling-point" xr:uid="{92E94CDF-DC98-6143-9C15-CBC327E43742}"/>
    <hyperlink ref="A168" r:id="rId121" display="https://www.tapology.com/fightcenter/events/41371-ufc-206" xr:uid="{85ABCC73-1964-2345-B8C1-ED086A6CD086}"/>
    <hyperlink ref="A15" r:id="rId122" display="https://www.tapology.com/fightcenter/events/ufc-40-vendetta" xr:uid="{B90F486C-B9EC-8B4F-92CD-E01A6585B64E}"/>
    <hyperlink ref="A124" r:id="rId123" display="https://www.tapology.com/fightcenter/events/17939-ufc-161" xr:uid="{83DFFB79-67D0-8243-A40A-6CE0FA0E4D32}"/>
    <hyperlink ref="A175" r:id="rId124" display="https://www.tapology.com/fightcenter/events/44083-ufc-213" xr:uid="{AA55D049-5111-8841-A77B-FABB8206A2F6}"/>
    <hyperlink ref="A190" r:id="rId125" display="https://www.tapology.com/fightcenter/events/53597-ufc-228" xr:uid="{032A3AB9-0750-4642-846D-30D4345123FC}"/>
    <hyperlink ref="A183" r:id="rId126" display="https://www.tapology.com/fightcenter/events/48688-ufc-221" xr:uid="{71D227A9-4D53-114F-956A-22D8024CC0BE}"/>
    <hyperlink ref="A139" r:id="rId127" display="https://www.tapology.com/fightcenter/events/24694-ufc-177-jones-vs-gustafsson-2" xr:uid="{C9579C3C-B7D0-B743-BFED-47286FD66262}"/>
    <hyperlink ref="A148" r:id="rId128" display="https://www.tapology.com/fightcenter/events/28241-ufc-186" xr:uid="{384C7BB7-5AD8-3C47-AED9-1C1FFFF832B6}"/>
    <hyperlink ref="A27" r:id="rId129" display="https://www.tapology.com/fightcenter/events/ufc-55-fury" xr:uid="{14E8C3B3-7E68-1946-8A68-3FC291000A54}"/>
    <hyperlink ref="A153" r:id="rId130" display="https://www.tapology.com/fightcenter/events/33167-ufc-191" xr:uid="{8EB4FCD9-67AF-C24E-98C4-6FFAA1539142}"/>
    <hyperlink ref="A137" r:id="rId131" display="https://www.tapology.com/fightcenter/events/22389-ufc-174" xr:uid="{47530152-455C-1540-88FC-B67BC53B542A}"/>
    <hyperlink ref="A21" r:id="rId132" display="https://www.tapology.com/fightcenter/events/ufc-48-payback" xr:uid="{8CC258BA-8BB3-424F-ABB1-C4B46723E5DA}"/>
    <hyperlink ref="A20" r:id="rId133" display="https://www.tapology.com/fightcenter/events/ufc-47-its-on" xr:uid="{278F4116-3E71-E849-AE97-9F782A1061DC}"/>
    <hyperlink ref="A23" r:id="rId134" display="https://www.tapology.com/fightcenter/events/ufc-51-super-saturday" xr:uid="{A1E2A84A-30D8-E044-96B0-5D81AD7ADDC7}"/>
    <hyperlink ref="A177" r:id="rId135" display="https://www.tapology.com/fightcenter/events/44084-ufc-216" xr:uid="{84638768-5F69-2841-9250-C78140C925C1}"/>
    <hyperlink ref="A197" r:id="rId136" display="https://www.tapology.com/fightcenter/events/57504-ufc-236" xr:uid="{B388ED39-C23B-7446-B52D-5BE647B10487}"/>
    <hyperlink ref="A18" r:id="rId137" display="https://www.tapology.com/fightcenter/events/ufc-44-undisputed" xr:uid="{04F8A8F7-6E91-7241-908B-A09735BA8913}"/>
    <hyperlink ref="A25" r:id="rId138" display="https://www.tapology.com/fightcenter/events/ufc-53-heavy-hitters" xr:uid="{EBA05F5A-9FAB-674F-B13A-CA366DF18E54}"/>
    <hyperlink ref="A200" r:id="rId139" display="https://www.tapology.com/fightcenter/events/67364-ufc-251" xr:uid="{E8AE6B77-94C4-8640-B6D7-8654BB9D7105}"/>
    <hyperlink ref="A186" r:id="rId140" display="https://www.tapology.com/fightcenter/events/50243-ufc-224" xr:uid="{62D15BCD-06DB-5B49-AB62-F343AE47DE66}"/>
    <hyperlink ref="A22" r:id="rId141" display="https://www.tapology.com/fightcenter/events/ufc-49-unfinished-business" xr:uid="{90F2A591-3522-5B49-A04A-84255F5A8288}"/>
    <hyperlink ref="A19" r:id="rId142" display="https://www.tapology.com/fightcenter/events/ufc-46-supernatural" xr:uid="{5BE6DF28-8CAC-2341-A6A7-16702BBB4196}"/>
    <hyperlink ref="A9" r:id="rId143" display="https://www.tapology.com/fightcenter/events/ufc-33-victory-in-vegas" xr:uid="{4D389629-9B6F-DE46-A604-4546043E822C}"/>
    <hyperlink ref="A10" r:id="rId144" display="https://www.tapology.com/fightcenter/events/ufc-34-high-voltage" xr:uid="{DF14CC77-C4A7-9D4D-8545-EC608815DC23}"/>
    <hyperlink ref="A12" r:id="rId145" display="https://www.tapology.com/fightcenter/events/ufc-36-worlds-collide" xr:uid="{D0C5D983-6084-0440-B9D7-0FA2E1AF2A55}"/>
    <hyperlink ref="A13" r:id="rId146" display="https://www.tapology.com/fightcenter/events/ufc-37-high-impact" xr:uid="{B287A026-1FA6-5246-94A5-C34E395A599B}"/>
    <hyperlink ref="A17" r:id="rId147" display="https://www.tapology.com/fightcenter/events/ufc-43-meltdown" xr:uid="{2B2676E5-BB74-D844-8F60-F53995C0D1F5}"/>
    <hyperlink ref="A14" r:id="rId148" display="https://www.tapology.com/fightcenter/events/ufc-39-the-warriors-return" xr:uid="{E68E14DE-1D8B-164F-9BEA-F6ABE948D9EE}"/>
    <hyperlink ref="A16" r:id="rId149" display="https://www.tapology.com/fightcenter/events/ufc-42-sudden-impact" xr:uid="{FE0F84D1-4D73-1944-AA26-9BF33B7536FA}"/>
    <hyperlink ref="A11" r:id="rId150" display="https://www.tapology.com/fightcenter/events/ufc-35-throwdown" xr:uid="{2A3029AC-4650-EF4F-8C6D-F1641ED69C5A}"/>
    <hyperlink ref="A77" r:id="rId151" display="https://www.tapology.com/fightcenter/events/ufc-110-nogueira-vs-velasquez" xr:uid="{94780E17-1AE1-4C4B-8C35-DC6F4F68C6E4}"/>
    <hyperlink ref="A75" r:id="rId152" display="https://www.tapology.com/fightcenter/events/ufc-108-evans-vs-silva" xr:uid="{3DD4A25D-0D15-C64A-8694-2D8BA57C92B4}"/>
    <hyperlink ref="A76" r:id="rId153" display="https://www.tapology.com/fightcenter/events/ufc-109-relentless" xr:uid="{3B406012-8BA9-BA41-BC9F-38ACF37F117F}"/>
    <hyperlink ref="A71" r:id="rId154" display="https://www.tapology.com/fightcenter/events/ufc-103-franklin-vs-belfort" xr:uid="{D4B7C23D-707B-874A-9916-D7CDDBA764AE}"/>
    <hyperlink ref="A73" r:id="rId155" display="https://www.tapology.com/fightcenter/events/ufc-106-ortiz-vs-griffin-2" xr:uid="{ED011789-C32F-B643-A62E-DCF217EE2F4B}"/>
    <hyperlink ref="A70" r:id="rId156" display="https://www.tapology.com/fightcenter/events/ufc-102-couture-vs-nogueira" xr:uid="{7B29B89F-850D-0D4E-955D-F545E08766C4}"/>
    <hyperlink ref="A79" r:id="rId157" display="https://www.tapology.com/fightcenter/events/ufc-112-invincible" xr:uid="{29286C8A-54F1-C040-8FE4-9D0013C635A2}"/>
    <hyperlink ref="A72" r:id="rId158" display="https://www.tapology.com/fightcenter/events/ufc-104-machida-vs-shogun" xr:uid="{D82EBDB7-7FB3-FA4B-ABBB-1265FE33D1A6}"/>
    <hyperlink ref="A80" r:id="rId159" display="https://www.tapology.com/fightcenter/events/ufc-113-machida-vs-shogun-2" xr:uid="{2A867F1C-19D0-6640-B276-94FA2321D643}"/>
    <hyperlink ref="A82" r:id="rId160" display="https://www.tapology.com/fightcenter/events/ufc-115-liddell-vs-franklin" xr:uid="{D572FFD2-7928-9D49-98B7-E06430998460}"/>
    <hyperlink ref="A74" r:id="rId161" display="https://www.tapology.com/fightcenter/events/ufc-107-penn-vs-sanchez" xr:uid="{B2CEE9DD-4DEC-5E40-B58E-683DF0ED0662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7A6D-14A9-D44E-97AF-1BAA3528387B}">
  <dimension ref="B8:C9"/>
  <sheetViews>
    <sheetView showGridLines="0" workbookViewId="0">
      <selection activeCell="B22" sqref="B22"/>
    </sheetView>
  </sheetViews>
  <sheetFormatPr baseColWidth="10" defaultRowHeight="16" x14ac:dyDescent="0.2"/>
  <sheetData>
    <row r="8" spans="2:3" x14ac:dyDescent="0.2">
      <c r="B8" s="68"/>
      <c r="C8" s="69" t="s">
        <v>268</v>
      </c>
    </row>
    <row r="9" spans="2:3" x14ac:dyDescent="0.2">
      <c r="B9" s="70"/>
      <c r="C9" s="71" t="s">
        <v>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UFC Forecasting Dashboard</vt:lpstr>
      <vt:lpstr>UFC Business Regression</vt:lpstr>
      <vt:lpstr>Buy Reg Summary</vt:lpstr>
      <vt:lpstr>Rev Reg Summary</vt:lpstr>
      <vt:lpstr>Regression Charts</vt:lpstr>
      <vt:lpstr>UFC Business Decomposition</vt:lpstr>
      <vt:lpstr>Decomposition Charts</vt:lpstr>
      <vt:lpstr>UFC Business HES</vt:lpstr>
      <vt:lpstr>HES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McAdow</dc:creator>
  <cp:lastModifiedBy>Drake McAdow</cp:lastModifiedBy>
  <dcterms:created xsi:type="dcterms:W3CDTF">2023-02-27T15:00:45Z</dcterms:created>
  <dcterms:modified xsi:type="dcterms:W3CDTF">2023-02-27T16:21:19Z</dcterms:modified>
</cp:coreProperties>
</file>