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externalReferences>
    <externalReference r:id="rId3"/>
  </externalReferences>
  <definedNames>
    <definedName function="false" hidden="false" name="b_3013" vbProcedure="false">[1]matel!$D$18</definedName>
    <definedName function="false" hidden="false" name="f_14" vbProcedure="false">[1]'Me lire'!$D$51</definedName>
    <definedName function="false" hidden="false" name="kun" vbProcedure="false">[1]matxk1!$R$25</definedName>
    <definedName function="false" hidden="false" name="q_301" vbProcedure="false">[1]serie!$D$19</definedName>
    <definedName function="false" hidden="false" name="v_1003" vbProcedure="false">[1]mo!$D$52</definedName>
    <definedName function="false" hidden="false" name="v_1005" vbProcedure="false">[1]mo!$D$54</definedName>
    <definedName function="false" hidden="false" name="v_1006" vbProcedure="false">[1]mo!$D$55</definedName>
    <definedName function="false" hidden="false" name="v_1007" vbProcedure="false">[1]mo!$D$56</definedName>
    <definedName function="false" hidden="false" name="v_1008" vbProcedure="false">[1]mo!$D$57</definedName>
    <definedName function="false" hidden="false" name="v_1009" vbProcedure="false">[1]mo!$D$58</definedName>
    <definedName function="false" hidden="false" name="v_1010" vbProcedure="false">[1]mo!$D$59</definedName>
    <definedName function="false" hidden="false" name="v_1011" vbProcedure="false">[1]mo!$D$60</definedName>
    <definedName function="false" hidden="false" name="v_1012" vbProcedure="false">[1]mo!$D$61</definedName>
    <definedName function="false" hidden="false" name="v_1013" vbProcedure="false">[1]mo!$D$62</definedName>
    <definedName function="false" hidden="false" name="v_1014" vbProcedure="false">[1]mo!$D$63</definedName>
    <definedName function="false" hidden="false" name="v_1015" vbProcedure="false">[1]mo!$D$64</definedName>
    <definedName function="false" hidden="false" name="v_1016" vbProcedure="false">[1]mo!$D$65</definedName>
    <definedName function="false" hidden="false" name="v_1017" vbProcedure="false">[1]mo!$D$66</definedName>
    <definedName function="false" hidden="false" name="v_2013" vbProcedure="false">[1]matxk1!$D$19</definedName>
    <definedName function="false" hidden="false" name="v_2015" vbProcedure="false">[1]matxk1!$D$21</definedName>
    <definedName function="false" hidden="false" name="v_2017" vbProcedure="false">[1]matxk1!$D$23</definedName>
    <definedName function="false" hidden="false" name="v_2018" vbProcedure="false">[1]matxk1!$D$24</definedName>
    <definedName function="false" hidden="false" name="v_2020" vbProcedure="false">[1]matxk1!$D$26</definedName>
    <definedName function="false" hidden="false" name="v_2203" vbProcedure="false">[1]matxk1!$D$209</definedName>
    <definedName function="false" hidden="false" name="v_2206" vbProcedure="false">[1]matxk1!$D$212</definedName>
    <definedName function="false" hidden="false" name="v_2207" vbProcedure="false">[1]matxk1!$D$213</definedName>
    <definedName function="false" hidden="false" name="v_2208" vbProcedure="false">[1]matxk1!$D$214</definedName>
    <definedName function="false" hidden="false" name="v_2209" vbProcedure="false">[1]matxk1!$D$215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<sst xmlns="http://schemas.openxmlformats.org/spreadsheetml/2006/main" count="127" uniqueCount="94">
  <si>
    <t xml:space="preserve">PRIX N°</t>
  </si>
  <si>
    <t xml:space="preserve">QUANTITE TOTALE</t>
  </si>
  <si>
    <t xml:space="preserve">DESIGNATION</t>
  </si>
  <si>
    <t xml:space="preserve">Béton pour forme  dosé à 150Kg/m3(m3)</t>
  </si>
  <si>
    <t xml:space="preserve">CODE</t>
  </si>
  <si>
    <t xml:space="preserve">U</t>
  </si>
  <si>
    <t xml:space="preserve">QUANTITES</t>
  </si>
  <si>
    <t xml:space="preserve">PRIX UNITAIRE</t>
  </si>
  <si>
    <t xml:space="preserve">MAIN D'ŒUVRE</t>
  </si>
  <si>
    <t xml:space="preserve">MATERIAUX</t>
  </si>
  <si>
    <t xml:space="preserve">MATERIEL OUTILLAGE</t>
  </si>
  <si>
    <t xml:space="preserve">TOTAL</t>
  </si>
  <si>
    <t xml:space="preserve">A -MAIN D'ŒUVRE</t>
  </si>
  <si>
    <t xml:space="preserve">1003</t>
  </si>
  <si>
    <t xml:space="preserve">Ingénieur  2  </t>
  </si>
  <si>
    <t xml:space="preserve">h</t>
  </si>
  <si>
    <t xml:space="preserve">1005</t>
  </si>
  <si>
    <t xml:space="preserve">conducteur des travaux</t>
  </si>
  <si>
    <t xml:space="preserve">1006</t>
  </si>
  <si>
    <t xml:space="preserve">chef de chantier</t>
  </si>
  <si>
    <t xml:space="preserve">1007</t>
  </si>
  <si>
    <t xml:space="preserve">chef d'équipe</t>
  </si>
  <si>
    <t xml:space="preserve">1008</t>
  </si>
  <si>
    <t xml:space="preserve">maçon</t>
  </si>
  <si>
    <t xml:space="preserve">1009</t>
  </si>
  <si>
    <t xml:space="preserve">électricien -plombier</t>
  </si>
  <si>
    <t xml:space="preserve">1010</t>
  </si>
  <si>
    <t xml:space="preserve">peintre</t>
  </si>
  <si>
    <t xml:space="preserve">1011</t>
  </si>
  <si>
    <t xml:space="preserve">soudeur</t>
  </si>
  <si>
    <t xml:space="preserve">1012</t>
  </si>
  <si>
    <t xml:space="preserve">conducteur d'engin</t>
  </si>
  <si>
    <t xml:space="preserve">1013</t>
  </si>
  <si>
    <t xml:space="preserve">charpentier</t>
  </si>
  <si>
    <t xml:space="preserve">1014</t>
  </si>
  <si>
    <t xml:space="preserve">ferrailleur</t>
  </si>
  <si>
    <t xml:space="preserve">1015</t>
  </si>
  <si>
    <t xml:space="preserve">cantonnier</t>
  </si>
  <si>
    <t xml:space="preserve">1016</t>
  </si>
  <si>
    <t xml:space="preserve">manœuvre</t>
  </si>
  <si>
    <t xml:space="preserve">1017</t>
  </si>
  <si>
    <t xml:space="preserve">chauffeur</t>
  </si>
  <si>
    <t xml:space="preserve">B - MATERIAUX</t>
  </si>
  <si>
    <t xml:space="preserve">2006</t>
  </si>
  <si>
    <t xml:space="preserve">Acier</t>
  </si>
  <si>
    <t xml:space="preserve">kg</t>
  </si>
  <si>
    <t xml:space="preserve">2007</t>
  </si>
  <si>
    <t xml:space="preserve">Fil recuit</t>
  </si>
  <si>
    <t xml:space="preserve">2008</t>
  </si>
  <si>
    <t xml:space="preserve">Moellon brut(blocage)</t>
  </si>
  <si>
    <t xml:space="preserve">m3</t>
  </si>
  <si>
    <t xml:space="preserve">2010</t>
  </si>
  <si>
    <t xml:space="preserve">Moellon prétaillé 20 x 20 x 20</t>
  </si>
  <si>
    <t xml:space="preserve">u</t>
  </si>
  <si>
    <t xml:space="preserve">2011</t>
  </si>
  <si>
    <t xml:space="preserve">brique pleine</t>
  </si>
  <si>
    <t xml:space="preserve">2013</t>
  </si>
  <si>
    <t xml:space="preserve">pierre cassée</t>
  </si>
  <si>
    <t xml:space="preserve">2015</t>
  </si>
  <si>
    <t xml:space="preserve">ciment CPA 45</t>
  </si>
  <si>
    <t xml:space="preserve">2017</t>
  </si>
  <si>
    <t xml:space="preserve">sable</t>
  </si>
  <si>
    <t xml:space="preserve">2018</t>
  </si>
  <si>
    <t xml:space="preserve">gravillon 15/25</t>
  </si>
  <si>
    <t xml:space="preserve">2020</t>
  </si>
  <si>
    <t xml:space="preserve">eau</t>
  </si>
  <si>
    <t xml:space="preserve">2021</t>
  </si>
  <si>
    <t xml:space="preserve">planche sapin(coffrage)</t>
  </si>
  <si>
    <t xml:space="preserve">m2</t>
  </si>
  <si>
    <t xml:space="preserve">2024</t>
  </si>
  <si>
    <t xml:space="preserve">bois rond</t>
  </si>
  <si>
    <t xml:space="preserve">2025</t>
  </si>
  <si>
    <t xml:space="preserve">pointe</t>
  </si>
  <si>
    <t xml:space="preserve">-</t>
  </si>
  <si>
    <t xml:space="preserve">C - MATERIEL - OUTILLAGE</t>
  </si>
  <si>
    <t xml:space="preserve">3001</t>
  </si>
  <si>
    <t xml:space="preserve">Betonnière</t>
  </si>
  <si>
    <t xml:space="preserve">3002</t>
  </si>
  <si>
    <t xml:space="preserve">Pervibrateur</t>
  </si>
  <si>
    <t xml:space="preserve">3003</t>
  </si>
  <si>
    <t xml:space="preserve">Motopompe</t>
  </si>
  <si>
    <t xml:space="preserve">3004</t>
  </si>
  <si>
    <t xml:space="preserve">Groupe éléctrogène</t>
  </si>
  <si>
    <t xml:space="preserve">3007</t>
  </si>
  <si>
    <t xml:space="preserve"> véhicule de liaison-Camionnette</t>
  </si>
  <si>
    <t xml:space="preserve">3008</t>
  </si>
  <si>
    <t xml:space="preserve">camion à benne</t>
  </si>
  <si>
    <t xml:space="preserve">3013</t>
  </si>
  <si>
    <t xml:space="preserve">outillage</t>
  </si>
  <si>
    <t xml:space="preserve">fft</t>
  </si>
  <si>
    <t xml:space="preserve">COEFFICIENT K1</t>
  </si>
  <si>
    <t xml:space="preserve">DEBOURSES (D)</t>
  </si>
  <si>
    <t xml:space="preserve">RENDEMENT R =</t>
  </si>
  <si>
    <t xml:space="preserve">PRIX UNITAIRE = D * K1 / R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</si>
</sst>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_-* #,##0\ _€_-;\-* #,##0\ _€_-;_-* &quot;- &quot;_€_-;_-@_-"/>
    <numFmt numFmtId="167" formatCode="_-* #,##0.00\ _€_-;\-* #,##0.00\ _€_-;_-* \-??\ _€_-;_-@_-"/>
    <numFmt numFmtId="168" formatCode="#,##0.00_ ;\-#,##0.00\ "/>
    <numFmt numFmtId="169" formatCode="#,##0.00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Garamond"/>
      <family val="1"/>
      <charset val="1"/>
    </font>
    <font>
      <b val="true"/>
      <sz val="8"/>
      <name val="Arial"/>
      <family val="2"/>
      <charset val="1"/>
    </font>
    <font>
      <b val="true"/>
      <sz val="8"/>
      <color rgb="FFFF00FF"/>
      <name val="Arial"/>
      <family val="2"/>
      <charset val="1"/>
    </font>
    <font>
      <sz val="8"/>
      <name val="Arial"/>
      <family val="2"/>
      <charset val="1"/>
    </font>
    <font>
      <b val="true"/>
      <sz val="8"/>
      <color rgb="FFFFFFFF"/>
      <name val="Arial"/>
      <family val="2"/>
      <charset val="1"/>
    </font>
    <font>
      <sz val="8"/>
      <color rgb="FFCCFFCC"/>
      <name val="Arial"/>
      <family val="2"/>
      <charset val="1"/>
    </font>
    <font>
      <sz val="8"/>
      <color rgb="FFFFFFFF"/>
      <name val="Arial"/>
      <family val="2"/>
      <charset val="1"/>
    </font>
    <font>
      <sz val="8"/>
      <color rgb="FFFF00FF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FFFF"/>
        <bgColor rgb="FFCCFFFF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993300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double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double"/>
      <top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double"/>
      <right style="thin"/>
      <top style="dashed"/>
      <bottom style="dashed"/>
      <diagonal/>
    </border>
    <border diagonalUp="false" diagonalDown="false">
      <left style="thin"/>
      <right style="thin"/>
      <top style="dashed"/>
      <bottom style="dashed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double"/>
      <top style="thin"/>
      <bottom/>
      <diagonal/>
    </border>
    <border diagonalUp="false" diagonalDown="false">
      <left style="thin"/>
      <right style="double"/>
      <top style="dashed"/>
      <bottom style="dashed"/>
      <diagonal/>
    </border>
    <border diagonalUp="false" diagonalDown="false">
      <left style="thin"/>
      <right/>
      <top style="dashed"/>
      <bottom style="dashed"/>
      <diagonal/>
    </border>
    <border diagonalUp="false" diagonalDown="false">
      <left style="thin"/>
      <right style="double"/>
      <top style="dashed"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double"/>
      <top style="medium"/>
      <bottom style="medium"/>
      <diagonal/>
    </border>
    <border diagonalUp="false" diagonalDown="false">
      <left style="thin"/>
      <right style="thin"/>
      <top style="thin"/>
      <bottom style="dashed"/>
      <diagonal/>
    </border>
    <border diagonalUp="false" diagonalDown="false">
      <left style="thin"/>
      <right style="double"/>
      <top style="thin"/>
      <bottom style="dashed"/>
      <diagonal/>
    </border>
    <border diagonalUp="false" diagonalDown="false">
      <left style="thin"/>
      <right style="double"/>
      <top/>
      <bottom/>
      <diagonal/>
    </border>
    <border diagonalUp="false" diagonalDown="false">
      <left style="double"/>
      <right style="thin"/>
      <top style="thin"/>
      <bottom/>
      <diagonal/>
    </border>
    <border diagonalUp="false" diagonalDown="false">
      <left style="thin"/>
      <right style="thin"/>
      <top style="dashed"/>
      <bottom/>
      <diagonal/>
    </border>
    <border diagonalUp="false" diagonalDown="false">
      <left style="thin"/>
      <right/>
      <top/>
      <bottom style="dashed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double"/>
      <top style="medium"/>
      <bottom style="double"/>
      <diagonal/>
    </border>
    <border diagonalUp="false" diagonalDown="false">
      <left style="thin"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4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5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5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9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9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5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6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6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6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3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3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_Feuil1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media/atrika/Data/stage_2018/stage_odoo/GENT%20docs/log1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lcul1"/>
      <sheetName val="Calcul2"/>
      <sheetName val="Calcul3"/>
      <sheetName val="Calcul4"/>
      <sheetName val="Me lire"/>
      <sheetName val="AV"/>
      <sheetName val="AV-WC"/>
      <sheetName val="acier-WC"/>
      <sheetName val="serie"/>
      <sheetName val="devis"/>
      <sheetName val="sdp"/>
      <sheetName val="mo"/>
      <sheetName val="matxk1"/>
      <sheetName val="matel"/>
      <sheetName val="S62"/>
      <sheetName val="C.Expl"/>
      <sheetName val="textes"/>
      <sheetName val="fonctions"/>
      <sheetName val="Decsente"/>
      <sheetName val="Ex1"/>
      <sheetName val="divers calculs"/>
      <sheetName val="matxk1 (2)"/>
      <sheetName val="matxk1 (3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J16" activeCellId="0" sqref="J16"/>
    </sheetView>
  </sheetViews>
  <sheetFormatPr defaultRowHeight="12.8"/>
  <cols>
    <col collapsed="false" hidden="false" max="1" min="1" style="0" width="11.5204081632653"/>
    <col collapsed="false" hidden="false" max="2" min="2" style="0" width="17.0612244897959"/>
    <col collapsed="false" hidden="false" max="1025" min="3" style="0" width="11.5204081632653"/>
  </cols>
  <sheetData>
    <row r="1" customFormat="false" ht="12.8" hidden="false" customHeight="false" outlineLevel="0" collapsed="false">
      <c r="A1" s="1" t="str">
        <f aca="false">f_14</f>
        <v>Travaux d'amenagement</v>
      </c>
      <c r="B1" s="1"/>
      <c r="C1" s="1"/>
      <c r="D1" s="1"/>
      <c r="E1" s="1"/>
      <c r="F1" s="1"/>
      <c r="G1" s="1"/>
      <c r="H1" s="1"/>
      <c r="I1" s="1"/>
    </row>
    <row r="2" customFormat="false" ht="12.8" hidden="false" customHeight="true" outlineLevel="0" collapsed="false">
      <c r="A2" s="2" t="s">
        <v>0</v>
      </c>
      <c r="B2" s="2"/>
      <c r="C2" s="3" t="n">
        <v>301</v>
      </c>
      <c r="D2" s="4" t="s">
        <v>1</v>
      </c>
      <c r="E2" s="4"/>
      <c r="F2" s="4"/>
      <c r="G2" s="4"/>
      <c r="H2" s="4"/>
      <c r="I2" s="5" t="n">
        <f aca="false">q_301</f>
        <v>0</v>
      </c>
    </row>
    <row r="3" customFormat="false" ht="12.8" hidden="false" customHeight="true" outlineLevel="0" collapsed="false">
      <c r="A3" s="6" t="s">
        <v>2</v>
      </c>
      <c r="B3" s="6"/>
      <c r="C3" s="7" t="s">
        <v>3</v>
      </c>
      <c r="D3" s="7"/>
      <c r="E3" s="7"/>
      <c r="F3" s="7"/>
      <c r="G3" s="7"/>
      <c r="H3" s="7"/>
      <c r="I3" s="7"/>
    </row>
    <row r="4" customFormat="false" ht="19.25" hidden="false" customHeight="false" outlineLevel="0" collapsed="false">
      <c r="A4" s="8" t="s">
        <v>4</v>
      </c>
      <c r="B4" s="9" t="s">
        <v>2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  <c r="I4" s="11" t="s">
        <v>11</v>
      </c>
    </row>
    <row r="5" customFormat="false" ht="12.8" hidden="false" customHeight="false" outlineLevel="0" collapsed="false">
      <c r="A5" s="12" t="s">
        <v>12</v>
      </c>
      <c r="B5" s="12"/>
      <c r="C5" s="13"/>
      <c r="D5" s="14"/>
      <c r="E5" s="14"/>
      <c r="F5" s="14"/>
      <c r="G5" s="14"/>
      <c r="H5" s="14"/>
      <c r="I5" s="15"/>
    </row>
    <row r="6" customFormat="false" ht="12.8" hidden="false" customHeight="false" outlineLevel="0" collapsed="false">
      <c r="A6" s="16" t="s">
        <v>13</v>
      </c>
      <c r="B6" s="17" t="s">
        <v>14</v>
      </c>
      <c r="C6" s="18" t="s">
        <v>15</v>
      </c>
      <c r="D6" s="19" t="n">
        <v>0</v>
      </c>
      <c r="E6" s="19" t="n">
        <f aca="false">v_1003</f>
        <v>3289.46</v>
      </c>
      <c r="F6" s="20" t="n">
        <f aca="false">ROUNDDOWN(D6*E6,2)</f>
        <v>0</v>
      </c>
      <c r="G6" s="21"/>
      <c r="H6" s="21"/>
      <c r="I6" s="22"/>
    </row>
    <row r="7" customFormat="false" ht="12.8" hidden="false" customHeight="false" outlineLevel="0" collapsed="false">
      <c r="A7" s="16" t="s">
        <v>16</v>
      </c>
      <c r="B7" s="17" t="s">
        <v>17</v>
      </c>
      <c r="C7" s="18" t="s">
        <v>15</v>
      </c>
      <c r="D7" s="19" t="n">
        <v>0</v>
      </c>
      <c r="E7" s="19" t="n">
        <f aca="false">v_1005</f>
        <v>2653.42</v>
      </c>
      <c r="F7" s="20" t="n">
        <f aca="false">ROUNDDOWN(D7*E7,2)</f>
        <v>0</v>
      </c>
      <c r="G7" s="23"/>
      <c r="H7" s="23"/>
      <c r="I7" s="24"/>
    </row>
    <row r="8" customFormat="false" ht="12.8" hidden="false" customHeight="false" outlineLevel="0" collapsed="false">
      <c r="A8" s="16" t="s">
        <v>18</v>
      </c>
      <c r="B8" s="17" t="s">
        <v>19</v>
      </c>
      <c r="C8" s="18" t="s">
        <v>15</v>
      </c>
      <c r="D8" s="19" t="n">
        <f aca="false">D9/5</f>
        <v>0.106666666666667</v>
      </c>
      <c r="E8" s="19" t="n">
        <f aca="false">v_1006</f>
        <v>2297.23</v>
      </c>
      <c r="F8" s="20" t="n">
        <f aca="false">ROUNDDOWN(D8*E8,2)</f>
        <v>245.03</v>
      </c>
      <c r="G8" s="23"/>
      <c r="H8" s="23"/>
      <c r="I8" s="24"/>
    </row>
    <row r="9" customFormat="false" ht="12.8" hidden="false" customHeight="false" outlineLevel="0" collapsed="false">
      <c r="A9" s="16" t="s">
        <v>20</v>
      </c>
      <c r="B9" s="17" t="s">
        <v>21</v>
      </c>
      <c r="C9" s="18" t="s">
        <v>15</v>
      </c>
      <c r="D9" s="19" t="n">
        <f aca="false">D18/15</f>
        <v>0.533333333333333</v>
      </c>
      <c r="E9" s="19" t="n">
        <f aca="false">v_1007</f>
        <v>1075.6</v>
      </c>
      <c r="F9" s="20" t="n">
        <f aca="false">ROUNDDOWN(D9*E9,2)</f>
        <v>573.65</v>
      </c>
      <c r="G9" s="23"/>
      <c r="H9" s="23"/>
      <c r="I9" s="24"/>
    </row>
    <row r="10" customFormat="false" ht="12.8" hidden="false" customHeight="false" outlineLevel="0" collapsed="false">
      <c r="A10" s="16" t="s">
        <v>22</v>
      </c>
      <c r="B10" s="17" t="s">
        <v>23</v>
      </c>
      <c r="C10" s="18" t="s">
        <v>15</v>
      </c>
      <c r="D10" s="19" t="n">
        <v>4</v>
      </c>
      <c r="E10" s="19" t="n">
        <f aca="false">v_1008</f>
        <v>778.44</v>
      </c>
      <c r="F10" s="20" t="n">
        <f aca="false">ROUNDDOWN(D10*E10,2)</f>
        <v>3113.76</v>
      </c>
      <c r="G10" s="23"/>
      <c r="H10" s="23"/>
      <c r="I10" s="24"/>
    </row>
    <row r="11" customFormat="false" ht="12.8" hidden="false" customHeight="false" outlineLevel="0" collapsed="false">
      <c r="A11" s="16" t="s">
        <v>24</v>
      </c>
      <c r="B11" s="17" t="s">
        <v>25</v>
      </c>
      <c r="C11" s="18" t="s">
        <v>15</v>
      </c>
      <c r="D11" s="19" t="n">
        <v>0</v>
      </c>
      <c r="E11" s="19" t="n">
        <f aca="false">v_1009</f>
        <v>778.44</v>
      </c>
      <c r="F11" s="20" t="n">
        <f aca="false">ROUNDDOWN(D11*E11,2)</f>
        <v>0</v>
      </c>
      <c r="G11" s="23"/>
      <c r="H11" s="23"/>
      <c r="I11" s="24"/>
    </row>
    <row r="12" customFormat="false" ht="12.8" hidden="false" customHeight="false" outlineLevel="0" collapsed="false">
      <c r="A12" s="16" t="s">
        <v>26</v>
      </c>
      <c r="B12" s="17" t="s">
        <v>27</v>
      </c>
      <c r="C12" s="18" t="s">
        <v>15</v>
      </c>
      <c r="D12" s="19" t="n">
        <v>0</v>
      </c>
      <c r="E12" s="19" t="n">
        <f aca="false">v_1010</f>
        <v>778.44</v>
      </c>
      <c r="F12" s="20" t="n">
        <f aca="false">ROUNDDOWN(D12*E12,2)</f>
        <v>0</v>
      </c>
      <c r="G12" s="23"/>
      <c r="H12" s="23"/>
      <c r="I12" s="24"/>
    </row>
    <row r="13" customFormat="false" ht="12.8" hidden="false" customHeight="false" outlineLevel="0" collapsed="false">
      <c r="A13" s="16" t="s">
        <v>28</v>
      </c>
      <c r="B13" s="17" t="s">
        <v>29</v>
      </c>
      <c r="C13" s="18" t="s">
        <v>15</v>
      </c>
      <c r="D13" s="19" t="n">
        <v>0</v>
      </c>
      <c r="E13" s="19" t="n">
        <f aca="false">v_1011</f>
        <v>778.44</v>
      </c>
      <c r="F13" s="20" t="n">
        <f aca="false">ROUNDDOWN(D13*E13,2)</f>
        <v>0</v>
      </c>
      <c r="G13" s="23"/>
      <c r="H13" s="23"/>
      <c r="I13" s="24"/>
    </row>
    <row r="14" customFormat="false" ht="12.8" hidden="false" customHeight="false" outlineLevel="0" collapsed="false">
      <c r="A14" s="16" t="s">
        <v>30</v>
      </c>
      <c r="B14" s="17" t="s">
        <v>31</v>
      </c>
      <c r="C14" s="18" t="s">
        <v>15</v>
      </c>
      <c r="D14" s="19" t="n">
        <v>0</v>
      </c>
      <c r="E14" s="19" t="n">
        <f aca="false">v_1012</f>
        <v>1075.6</v>
      </c>
      <c r="F14" s="20" t="n">
        <f aca="false">ROUNDDOWN(D14*E14,2)</f>
        <v>0</v>
      </c>
      <c r="G14" s="23"/>
      <c r="H14" s="23"/>
      <c r="I14" s="24"/>
    </row>
    <row r="15" customFormat="false" ht="12.8" hidden="false" customHeight="false" outlineLevel="0" collapsed="false">
      <c r="A15" s="16" t="s">
        <v>32</v>
      </c>
      <c r="B15" s="17" t="s">
        <v>33</v>
      </c>
      <c r="C15" s="18" t="s">
        <v>15</v>
      </c>
      <c r="D15" s="19" t="n">
        <v>0</v>
      </c>
      <c r="E15" s="19" t="n">
        <f aca="false">v_1013</f>
        <v>746.63</v>
      </c>
      <c r="F15" s="20" t="n">
        <f aca="false">ROUNDDOWN(D15*E15,2)</f>
        <v>0</v>
      </c>
      <c r="G15" s="23"/>
      <c r="H15" s="23"/>
      <c r="I15" s="24"/>
    </row>
    <row r="16" customFormat="false" ht="12.8" hidden="false" customHeight="false" outlineLevel="0" collapsed="false">
      <c r="A16" s="16" t="s">
        <v>34</v>
      </c>
      <c r="B16" s="17" t="s">
        <v>35</v>
      </c>
      <c r="C16" s="18" t="s">
        <v>15</v>
      </c>
      <c r="D16" s="19" t="n">
        <v>0</v>
      </c>
      <c r="E16" s="19" t="n">
        <f aca="false">v_1014</f>
        <v>721.18</v>
      </c>
      <c r="F16" s="20" t="n">
        <f aca="false">ROUNDDOWN(D16*E16,2)</f>
        <v>0</v>
      </c>
      <c r="G16" s="23"/>
      <c r="H16" s="25"/>
      <c r="I16" s="24"/>
    </row>
    <row r="17" customFormat="false" ht="12.8" hidden="false" customHeight="false" outlineLevel="0" collapsed="false">
      <c r="A17" s="16" t="s">
        <v>36</v>
      </c>
      <c r="B17" s="17" t="s">
        <v>37</v>
      </c>
      <c r="C17" s="18" t="s">
        <v>15</v>
      </c>
      <c r="D17" s="19" t="n">
        <v>0</v>
      </c>
      <c r="E17" s="19" t="n">
        <f aca="false">v_1015</f>
        <v>680.92</v>
      </c>
      <c r="F17" s="20" t="n">
        <f aca="false">ROUNDDOWN(D17*E17,2)</f>
        <v>0</v>
      </c>
      <c r="G17" s="23"/>
      <c r="H17" s="25"/>
      <c r="I17" s="24"/>
    </row>
    <row r="18" customFormat="false" ht="12.8" hidden="false" customHeight="false" outlineLevel="0" collapsed="false">
      <c r="A18" s="16" t="s">
        <v>38</v>
      </c>
      <c r="B18" s="17" t="s">
        <v>39</v>
      </c>
      <c r="C18" s="18" t="s">
        <v>15</v>
      </c>
      <c r="D18" s="19" t="n">
        <v>8</v>
      </c>
      <c r="E18" s="19" t="n">
        <f aca="false">v_1016</f>
        <v>680.92</v>
      </c>
      <c r="F18" s="20" t="n">
        <f aca="false">ROUNDDOWN(D18*E18,2)</f>
        <v>5447.36</v>
      </c>
      <c r="G18" s="23"/>
      <c r="H18" s="25"/>
      <c r="I18" s="24"/>
    </row>
    <row r="19" customFormat="false" ht="12.8" hidden="false" customHeight="false" outlineLevel="0" collapsed="false">
      <c r="A19" s="16" t="s">
        <v>40</v>
      </c>
      <c r="B19" s="17" t="s">
        <v>41</v>
      </c>
      <c r="C19" s="18" t="s">
        <v>15</v>
      </c>
      <c r="D19" s="19" t="n">
        <v>0</v>
      </c>
      <c r="E19" s="19" t="n">
        <f aca="false">v_1017</f>
        <v>778.44</v>
      </c>
      <c r="F19" s="20" t="n">
        <f aca="false">ROUNDDOWN(D19*E19,2)</f>
        <v>0</v>
      </c>
      <c r="G19" s="23"/>
      <c r="H19" s="23"/>
      <c r="I19" s="26"/>
    </row>
    <row r="20" customFormat="false" ht="12.8" hidden="false" customHeight="false" outlineLevel="0" collapsed="false">
      <c r="A20" s="27"/>
      <c r="B20" s="28"/>
      <c r="C20" s="29"/>
      <c r="D20" s="30"/>
      <c r="E20" s="30"/>
      <c r="F20" s="30"/>
      <c r="G20" s="30"/>
      <c r="H20" s="31"/>
      <c r="I20" s="32" t="n">
        <f aca="false">SUM(F6:F19)</f>
        <v>9379.8</v>
      </c>
    </row>
    <row r="21" customFormat="false" ht="12.8" hidden="false" customHeight="false" outlineLevel="0" collapsed="false">
      <c r="A21" s="33" t="s">
        <v>42</v>
      </c>
      <c r="B21" s="33"/>
      <c r="C21" s="34"/>
      <c r="D21" s="35"/>
      <c r="E21" s="35"/>
      <c r="F21" s="35"/>
      <c r="G21" s="35"/>
      <c r="H21" s="35"/>
      <c r="I21" s="36"/>
    </row>
    <row r="22" customFormat="false" ht="12.8" hidden="false" customHeight="false" outlineLevel="0" collapsed="false">
      <c r="A22" s="37" t="s">
        <v>43</v>
      </c>
      <c r="B22" s="17" t="s">
        <v>44</v>
      </c>
      <c r="C22" s="18" t="s">
        <v>45</v>
      </c>
      <c r="D22" s="19" t="n">
        <v>0</v>
      </c>
      <c r="E22" s="19" t="n">
        <v>0</v>
      </c>
      <c r="F22" s="38"/>
      <c r="G22" s="39" t="n">
        <f aca="false">ROUNDDOWN(D22*E22,2)</f>
        <v>0</v>
      </c>
      <c r="H22" s="40"/>
      <c r="I22" s="41"/>
    </row>
    <row r="23" customFormat="false" ht="12.8" hidden="false" customHeight="false" outlineLevel="0" collapsed="false">
      <c r="A23" s="37" t="s">
        <v>46</v>
      </c>
      <c r="B23" s="17" t="s">
        <v>47</v>
      </c>
      <c r="C23" s="18" t="s">
        <v>45</v>
      </c>
      <c r="D23" s="19" t="n">
        <v>0</v>
      </c>
      <c r="E23" s="19" t="n">
        <v>0</v>
      </c>
      <c r="F23" s="42"/>
      <c r="G23" s="39" t="n">
        <f aca="false">ROUNDDOWN(D23*E23,2)</f>
        <v>0</v>
      </c>
      <c r="H23" s="43"/>
      <c r="I23" s="44"/>
    </row>
    <row r="24" customFormat="false" ht="12.8" hidden="false" customHeight="false" outlineLevel="0" collapsed="false">
      <c r="A24" s="37" t="s">
        <v>48</v>
      </c>
      <c r="B24" s="17" t="s">
        <v>49</v>
      </c>
      <c r="C24" s="18" t="s">
        <v>50</v>
      </c>
      <c r="D24" s="19" t="n">
        <v>0</v>
      </c>
      <c r="E24" s="19" t="n">
        <v>0</v>
      </c>
      <c r="F24" s="19"/>
      <c r="G24" s="39" t="n">
        <f aca="false">ROUNDDOWN(D24*E24,2)</f>
        <v>0</v>
      </c>
      <c r="H24" s="23"/>
      <c r="I24" s="24"/>
    </row>
    <row r="25" customFormat="false" ht="12.8" hidden="false" customHeight="false" outlineLevel="0" collapsed="false">
      <c r="A25" s="37" t="s">
        <v>51</v>
      </c>
      <c r="B25" s="17" t="s">
        <v>52</v>
      </c>
      <c r="C25" s="18" t="s">
        <v>53</v>
      </c>
      <c r="D25" s="19" t="n">
        <v>0</v>
      </c>
      <c r="E25" s="19" t="n">
        <v>0</v>
      </c>
      <c r="F25" s="19"/>
      <c r="G25" s="39" t="n">
        <f aca="false">ROUNDDOWN(D25*E25,2)</f>
        <v>0</v>
      </c>
      <c r="H25" s="23"/>
      <c r="I25" s="24"/>
    </row>
    <row r="26" customFormat="false" ht="12.8" hidden="false" customHeight="false" outlineLevel="0" collapsed="false">
      <c r="A26" s="37" t="s">
        <v>54</v>
      </c>
      <c r="B26" s="17" t="s">
        <v>55</v>
      </c>
      <c r="C26" s="18" t="s">
        <v>53</v>
      </c>
      <c r="D26" s="19" t="n">
        <v>0</v>
      </c>
      <c r="E26" s="19" t="n">
        <v>0</v>
      </c>
      <c r="F26" s="19"/>
      <c r="G26" s="39" t="n">
        <f aca="false">ROUNDDOWN(D26*E26,2)</f>
        <v>0</v>
      </c>
      <c r="H26" s="23"/>
      <c r="I26" s="24"/>
    </row>
    <row r="27" customFormat="false" ht="12.8" hidden="false" customHeight="false" outlineLevel="0" collapsed="false">
      <c r="A27" s="37" t="s">
        <v>56</v>
      </c>
      <c r="B27" s="17" t="s">
        <v>57</v>
      </c>
      <c r="C27" s="18" t="s">
        <v>50</v>
      </c>
      <c r="D27" s="19" t="n">
        <v>0.7</v>
      </c>
      <c r="E27" s="19" t="n">
        <f aca="false">v_2013</f>
        <v>50000</v>
      </c>
      <c r="F27" s="19"/>
      <c r="G27" s="39" t="n">
        <f aca="false">ROUNDDOWN(D27*E27,2)</f>
        <v>35000</v>
      </c>
      <c r="H27" s="23"/>
      <c r="I27" s="24"/>
    </row>
    <row r="28" customFormat="false" ht="12.8" hidden="false" customHeight="false" outlineLevel="0" collapsed="false">
      <c r="A28" s="37" t="s">
        <v>58</v>
      </c>
      <c r="B28" s="17" t="s">
        <v>59</v>
      </c>
      <c r="C28" s="18" t="s">
        <v>45</v>
      </c>
      <c r="D28" s="19" t="n">
        <v>150</v>
      </c>
      <c r="E28" s="19" t="n">
        <f aca="false">v_2015</f>
        <v>500</v>
      </c>
      <c r="F28" s="19"/>
      <c r="G28" s="39" t="n">
        <f aca="false">ROUNDDOWN(D28*E28,2)</f>
        <v>75000</v>
      </c>
      <c r="H28" s="23"/>
      <c r="I28" s="24"/>
    </row>
    <row r="29" customFormat="false" ht="12.8" hidden="false" customHeight="false" outlineLevel="0" collapsed="false">
      <c r="A29" s="37" t="s">
        <v>60</v>
      </c>
      <c r="B29" s="17" t="s">
        <v>61</v>
      </c>
      <c r="C29" s="18" t="s">
        <v>50</v>
      </c>
      <c r="D29" s="19" t="n">
        <v>0.45</v>
      </c>
      <c r="E29" s="19" t="n">
        <f aca="false">v_2017</f>
        <v>22500</v>
      </c>
      <c r="F29" s="19"/>
      <c r="G29" s="39" t="n">
        <f aca="false">ROUNDDOWN(D29*E29,2)</f>
        <v>10125</v>
      </c>
      <c r="H29" s="23"/>
      <c r="I29" s="24"/>
    </row>
    <row r="30" customFormat="false" ht="12.8" hidden="false" customHeight="false" outlineLevel="0" collapsed="false">
      <c r="A30" s="37" t="s">
        <v>62</v>
      </c>
      <c r="B30" s="45" t="s">
        <v>63</v>
      </c>
      <c r="C30" s="46" t="s">
        <v>50</v>
      </c>
      <c r="D30" s="19" t="n">
        <v>0.35</v>
      </c>
      <c r="E30" s="19" t="n">
        <f aca="false">v_2018</f>
        <v>50000</v>
      </c>
      <c r="F30" s="19"/>
      <c r="G30" s="39" t="n">
        <f aca="false">ROUNDDOWN(D30*E30,2)</f>
        <v>17500</v>
      </c>
      <c r="H30" s="23"/>
      <c r="I30" s="24"/>
    </row>
    <row r="31" customFormat="false" ht="12.8" hidden="false" customHeight="false" outlineLevel="0" collapsed="false">
      <c r="A31" s="37" t="s">
        <v>64</v>
      </c>
      <c r="B31" s="45" t="s">
        <v>65</v>
      </c>
      <c r="C31" s="46" t="s">
        <v>50</v>
      </c>
      <c r="D31" s="19" t="n">
        <v>0.17</v>
      </c>
      <c r="E31" s="19" t="n">
        <f aca="false">v_2020</f>
        <v>100</v>
      </c>
      <c r="F31" s="19"/>
      <c r="G31" s="39" t="n">
        <f aca="false">ROUNDDOWN(D31*E31,2)</f>
        <v>17</v>
      </c>
      <c r="H31" s="23"/>
      <c r="I31" s="24"/>
    </row>
    <row r="32" customFormat="false" ht="12.8" hidden="false" customHeight="false" outlineLevel="0" collapsed="false">
      <c r="A32" s="37" t="s">
        <v>66</v>
      </c>
      <c r="B32" s="45" t="s">
        <v>67</v>
      </c>
      <c r="C32" s="46" t="s">
        <v>68</v>
      </c>
      <c r="D32" s="19" t="n">
        <v>0</v>
      </c>
      <c r="E32" s="19" t="n">
        <v>0</v>
      </c>
      <c r="F32" s="19"/>
      <c r="G32" s="39" t="n">
        <f aca="false">ROUNDDOWN(D32*E32,2)</f>
        <v>0</v>
      </c>
      <c r="H32" s="23"/>
      <c r="I32" s="24"/>
    </row>
    <row r="33" customFormat="false" ht="12.8" hidden="false" customHeight="false" outlineLevel="0" collapsed="false">
      <c r="A33" s="37" t="s">
        <v>69</v>
      </c>
      <c r="B33" s="45" t="s">
        <v>70</v>
      </c>
      <c r="C33" s="46" t="s">
        <v>53</v>
      </c>
      <c r="D33" s="19" t="n">
        <v>0</v>
      </c>
      <c r="E33" s="19" t="n">
        <v>0</v>
      </c>
      <c r="F33" s="19"/>
      <c r="G33" s="39" t="n">
        <f aca="false">ROUNDDOWN(D33*E33,2)</f>
        <v>0</v>
      </c>
      <c r="H33" s="23"/>
      <c r="I33" s="24"/>
    </row>
    <row r="34" customFormat="false" ht="12.8" hidden="false" customHeight="false" outlineLevel="0" collapsed="false">
      <c r="A34" s="37" t="s">
        <v>71</v>
      </c>
      <c r="B34" s="17" t="s">
        <v>72</v>
      </c>
      <c r="C34" s="18" t="s">
        <v>45</v>
      </c>
      <c r="D34" s="19" t="n">
        <v>0</v>
      </c>
      <c r="E34" s="19" t="n">
        <v>0</v>
      </c>
      <c r="F34" s="19"/>
      <c r="G34" s="39" t="n">
        <f aca="false">ROUNDDOWN(D34*E34,2)</f>
        <v>0</v>
      </c>
      <c r="H34" s="23"/>
      <c r="I34" s="24"/>
    </row>
    <row r="35" customFormat="false" ht="12.8" hidden="false" customHeight="false" outlineLevel="0" collapsed="false">
      <c r="A35" s="37" t="s">
        <v>73</v>
      </c>
      <c r="B35" s="17"/>
      <c r="C35" s="18"/>
      <c r="D35" s="19" t="n">
        <v>0</v>
      </c>
      <c r="E35" s="19" t="n">
        <v>0</v>
      </c>
      <c r="F35" s="19"/>
      <c r="G35" s="39" t="n">
        <f aca="false">ROUNDDOWN(D35*E35,2)</f>
        <v>0</v>
      </c>
      <c r="H35" s="23"/>
      <c r="I35" s="24"/>
    </row>
    <row r="36" customFormat="false" ht="12.8" hidden="false" customHeight="false" outlineLevel="0" collapsed="false">
      <c r="A36" s="37" t="s">
        <v>73</v>
      </c>
      <c r="B36" s="17"/>
      <c r="C36" s="18"/>
      <c r="D36" s="19" t="n">
        <v>0</v>
      </c>
      <c r="E36" s="19" t="n">
        <v>0</v>
      </c>
      <c r="F36" s="19"/>
      <c r="G36" s="39" t="n">
        <f aca="false">ROUNDDOWN(D36*E36,2)</f>
        <v>0</v>
      </c>
      <c r="H36" s="23"/>
      <c r="I36" s="24"/>
    </row>
    <row r="37" customFormat="false" ht="12.8" hidden="false" customHeight="false" outlineLevel="0" collapsed="false">
      <c r="A37" s="37" t="s">
        <v>73</v>
      </c>
      <c r="B37" s="17"/>
      <c r="C37" s="18"/>
      <c r="D37" s="19" t="n">
        <v>0</v>
      </c>
      <c r="E37" s="19" t="n">
        <v>0</v>
      </c>
      <c r="F37" s="19"/>
      <c r="G37" s="39" t="n">
        <f aca="false">ROUNDDOWN(D37*E37,2)</f>
        <v>0</v>
      </c>
      <c r="H37" s="23"/>
      <c r="I37" s="24"/>
    </row>
    <row r="38" customFormat="false" ht="12.8" hidden="false" customHeight="false" outlineLevel="0" collapsed="false">
      <c r="A38" s="37" t="s">
        <v>73</v>
      </c>
      <c r="B38" s="17"/>
      <c r="C38" s="18"/>
      <c r="D38" s="19" t="n">
        <v>0</v>
      </c>
      <c r="E38" s="19" t="n">
        <v>0</v>
      </c>
      <c r="F38" s="19"/>
      <c r="G38" s="39" t="n">
        <f aca="false">ROUNDDOWN(D38*E38,2)</f>
        <v>0</v>
      </c>
      <c r="H38" s="23"/>
      <c r="I38" s="24"/>
    </row>
    <row r="39" customFormat="false" ht="12.8" hidden="false" customHeight="false" outlineLevel="0" collapsed="false">
      <c r="A39" s="47" t="s">
        <v>73</v>
      </c>
      <c r="B39" s="17"/>
      <c r="C39" s="18"/>
      <c r="D39" s="19" t="n">
        <v>0</v>
      </c>
      <c r="E39" s="19" t="n">
        <v>0</v>
      </c>
      <c r="F39" s="19"/>
      <c r="G39" s="39" t="n">
        <f aca="false">ROUNDDOWN(D39*E39,2)</f>
        <v>0</v>
      </c>
      <c r="H39" s="23"/>
      <c r="I39" s="48"/>
    </row>
    <row r="40" customFormat="false" ht="12.8" hidden="false" customHeight="false" outlineLevel="0" collapsed="false">
      <c r="A40" s="27"/>
      <c r="B40" s="28"/>
      <c r="C40" s="29"/>
      <c r="D40" s="30"/>
      <c r="E40" s="30"/>
      <c r="F40" s="49"/>
      <c r="G40" s="30"/>
      <c r="H40" s="31"/>
      <c r="I40" s="50" t="n">
        <f aca="false">SUM(G22:G39)</f>
        <v>137642</v>
      </c>
    </row>
    <row r="41" customFormat="false" ht="12.8" hidden="false" customHeight="false" outlineLevel="0" collapsed="false">
      <c r="A41" s="51" t="s">
        <v>74</v>
      </c>
      <c r="B41" s="51"/>
      <c r="C41" s="52"/>
      <c r="D41" s="53"/>
      <c r="E41" s="53"/>
      <c r="F41" s="53"/>
      <c r="G41" s="53"/>
      <c r="H41" s="53"/>
      <c r="I41" s="36"/>
    </row>
    <row r="42" customFormat="false" ht="12.8" hidden="false" customHeight="false" outlineLevel="0" collapsed="false">
      <c r="A42" s="54" t="s">
        <v>75</v>
      </c>
      <c r="B42" s="55" t="s">
        <v>76</v>
      </c>
      <c r="C42" s="56" t="s">
        <v>15</v>
      </c>
      <c r="D42" s="19" t="n">
        <v>0</v>
      </c>
      <c r="E42" s="57" t="n">
        <v>0</v>
      </c>
      <c r="F42" s="21"/>
      <c r="G42" s="58"/>
      <c r="H42" s="59" t="n">
        <f aca="false">ROUNDDOWN(D42*E42,2)</f>
        <v>0</v>
      </c>
      <c r="I42" s="22"/>
    </row>
    <row r="43" customFormat="false" ht="12.8" hidden="false" customHeight="false" outlineLevel="0" collapsed="false">
      <c r="A43" s="60" t="s">
        <v>77</v>
      </c>
      <c r="B43" s="17" t="s">
        <v>78</v>
      </c>
      <c r="C43" s="18" t="s">
        <v>15</v>
      </c>
      <c r="D43" s="19" t="n">
        <v>0</v>
      </c>
      <c r="E43" s="57" t="n">
        <v>0</v>
      </c>
      <c r="F43" s="23"/>
      <c r="G43" s="19"/>
      <c r="H43" s="59" t="n">
        <f aca="false">ROUNDDOWN(D43*E43,2)</f>
        <v>0</v>
      </c>
      <c r="I43" s="24"/>
    </row>
    <row r="44" customFormat="false" ht="12.8" hidden="false" customHeight="false" outlineLevel="0" collapsed="false">
      <c r="A44" s="60" t="s">
        <v>79</v>
      </c>
      <c r="B44" s="17" t="s">
        <v>80</v>
      </c>
      <c r="C44" s="18" t="s">
        <v>15</v>
      </c>
      <c r="D44" s="19" t="n">
        <v>0</v>
      </c>
      <c r="E44" s="57" t="n">
        <v>0</v>
      </c>
      <c r="F44" s="23"/>
      <c r="G44" s="19"/>
      <c r="H44" s="59" t="n">
        <f aca="false">ROUNDDOWN(D44*E44,2)</f>
        <v>0</v>
      </c>
      <c r="I44" s="24"/>
    </row>
    <row r="45" customFormat="false" ht="12.8" hidden="false" customHeight="false" outlineLevel="0" collapsed="false">
      <c r="A45" s="60" t="s">
        <v>81</v>
      </c>
      <c r="B45" s="17" t="s">
        <v>82</v>
      </c>
      <c r="C45" s="18" t="s">
        <v>15</v>
      </c>
      <c r="D45" s="19" t="n">
        <v>0</v>
      </c>
      <c r="E45" s="57" t="n">
        <v>0</v>
      </c>
      <c r="F45" s="23"/>
      <c r="G45" s="19"/>
      <c r="H45" s="59" t="n">
        <f aca="false">ROUNDDOWN(D45*E45,2)</f>
        <v>0</v>
      </c>
      <c r="I45" s="24"/>
    </row>
    <row r="46" customFormat="false" ht="12.8" hidden="false" customHeight="false" outlineLevel="0" collapsed="false">
      <c r="A46" s="60" t="s">
        <v>83</v>
      </c>
      <c r="B46" s="17" t="s">
        <v>84</v>
      </c>
      <c r="C46" s="18" t="s">
        <v>15</v>
      </c>
      <c r="D46" s="19" t="n">
        <v>0</v>
      </c>
      <c r="E46" s="57" t="n">
        <v>0</v>
      </c>
      <c r="F46" s="23"/>
      <c r="G46" s="19"/>
      <c r="H46" s="59" t="n">
        <f aca="false">ROUNDDOWN(D46*E46,2)</f>
        <v>0</v>
      </c>
      <c r="I46" s="24"/>
    </row>
    <row r="47" customFormat="false" ht="12.8" hidden="false" customHeight="false" outlineLevel="0" collapsed="false">
      <c r="A47" s="60" t="s">
        <v>85</v>
      </c>
      <c r="B47" s="17" t="s">
        <v>86</v>
      </c>
      <c r="C47" s="18" t="s">
        <v>15</v>
      </c>
      <c r="D47" s="19" t="n">
        <v>0</v>
      </c>
      <c r="E47" s="57" t="n">
        <v>0</v>
      </c>
      <c r="F47" s="23"/>
      <c r="G47" s="19"/>
      <c r="H47" s="59" t="n">
        <f aca="false">ROUNDDOWN(D47*E47,2)</f>
        <v>0</v>
      </c>
      <c r="I47" s="24"/>
    </row>
    <row r="48" customFormat="false" ht="12.8" hidden="false" customHeight="false" outlineLevel="0" collapsed="false">
      <c r="A48" s="60" t="s">
        <v>87</v>
      </c>
      <c r="B48" s="17" t="s">
        <v>88</v>
      </c>
      <c r="C48" s="18" t="s">
        <v>89</v>
      </c>
      <c r="D48" s="19" t="n">
        <v>0.15</v>
      </c>
      <c r="E48" s="19" t="n">
        <f aca="false">b_3013</f>
        <v>3200</v>
      </c>
      <c r="F48" s="23"/>
      <c r="G48" s="19"/>
      <c r="H48" s="61" t="n">
        <f aca="false">ROUNDDOWN(D48*E48,2)</f>
        <v>480</v>
      </c>
      <c r="I48" s="48"/>
    </row>
    <row r="49" customFormat="false" ht="12.8" hidden="false" customHeight="false" outlineLevel="0" collapsed="false">
      <c r="A49" s="27"/>
      <c r="B49" s="28"/>
      <c r="C49" s="29"/>
      <c r="D49" s="30"/>
      <c r="E49" s="30"/>
      <c r="F49" s="30"/>
      <c r="G49" s="49"/>
      <c r="H49" s="62"/>
      <c r="I49" s="63" t="n">
        <f aca="false">SUM(H42:H48)</f>
        <v>480</v>
      </c>
    </row>
    <row r="50" customFormat="false" ht="12.8" hidden="false" customHeight="false" outlineLevel="0" collapsed="false">
      <c r="A50" s="64" t="s">
        <v>90</v>
      </c>
      <c r="B50" s="64"/>
      <c r="C50" s="65" t="n">
        <f aca="false">kun</f>
        <v>1.2</v>
      </c>
      <c r="D50" s="66"/>
      <c r="E50" s="66"/>
      <c r="F50" s="67" t="s">
        <v>91</v>
      </c>
      <c r="G50" s="67"/>
      <c r="H50" s="67"/>
      <c r="I50" s="68" t="n">
        <f aca="false">+I20+I40+I49</f>
        <v>147501.8</v>
      </c>
    </row>
    <row r="51" customFormat="false" ht="12.8" hidden="false" customHeight="false" outlineLevel="0" collapsed="false">
      <c r="A51" s="69" t="s">
        <v>92</v>
      </c>
      <c r="B51" s="69"/>
      <c r="C51" s="56" t="n">
        <v>1</v>
      </c>
      <c r="D51" s="66"/>
      <c r="E51" s="66"/>
      <c r="F51" s="70" t="s">
        <v>93</v>
      </c>
      <c r="G51" s="70"/>
      <c r="H51" s="70"/>
      <c r="I51" s="71" t="n">
        <f aca="false">ROUNDDOWN(I50*C50/C51,2)</f>
        <v>177002.16</v>
      </c>
    </row>
    <row r="52" customFormat="false" ht="12.8" hidden="false" customHeight="false" outlineLevel="0" collapsed="false">
      <c r="A52" s="72" t="str">
        <f aca="false">CONCATENATE(C2," : ",C3," : ",I2," x ",ROUND(I51,2)," = ",ROUND(I2*I51,2)," Ariary")</f>
        <v>301 : Béton pour forme  dosé à 150Kg/m3(m3) : 0 x 177002.16 = 0 Ariary</v>
      </c>
      <c r="B52" s="72"/>
      <c r="C52" s="72"/>
      <c r="D52" s="72"/>
      <c r="E52" s="72"/>
      <c r="F52" s="72"/>
      <c r="G52" s="72"/>
      <c r="H52" s="72"/>
      <c r="I52" s="72"/>
    </row>
  </sheetData>
  <mergeCells count="13">
    <mergeCell ref="A1:I1"/>
    <mergeCell ref="A2:B2"/>
    <mergeCell ref="D2:H2"/>
    <mergeCell ref="A3:B3"/>
    <mergeCell ref="C3:I3"/>
    <mergeCell ref="A5:B5"/>
    <mergeCell ref="A21:B21"/>
    <mergeCell ref="A41:B41"/>
    <mergeCell ref="A50:B50"/>
    <mergeCell ref="F50:H50"/>
    <mergeCell ref="A51:B51"/>
    <mergeCell ref="F51:H51"/>
    <mergeCell ref="A52:I5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2018-03-22T14:35:17Z</dcterms:created>
  <dc:creator/>
  <dc:description/>
  <dc:language>en-GB</dc:language>
  <cp:lastModifiedBy/>
  <dcterms:modified xsi:type="dcterms:W3CDTF">2018-03-22T14:55:03Z</dcterms:modified>
  <cp:revision>1</cp:revision>
  <dc:subject/>
  <dc:title/>
</cp:coreProperties>
</file>