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6155" windowHeight="9975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8" i="2"/>
  <c r="K8" s="1"/>
  <c r="D9"/>
  <c r="D10"/>
  <c r="D11"/>
  <c r="D12"/>
  <c r="D13"/>
  <c r="D14"/>
  <c r="D15"/>
  <c r="D16"/>
  <c r="D17"/>
  <c r="D18"/>
  <c r="D19"/>
  <c r="D20"/>
  <c r="D21"/>
  <c r="D8"/>
  <c r="J7"/>
  <c r="K7" s="1"/>
  <c r="D7"/>
  <c r="J6"/>
  <c r="K6" s="1"/>
  <c r="D6"/>
  <c r="H10" i="1"/>
  <c r="J9"/>
  <c r="J5" i="2"/>
  <c r="K5"/>
  <c r="N5" s="1"/>
  <c r="O5" s="1"/>
  <c r="D5"/>
  <c r="D4"/>
  <c r="J4"/>
  <c r="K4" s="1"/>
  <c r="J3"/>
  <c r="K3" s="1"/>
  <c r="N3" s="1"/>
  <c r="O3" s="1"/>
  <c r="D3"/>
  <c r="K2"/>
  <c r="J2"/>
  <c r="D2"/>
  <c r="N2" s="1"/>
  <c r="D15" i="1"/>
  <c r="D5"/>
  <c r="D2"/>
  <c r="D16"/>
  <c r="D10"/>
  <c r="D4"/>
  <c r="D6"/>
  <c r="D17"/>
  <c r="D8"/>
  <c r="D11"/>
  <c r="D3"/>
  <c r="D7"/>
  <c r="D18"/>
  <c r="D19"/>
  <c r="D20"/>
  <c r="D21"/>
  <c r="D22"/>
  <c r="D23"/>
  <c r="D24"/>
  <c r="D25"/>
  <c r="D26"/>
  <c r="D9"/>
  <c r="N4" i="2" l="1"/>
  <c r="O4" s="1"/>
  <c r="O2"/>
</calcChain>
</file>

<file path=xl/sharedStrings.xml><?xml version="1.0" encoding="utf-8"?>
<sst xmlns="http://schemas.openxmlformats.org/spreadsheetml/2006/main" count="80" uniqueCount="72">
  <si>
    <t>Material</t>
  </si>
  <si>
    <t>Volume (in^3)</t>
  </si>
  <si>
    <t>Weight (lbs)</t>
  </si>
  <si>
    <t>Density (lbs/in^3)</t>
  </si>
  <si>
    <t>105L</t>
  </si>
  <si>
    <t>105 Clariant</t>
  </si>
  <si>
    <t>GAR pellets</t>
  </si>
  <si>
    <t>126 Oneil</t>
  </si>
  <si>
    <t xml:space="preserve">3043 yellow </t>
  </si>
  <si>
    <t>105 PMX</t>
  </si>
  <si>
    <t>105 Oneil</t>
  </si>
  <si>
    <t>UVI</t>
  </si>
  <si>
    <t>205 conc</t>
  </si>
  <si>
    <t>Ut Blk Pmx</t>
  </si>
  <si>
    <t>Protec pellets</t>
  </si>
  <si>
    <t>5300 (probably 6600 and 6400)</t>
  </si>
  <si>
    <t>Line</t>
  </si>
  <si>
    <t>Extruder hopper
prealarm number</t>
  </si>
  <si>
    <t>Extruder hopper
postalarm #</t>
  </si>
  <si>
    <t>Materials</t>
  </si>
  <si>
    <t>Densities</t>
  </si>
  <si>
    <t>R01C-01</t>
  </si>
  <si>
    <t>generic pp</t>
  </si>
  <si>
    <t>K606</t>
  </si>
  <si>
    <t>mfr data</t>
  </si>
  <si>
    <t>Default gross</t>
  </si>
  <si>
    <t>Time to drain</t>
  </si>
  <si>
    <t>Percent/100</t>
  </si>
  <si>
    <t>implied cube side</t>
  </si>
  <si>
    <t>Capacity (lbs)</t>
  </si>
  <si>
    <t>Listed capacity</t>
  </si>
  <si>
    <t>Volume</t>
  </si>
  <si>
    <t>Capacity 5300</t>
  </si>
  <si>
    <t>Blender+ hopper #</t>
  </si>
  <si>
    <t>Only hopper #</t>
  </si>
  <si>
    <t>ratio k606/pmx</t>
  </si>
  <si>
    <t>predicted # 100% pmx</t>
  </si>
  <si>
    <t>off by 4500</t>
  </si>
  <si>
    <t>Hopper</t>
  </si>
  <si>
    <t>6 Ex</t>
  </si>
  <si>
    <t>6 Ex pre</t>
  </si>
  <si>
    <t>6 Ex post</t>
  </si>
  <si>
    <t>6 Ex + blend</t>
  </si>
  <si>
    <t>6 1</t>
  </si>
  <si>
    <t>6 2</t>
  </si>
  <si>
    <t xml:space="preserve">6 3 </t>
  </si>
  <si>
    <t>6 4</t>
  </si>
  <si>
    <t>6 5</t>
  </si>
  <si>
    <t>Pmx</t>
  </si>
  <si>
    <t>Resin</t>
  </si>
  <si>
    <t>22300-25000</t>
  </si>
  <si>
    <t>12000-19000</t>
  </si>
  <si>
    <t>4000-9000</t>
  </si>
  <si>
    <t>*8000-9000</t>
  </si>
  <si>
    <t>9000-12000</t>
  </si>
  <si>
    <t>HGX/HiCal 40/60</t>
  </si>
  <si>
    <t>15 minutes (you lose HiCal after 20, grind may protect you)</t>
  </si>
  <si>
    <t>11 Ex</t>
  </si>
  <si>
    <t>11 Ex pre</t>
  </si>
  <si>
    <t>11 Ex post</t>
  </si>
  <si>
    <t>11 2</t>
  </si>
  <si>
    <t>11 1</t>
  </si>
  <si>
    <t>11 3</t>
  </si>
  <si>
    <t>11 4</t>
  </si>
  <si>
    <t>*28000-30000</t>
  </si>
  <si>
    <t>13500-16000</t>
  </si>
  <si>
    <t>Pmx/resin 50</t>
  </si>
  <si>
    <t>*23800</t>
  </si>
  <si>
    <t>*31200</t>
  </si>
  <si>
    <t xml:space="preserve">Pmx/resin </t>
  </si>
  <si>
    <t>pmx/resin 25</t>
  </si>
  <si>
    <t>FINAL ANSWER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</si>
</sst>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H11" sqref="H11"/>
    </sheetView>
  </sheetViews>
  <sheetFormatPr defaultRowHeight="15"/>
  <cols>
    <col min="1" max="1" width="13.42578125" style="1" bestFit="1" customWidth="1"/>
    <col min="2" max="2" width="11.85546875" bestFit="1" customWidth="1"/>
    <col min="3" max="3" width="13.7109375" bestFit="1" customWidth="1"/>
    <col min="4" max="4" width="16.85546875" bestFit="1" customWidth="1"/>
    <col min="7" max="7" width="22.5703125" customWidth="1"/>
  </cols>
  <sheetData>
    <row r="1" spans="1:10">
      <c r="A1" s="1" t="s">
        <v>0</v>
      </c>
      <c r="B1" t="s">
        <v>2</v>
      </c>
      <c r="C1" t="s">
        <v>1</v>
      </c>
      <c r="D1" t="s">
        <v>3</v>
      </c>
    </row>
    <row r="2" spans="1:10">
      <c r="A2" s="1">
        <v>3414</v>
      </c>
      <c r="B2">
        <v>0.218</v>
      </c>
      <c r="C2">
        <v>16.2422</v>
      </c>
      <c r="D2">
        <f>IF(B2, B2/C2, "")</f>
        <v>1.3421827092388962E-2</v>
      </c>
    </row>
    <row r="3" spans="1:10">
      <c r="A3" s="1" t="s">
        <v>13</v>
      </c>
      <c r="B3">
        <v>0.25650000000000001</v>
      </c>
      <c r="C3">
        <v>16.2422</v>
      </c>
      <c r="D3">
        <f>IF(B3, B3/C3, "")</f>
        <v>1.5792195638521876E-2</v>
      </c>
    </row>
    <row r="4" spans="1:10">
      <c r="A4" s="1" t="s">
        <v>9</v>
      </c>
      <c r="B4">
        <v>0.26</v>
      </c>
      <c r="C4">
        <v>16.2422</v>
      </c>
      <c r="D4">
        <f>IF(B4, B4/C4, "")</f>
        <v>1.6007683688170321E-2</v>
      </c>
    </row>
    <row r="5" spans="1:10">
      <c r="A5" s="1" t="s">
        <v>6</v>
      </c>
      <c r="B5">
        <v>0.34599999999999997</v>
      </c>
      <c r="C5">
        <v>16.2422</v>
      </c>
      <c r="D5">
        <f>IF(B5, B5/C5, "")</f>
        <v>2.1302532908103581E-2</v>
      </c>
    </row>
    <row r="6" spans="1:10">
      <c r="A6" s="1" t="s">
        <v>15</v>
      </c>
      <c r="B6">
        <v>0.35299999999999998</v>
      </c>
      <c r="C6">
        <v>16.2422</v>
      </c>
      <c r="D6">
        <f>IF(B6, B6/C6, "")</f>
        <v>2.1733509007400474E-2</v>
      </c>
    </row>
    <row r="7" spans="1:10">
      <c r="A7" s="1" t="s">
        <v>14</v>
      </c>
      <c r="B7">
        <v>0.376</v>
      </c>
      <c r="C7">
        <v>16.2422</v>
      </c>
      <c r="D7">
        <f>IF(B7, B7/C7, "")</f>
        <v>2.3149573333661695E-2</v>
      </c>
    </row>
    <row r="8" spans="1:10">
      <c r="A8" s="1" t="s">
        <v>11</v>
      </c>
      <c r="B8">
        <v>0.377</v>
      </c>
      <c r="C8">
        <v>16.2422</v>
      </c>
      <c r="D8">
        <f>IF(B8, B8/C8, "")</f>
        <v>2.3211141347846968E-2</v>
      </c>
    </row>
    <row r="9" spans="1:10">
      <c r="A9" s="1" t="s">
        <v>4</v>
      </c>
      <c r="B9">
        <v>0.42049999999999998</v>
      </c>
      <c r="C9">
        <v>16.2422</v>
      </c>
      <c r="D9">
        <f>IF(B9, B9/C9, "")</f>
        <v>2.588934996490623E-2</v>
      </c>
      <c r="H9" t="s">
        <v>35</v>
      </c>
      <c r="J9">
        <f>D13/D4</f>
        <v>2.175624542465</v>
      </c>
    </row>
    <row r="10" spans="1:10">
      <c r="A10" s="1" t="s">
        <v>8</v>
      </c>
      <c r="B10">
        <v>0.46</v>
      </c>
      <c r="C10">
        <v>16.2422</v>
      </c>
      <c r="D10">
        <f>IF(B10, B10/C10, "")</f>
        <v>2.8321286525224417E-2</v>
      </c>
      <c r="G10" t="s">
        <v>36</v>
      </c>
      <c r="H10">
        <f>36000/J9</f>
        <v>16546.972741542853</v>
      </c>
      <c r="I10" t="s">
        <v>37</v>
      </c>
    </row>
    <row r="11" spans="1:10">
      <c r="A11" s="1" t="s">
        <v>12</v>
      </c>
      <c r="B11">
        <v>0.48549999999999999</v>
      </c>
      <c r="C11">
        <v>16.2422</v>
      </c>
      <c r="D11">
        <f>IF(B11, B11/C11, "")</f>
        <v>2.9891270886948811E-2</v>
      </c>
    </row>
    <row r="12" spans="1:10">
      <c r="A12" s="1" t="s">
        <v>21</v>
      </c>
      <c r="C12">
        <v>16.2422</v>
      </c>
      <c r="D12">
        <v>3.2514562800000001E-2</v>
      </c>
      <c r="E12" t="s">
        <v>22</v>
      </c>
    </row>
    <row r="13" spans="1:10">
      <c r="A13" s="1" t="s">
        <v>23</v>
      </c>
      <c r="C13">
        <v>16.2422</v>
      </c>
      <c r="D13">
        <v>3.4826709499999997E-2</v>
      </c>
      <c r="E13" t="s">
        <v>24</v>
      </c>
    </row>
    <row r="14" spans="1:10">
      <c r="A14" s="1">
        <v>484</v>
      </c>
      <c r="C14">
        <v>16.2422</v>
      </c>
      <c r="D14">
        <v>3.7600000000000001E-2</v>
      </c>
      <c r="E14" t="s">
        <v>24</v>
      </c>
    </row>
    <row r="15" spans="1:10">
      <c r="A15" s="1" t="s">
        <v>5</v>
      </c>
      <c r="B15">
        <v>0.69850000000000001</v>
      </c>
      <c r="C15">
        <v>16.2422</v>
      </c>
      <c r="D15">
        <f>IF(B15, B15/C15, "")</f>
        <v>4.3005257908411421E-2</v>
      </c>
    </row>
    <row r="16" spans="1:10">
      <c r="A16" s="1" t="s">
        <v>7</v>
      </c>
      <c r="B16">
        <v>0.74450000000000005</v>
      </c>
      <c r="C16">
        <v>16.2422</v>
      </c>
      <c r="D16">
        <f>IF(B16, B16/C16, "")</f>
        <v>4.5837386560933863E-2</v>
      </c>
    </row>
    <row r="17" spans="1:4">
      <c r="A17" s="1" t="s">
        <v>10</v>
      </c>
      <c r="B17">
        <v>0.74450000000000005</v>
      </c>
      <c r="C17">
        <v>16.2422</v>
      </c>
      <c r="D17">
        <f>IF(B17, B17/C17, "")</f>
        <v>4.5837386560933863E-2</v>
      </c>
    </row>
    <row r="18" spans="1:4">
      <c r="C18">
        <v>16.2422</v>
      </c>
      <c r="D18" t="str">
        <f>IF(B18, B18/C18, "")</f>
        <v/>
      </c>
    </row>
    <row r="19" spans="1:4">
      <c r="C19">
        <v>16.2422</v>
      </c>
      <c r="D19" t="str">
        <f>IF(B19, B19/C19, "")</f>
        <v/>
      </c>
    </row>
    <row r="20" spans="1:4">
      <c r="C20">
        <v>16.2422</v>
      </c>
      <c r="D20" t="str">
        <f>IF(B20, B20/C20, "")</f>
        <v/>
      </c>
    </row>
    <row r="21" spans="1:4">
      <c r="C21">
        <v>16.2422</v>
      </c>
      <c r="D21" t="str">
        <f>IF(B21, B21/C21, "")</f>
        <v/>
      </c>
    </row>
    <row r="22" spans="1:4">
      <c r="C22">
        <v>16.2422</v>
      </c>
      <c r="D22" t="str">
        <f>IF(B22, B22/C22, "")</f>
        <v/>
      </c>
    </row>
    <row r="23" spans="1:4">
      <c r="C23">
        <v>16.2422</v>
      </c>
      <c r="D23" t="str">
        <f>IF(B23, B23/C23, "")</f>
        <v/>
      </c>
    </row>
    <row r="24" spans="1:4">
      <c r="C24">
        <v>16.2422</v>
      </c>
      <c r="D24" t="str">
        <f>IF(B24, B24/C24, "")</f>
        <v/>
      </c>
    </row>
    <row r="25" spans="1:4">
      <c r="C25">
        <v>16.2422</v>
      </c>
      <c r="D25" t="str">
        <f>IF(B25, B25/C25, "")</f>
        <v/>
      </c>
    </row>
    <row r="26" spans="1:4">
      <c r="C26">
        <v>16.2422</v>
      </c>
      <c r="D26" t="str">
        <f>IF(B26, B26/C26, "")</f>
        <v/>
      </c>
    </row>
  </sheetData>
  <sortState ref="A2:E27">
    <sortCondition ref="D2:D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7"/>
  <sheetViews>
    <sheetView topLeftCell="B1" workbookViewId="0">
      <selection activeCell="K7" sqref="K7"/>
    </sheetView>
  </sheetViews>
  <sheetFormatPr defaultRowHeight="15"/>
  <cols>
    <col min="1" max="1" width="9.140625" style="2"/>
    <col min="2" max="2" width="10.42578125" style="2" customWidth="1"/>
    <col min="3" max="3" width="11.7109375" style="2" bestFit="1" customWidth="1"/>
    <col min="4" max="4" width="10.42578125" style="2" customWidth="1"/>
    <col min="5" max="5" width="16.5703125" style="2" bestFit="1" customWidth="1"/>
    <col min="6" max="7" width="15.42578125" style="2" customWidth="1"/>
    <col min="8" max="8" width="17" style="2" bestFit="1" customWidth="1"/>
    <col min="9" max="9" width="12.5703125" style="2" bestFit="1" customWidth="1"/>
    <col min="10" max="10" width="12.7109375" style="2" bestFit="1" customWidth="1"/>
    <col min="11" max="13" width="12.7109375" style="2" customWidth="1"/>
    <col min="14" max="14" width="15.140625" style="4" bestFit="1" customWidth="1"/>
    <col min="15" max="15" width="16.85546875" style="4" bestFit="1" customWidth="1"/>
  </cols>
  <sheetData>
    <row r="1" spans="1:15" ht="30" customHeight="1">
      <c r="A1" s="2" t="s">
        <v>16</v>
      </c>
      <c r="B1" s="2" t="s">
        <v>19</v>
      </c>
      <c r="C1" s="2" t="s">
        <v>27</v>
      </c>
      <c r="D1" s="2" t="s">
        <v>20</v>
      </c>
      <c r="E1" s="3" t="s">
        <v>17</v>
      </c>
      <c r="F1" s="3" t="s">
        <v>18</v>
      </c>
      <c r="G1" s="3" t="s">
        <v>34</v>
      </c>
      <c r="H1" s="2" t="s">
        <v>33</v>
      </c>
      <c r="I1" s="2" t="s">
        <v>25</v>
      </c>
      <c r="J1" s="2" t="s">
        <v>26</v>
      </c>
      <c r="K1" s="2" t="s">
        <v>29</v>
      </c>
      <c r="L1" s="2" t="s">
        <v>30</v>
      </c>
      <c r="M1" s="2" t="s">
        <v>32</v>
      </c>
      <c r="N1" s="4" t="s">
        <v>31</v>
      </c>
      <c r="O1" s="4" t="s">
        <v>28</v>
      </c>
    </row>
    <row r="2" spans="1:15">
      <c r="A2" s="2">
        <v>6</v>
      </c>
      <c r="B2" s="2" t="s">
        <v>21</v>
      </c>
      <c r="C2" s="2">
        <v>1</v>
      </c>
      <c r="D2" s="2">
        <f>VLOOKUP(B2,Sheet1!A:E,4, FALSE)</f>
        <v>3.2514562800000001E-2</v>
      </c>
      <c r="H2" s="2">
        <v>22300</v>
      </c>
      <c r="I2" s="2">
        <v>1000</v>
      </c>
      <c r="J2" s="2">
        <f>(H2/I2)</f>
        <v>22.3</v>
      </c>
      <c r="K2" s="2">
        <f>J2*I2/60</f>
        <v>371.66666666666669</v>
      </c>
      <c r="L2" s="2">
        <v>300</v>
      </c>
      <c r="M2" s="2">
        <v>248</v>
      </c>
      <c r="N2" s="2">
        <f xml:space="preserve"> K2/D2</f>
        <v>11430.775463684435</v>
      </c>
      <c r="O2" s="2">
        <f>N2^(1/3)</f>
        <v>22.526405518224941</v>
      </c>
    </row>
    <row r="3" spans="1:15">
      <c r="A3" s="2">
        <v>6</v>
      </c>
      <c r="B3" s="2" t="s">
        <v>9</v>
      </c>
      <c r="C3" s="2">
        <v>1</v>
      </c>
      <c r="D3" s="2">
        <f>VLOOKUP(B3,Sheet1!A:E,4, FALSE)</f>
        <v>1.6007683688170321E-2</v>
      </c>
      <c r="G3" s="2">
        <v>9000</v>
      </c>
      <c r="I3" s="2">
        <v>1000</v>
      </c>
      <c r="J3" s="2">
        <f>(G3/I3)</f>
        <v>9</v>
      </c>
      <c r="K3" s="2">
        <f>J3*I3/60</f>
        <v>150</v>
      </c>
      <c r="N3" s="2">
        <f xml:space="preserve"> K3/D3</f>
        <v>9370.5</v>
      </c>
      <c r="O3" s="2">
        <f>N3^(1/3)</f>
        <v>21.082442361941631</v>
      </c>
    </row>
    <row r="4" spans="1:15">
      <c r="A4" s="2">
        <v>6</v>
      </c>
      <c r="B4" s="2" t="s">
        <v>9</v>
      </c>
      <c r="C4" s="2">
        <v>1</v>
      </c>
      <c r="D4" s="2">
        <f>VLOOKUP(B4,Sheet1!A:E,4, FALSE)</f>
        <v>1.6007683688170321E-2</v>
      </c>
      <c r="G4" s="2">
        <v>12000</v>
      </c>
      <c r="I4" s="2">
        <v>1000</v>
      </c>
      <c r="J4" s="2">
        <f>(G4/I4)</f>
        <v>12</v>
      </c>
      <c r="K4" s="2">
        <f>J4*I4/60</f>
        <v>200</v>
      </c>
      <c r="N4" s="2">
        <f xml:space="preserve"> K4/D4</f>
        <v>12494</v>
      </c>
      <c r="O4" s="2">
        <f>N4^(1/3)</f>
        <v>23.204230302715143</v>
      </c>
    </row>
    <row r="5" spans="1:15">
      <c r="A5" s="2">
        <v>18</v>
      </c>
      <c r="B5" s="2" t="s">
        <v>23</v>
      </c>
      <c r="C5" s="2">
        <v>1</v>
      </c>
      <c r="D5" s="2">
        <f>VLOOKUP(B5,Sheet1!A:E,4, FALSE)</f>
        <v>3.4826709499999997E-2</v>
      </c>
      <c r="H5" s="2">
        <v>36000</v>
      </c>
      <c r="I5" s="2">
        <v>1000</v>
      </c>
      <c r="J5" s="2">
        <f>(H5/I5)</f>
        <v>36</v>
      </c>
      <c r="K5" s="2">
        <f>J5*I5/60</f>
        <v>600</v>
      </c>
      <c r="N5" s="2">
        <f xml:space="preserve"> K5/D5</f>
        <v>17228.15645273637</v>
      </c>
      <c r="O5" s="2">
        <f>N5^(1/3)</f>
        <v>25.827335395101766</v>
      </c>
    </row>
    <row r="6" spans="1:15">
      <c r="A6" s="2">
        <v>18</v>
      </c>
      <c r="B6" s="2" t="s">
        <v>9</v>
      </c>
      <c r="C6" s="2">
        <v>1</v>
      </c>
      <c r="D6" s="2">
        <f>VLOOKUP(B6,Sheet1!A:E,4, FALSE)</f>
        <v>1.6007683688170321E-2</v>
      </c>
      <c r="H6" s="2">
        <v>30000</v>
      </c>
      <c r="I6" s="2">
        <v>1000</v>
      </c>
      <c r="J6" s="2">
        <f>(H6/I6)</f>
        <v>30</v>
      </c>
      <c r="K6" s="2">
        <f>J6*I6/60</f>
        <v>500</v>
      </c>
      <c r="N6" s="2"/>
      <c r="O6" s="2"/>
    </row>
    <row r="7" spans="1:15">
      <c r="A7" s="2">
        <v>6</v>
      </c>
      <c r="B7" s="2" t="s">
        <v>9</v>
      </c>
      <c r="C7" s="2">
        <v>1</v>
      </c>
      <c r="D7" s="2">
        <f>VLOOKUP(B7,Sheet1!A:E,4, FALSE)</f>
        <v>1.6007683688170321E-2</v>
      </c>
      <c r="G7" s="2">
        <v>5800</v>
      </c>
      <c r="I7" s="2">
        <v>1000</v>
      </c>
      <c r="J7" s="2">
        <f>(G7/I7)</f>
        <v>5.8</v>
      </c>
      <c r="K7" s="2">
        <f>J7*I7/60</f>
        <v>96.666666666666671</v>
      </c>
      <c r="N7" s="2"/>
      <c r="O7" s="2"/>
    </row>
    <row r="8" spans="1:15">
      <c r="A8" s="2">
        <v>6</v>
      </c>
      <c r="B8" s="2" t="s">
        <v>21</v>
      </c>
      <c r="C8" s="2">
        <v>1</v>
      </c>
      <c r="D8" s="2">
        <f>IF(ISTEXT(B8), VLOOKUP(B8,Sheet1!A:E,4, FALSE), "")</f>
        <v>3.2514562800000001E-2</v>
      </c>
      <c r="G8" s="2">
        <v>11000</v>
      </c>
      <c r="I8" s="2">
        <v>1000</v>
      </c>
      <c r="J8" s="2">
        <f>(G8/I8)</f>
        <v>11</v>
      </c>
      <c r="K8" s="2">
        <f>J8*I8/60</f>
        <v>183.33333333333334</v>
      </c>
      <c r="N8" s="2"/>
      <c r="O8" s="2"/>
    </row>
    <row r="9" spans="1:15">
      <c r="D9" s="2" t="str">
        <f>IF(ISTEXT(B9), VLOOKUP(B9,Sheet1!A:E,4, FALSE), "")</f>
        <v/>
      </c>
      <c r="N9" s="2"/>
      <c r="O9" s="2"/>
    </row>
    <row r="10" spans="1:15">
      <c r="D10" s="2" t="str">
        <f>IF(ISTEXT(B10), VLOOKUP(B10,Sheet1!A:E,4, FALSE), "")</f>
        <v/>
      </c>
      <c r="N10" s="2"/>
      <c r="O10" s="2"/>
    </row>
    <row r="11" spans="1:15">
      <c r="D11" s="2" t="str">
        <f>IF(ISTEXT(B11), VLOOKUP(B11,Sheet1!A:E,4, FALSE), "")</f>
        <v/>
      </c>
      <c r="N11" s="2"/>
      <c r="O11" s="2"/>
    </row>
    <row r="12" spans="1:15">
      <c r="D12" s="2" t="str">
        <f>IF(ISTEXT(B12), VLOOKUP(B12,Sheet1!A:E,4, FALSE), "")</f>
        <v/>
      </c>
      <c r="N12" s="2"/>
      <c r="O12" s="2"/>
    </row>
    <row r="13" spans="1:15">
      <c r="D13" s="2" t="str">
        <f>IF(ISTEXT(B13), VLOOKUP(B13,Sheet1!A:E,4, FALSE), "")</f>
        <v/>
      </c>
      <c r="N13" s="2"/>
      <c r="O13" s="2"/>
    </row>
    <row r="14" spans="1:15">
      <c r="D14" s="2" t="str">
        <f>IF(ISTEXT(B14), VLOOKUP(B14,Sheet1!A:E,4, FALSE), "")</f>
        <v/>
      </c>
      <c r="N14" s="2"/>
      <c r="O14" s="2"/>
    </row>
    <row r="15" spans="1:15">
      <c r="D15" s="2" t="str">
        <f>IF(ISTEXT(B15), VLOOKUP(B15,Sheet1!A:E,4, FALSE), "")</f>
        <v/>
      </c>
      <c r="N15" s="2"/>
      <c r="O15" s="2"/>
    </row>
    <row r="16" spans="1:15">
      <c r="D16" s="2" t="str">
        <f>IF(ISTEXT(B16), VLOOKUP(B16,Sheet1!A:E,4, FALSE), "")</f>
        <v/>
      </c>
      <c r="N16" s="2"/>
      <c r="O16" s="2"/>
    </row>
    <row r="17" spans="4:15">
      <c r="D17" s="2" t="str">
        <f>IF(ISTEXT(B17), VLOOKUP(B17,Sheet1!A:E,4, FALSE), "")</f>
        <v/>
      </c>
      <c r="N17" s="2"/>
      <c r="O17" s="2"/>
    </row>
    <row r="18" spans="4:15">
      <c r="D18" s="2" t="str">
        <f>IF(ISTEXT(B18), VLOOKUP(B18,Sheet1!A:E,4, FALSE), "")</f>
        <v/>
      </c>
      <c r="N18" s="2"/>
      <c r="O18" s="2"/>
    </row>
    <row r="19" spans="4:15">
      <c r="D19" s="2" t="str">
        <f>IF(ISTEXT(B19), VLOOKUP(B19,Sheet1!A:E,4, FALSE), "")</f>
        <v/>
      </c>
      <c r="N19" s="2"/>
      <c r="O19" s="2"/>
    </row>
    <row r="20" spans="4:15">
      <c r="D20" s="2" t="str">
        <f>IF(ISTEXT(B20), VLOOKUP(B20,Sheet1!A:E,4, FALSE), "")</f>
        <v/>
      </c>
      <c r="N20" s="2"/>
      <c r="O20" s="2"/>
    </row>
    <row r="21" spans="4:15">
      <c r="D21" s="2" t="str">
        <f>IF(ISTEXT(B21), VLOOKUP(B21,Sheet1!A:E,4, FALSE), "")</f>
        <v/>
      </c>
      <c r="N21" s="2"/>
      <c r="O21" s="2"/>
    </row>
    <row r="22" spans="4:15">
      <c r="N22" s="2"/>
      <c r="O22" s="2"/>
    </row>
    <row r="23" spans="4:15">
      <c r="N23" s="2"/>
      <c r="O23" s="2"/>
    </row>
    <row r="24" spans="4:15">
      <c r="N24" s="2"/>
      <c r="O24" s="2"/>
    </row>
    <row r="25" spans="4:15">
      <c r="N25" s="2"/>
      <c r="O25" s="2"/>
    </row>
    <row r="26" spans="4:15">
      <c r="N26" s="2"/>
      <c r="O26" s="2"/>
    </row>
    <row r="27" spans="4:15">
      <c r="N27" s="2"/>
      <c r="O27" s="2"/>
    </row>
    <row r="28" spans="4:15">
      <c r="N28" s="2"/>
      <c r="O28" s="2"/>
    </row>
    <row r="29" spans="4:15">
      <c r="N29" s="2"/>
      <c r="O29" s="2"/>
    </row>
    <row r="30" spans="4:15">
      <c r="N30" s="2"/>
      <c r="O30" s="2"/>
    </row>
    <row r="31" spans="4:15">
      <c r="N31" s="2"/>
      <c r="O31" s="2"/>
    </row>
    <row r="32" spans="4:15">
      <c r="N32" s="2"/>
      <c r="O32" s="2"/>
    </row>
    <row r="33" spans="14:15">
      <c r="N33" s="2"/>
      <c r="O33" s="2"/>
    </row>
    <row r="34" spans="14:15">
      <c r="N34" s="2"/>
      <c r="O34" s="2"/>
    </row>
    <row r="35" spans="14:15">
      <c r="N35" s="2"/>
      <c r="O35" s="2"/>
    </row>
    <row r="36" spans="14:15">
      <c r="N36" s="2"/>
      <c r="O36" s="2"/>
    </row>
    <row r="37" spans="14:15">
      <c r="N37" s="2"/>
      <c r="O3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H13" sqref="H13"/>
    </sheetView>
  </sheetViews>
  <sheetFormatPr defaultRowHeight="15"/>
  <cols>
    <col min="4" max="4" width="12.5703125" bestFit="1" customWidth="1"/>
    <col min="5" max="7" width="10.140625" customWidth="1"/>
  </cols>
  <sheetData>
    <row r="1" spans="1:8">
      <c r="B1" t="s">
        <v>48</v>
      </c>
      <c r="C1" t="s">
        <v>49</v>
      </c>
      <c r="D1" t="s">
        <v>69</v>
      </c>
      <c r="E1" t="s">
        <v>66</v>
      </c>
      <c r="H1" t="s">
        <v>55</v>
      </c>
    </row>
    <row r="2" spans="1:8">
      <c r="A2" t="s">
        <v>38</v>
      </c>
    </row>
    <row r="3" spans="1:8">
      <c r="A3" t="s">
        <v>39</v>
      </c>
      <c r="B3" t="s">
        <v>54</v>
      </c>
    </row>
    <row r="4" spans="1:8">
      <c r="A4" t="s">
        <v>40</v>
      </c>
      <c r="D4" t="s">
        <v>53</v>
      </c>
    </row>
    <row r="5" spans="1:8">
      <c r="A5" t="s">
        <v>41</v>
      </c>
      <c r="D5" t="s">
        <v>52</v>
      </c>
    </row>
    <row r="6" spans="1:8">
      <c r="A6" t="s">
        <v>42</v>
      </c>
      <c r="C6" t="s">
        <v>50</v>
      </c>
      <c r="D6" t="s">
        <v>51</v>
      </c>
      <c r="H6" t="s">
        <v>56</v>
      </c>
    </row>
    <row r="7" spans="1:8">
      <c r="A7" t="s">
        <v>43</v>
      </c>
    </row>
    <row r="8" spans="1:8">
      <c r="A8" t="s">
        <v>44</v>
      </c>
    </row>
    <row r="9" spans="1:8">
      <c r="A9" t="s">
        <v>45</v>
      </c>
    </row>
    <row r="10" spans="1:8">
      <c r="A10" t="s">
        <v>46</v>
      </c>
    </row>
    <row r="11" spans="1:8">
      <c r="A11" t="s">
        <v>47</v>
      </c>
    </row>
    <row r="12" spans="1:8">
      <c r="D12" t="s">
        <v>70</v>
      </c>
      <c r="G12" t="s">
        <v>71</v>
      </c>
    </row>
    <row r="13" spans="1:8">
      <c r="A13" t="s">
        <v>57</v>
      </c>
      <c r="C13" t="s">
        <v>64</v>
      </c>
      <c r="D13" t="s">
        <v>67</v>
      </c>
      <c r="E13" t="s">
        <v>68</v>
      </c>
      <c r="G13">
        <v>22000</v>
      </c>
    </row>
    <row r="14" spans="1:8">
      <c r="A14" t="s">
        <v>58</v>
      </c>
      <c r="C14" t="s">
        <v>65</v>
      </c>
      <c r="D14">
        <v>12800</v>
      </c>
      <c r="E14">
        <v>22000</v>
      </c>
    </row>
    <row r="15" spans="1:8">
      <c r="A15" t="s">
        <v>59</v>
      </c>
      <c r="C15">
        <v>14000</v>
      </c>
      <c r="D15">
        <v>11000</v>
      </c>
      <c r="E15">
        <v>9200</v>
      </c>
    </row>
    <row r="16" spans="1:8">
      <c r="A16" t="s">
        <v>61</v>
      </c>
    </row>
    <row r="17" spans="1:1">
      <c r="A17" t="s">
        <v>60</v>
      </c>
    </row>
    <row r="18" spans="1:1">
      <c r="A18" t="s">
        <v>62</v>
      </c>
    </row>
    <row r="19" spans="1:1">
      <c r="A19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2013-09-11T21:23:13Z</dcterms:created>
  <dcterms:modified xsi:type="dcterms:W3CDTF">2013-09-13T17:28:50Z</dcterms:modified>
</cp:coreProperties>
</file>