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Feuil1" sheetId="1" r:id="rId1"/>
    <sheet name="Sheet1" sheetId="2" r:id="rId2"/>
  </sheets>
  <definedNames>
    <definedName name="RangeHauteur">Sheet1!$E$4:$E$13</definedName>
    <definedName name="RangeHoraires">Sheet1!$D$4:$D$13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" l="1"/>
  <c r="Q13" i="2"/>
  <c r="P13" i="2"/>
  <c r="T12" i="2"/>
  <c r="Q12" i="2"/>
  <c r="R13" i="2" s="1"/>
  <c r="P12" i="2"/>
  <c r="T11" i="2"/>
  <c r="Q11" i="2"/>
  <c r="R11" i="2" s="1"/>
  <c r="P11" i="2"/>
  <c r="T10" i="2"/>
  <c r="Q10" i="2"/>
  <c r="P10" i="2"/>
  <c r="T9" i="2"/>
  <c r="Q9" i="2"/>
  <c r="P9" i="2"/>
  <c r="T8" i="2"/>
  <c r="Q8" i="2"/>
  <c r="R8" i="2" s="1"/>
  <c r="P8" i="2"/>
  <c r="T7" i="2"/>
  <c r="Q7" i="2"/>
  <c r="P7" i="2"/>
  <c r="T6" i="2"/>
  <c r="Q6" i="2"/>
  <c r="P6" i="2"/>
  <c r="T5" i="2"/>
  <c r="Q5" i="2"/>
  <c r="P5" i="2"/>
  <c r="P4" i="2" s="1"/>
  <c r="Q4" i="2"/>
  <c r="J13" i="2"/>
  <c r="J12" i="2"/>
  <c r="J11" i="2"/>
  <c r="J10" i="2"/>
  <c r="J9" i="2"/>
  <c r="J8" i="2"/>
  <c r="J7" i="2"/>
  <c r="H13" i="2"/>
  <c r="H5" i="2"/>
  <c r="F13" i="2"/>
  <c r="F12" i="2"/>
  <c r="F11" i="2"/>
  <c r="F10" i="2"/>
  <c r="F9" i="2"/>
  <c r="F8" i="2"/>
  <c r="F7" i="2"/>
  <c r="F6" i="2"/>
  <c r="F5" i="2"/>
  <c r="F4" i="2" s="1"/>
  <c r="J6" i="2"/>
  <c r="J5" i="2"/>
  <c r="G13" i="2"/>
  <c r="G12" i="2"/>
  <c r="H12" i="2" s="1"/>
  <c r="G11" i="2"/>
  <c r="H11" i="2" s="1"/>
  <c r="G10" i="2"/>
  <c r="G9" i="2"/>
  <c r="H10" i="2" s="1"/>
  <c r="G8" i="2"/>
  <c r="H8" i="2" s="1"/>
  <c r="G7" i="2"/>
  <c r="H7" i="2" s="1"/>
  <c r="G6" i="2"/>
  <c r="H6" i="2" s="1"/>
  <c r="G5" i="2"/>
  <c r="G4" i="2"/>
  <c r="S11" i="2" l="1"/>
  <c r="R12" i="2"/>
  <c r="S12" i="2" s="1"/>
  <c r="R10" i="2"/>
  <c r="R9" i="2"/>
  <c r="S9" i="2" s="1"/>
  <c r="R7" i="2"/>
  <c r="S7" i="2" s="1"/>
  <c r="R6" i="2"/>
  <c r="S6" i="2" s="1"/>
  <c r="R5" i="2"/>
  <c r="S5" i="2"/>
  <c r="S8" i="2"/>
  <c r="S10" i="2"/>
  <c r="I11" i="2"/>
  <c r="I9" i="2"/>
  <c r="I10" i="2"/>
  <c r="I12" i="2"/>
  <c r="I6" i="2"/>
  <c r="H9" i="2"/>
  <c r="I8" i="2"/>
  <c r="I5" i="2"/>
  <c r="I7" i="2"/>
  <c r="F13" i="1"/>
  <c r="G13" i="1" s="1"/>
  <c r="I17" i="1" s="1"/>
  <c r="L17" i="1" s="1"/>
  <c r="O17" i="1" s="1"/>
  <c r="P17" i="1" s="1"/>
  <c r="E16" i="1"/>
  <c r="G15" i="1"/>
  <c r="E15" i="1"/>
  <c r="L4" i="1"/>
  <c r="L5" i="1"/>
  <c r="I5" i="1"/>
  <c r="I4" i="1"/>
  <c r="E13" i="1"/>
</calcChain>
</file>

<file path=xl/sharedStrings.xml><?xml version="1.0" encoding="utf-8"?>
<sst xmlns="http://schemas.openxmlformats.org/spreadsheetml/2006/main" count="69" uniqueCount="42">
  <si>
    <t>Pb a resoudre</t>
  </si>
  <si>
    <t xml:space="preserve">Maree </t>
  </si>
  <si>
    <t>PM1</t>
  </si>
  <si>
    <t>PM2</t>
  </si>
  <si>
    <t>m</t>
  </si>
  <si>
    <t>Pb PM2 &lt; PM1</t>
  </si>
  <si>
    <t>Se poser a PM2 - 30 cm pour secu</t>
  </si>
  <si>
    <t>Hauteur d'eau</t>
  </si>
  <si>
    <t>BM1</t>
  </si>
  <si>
    <t>Marnage</t>
  </si>
  <si>
    <t>pour t0</t>
  </si>
  <si>
    <t>1/12ieme</t>
  </si>
  <si>
    <t>heure maree</t>
  </si>
  <si>
    <t>h=</t>
  </si>
  <si>
    <t>nb1/12</t>
  </si>
  <si>
    <t>nbH</t>
  </si>
  <si>
    <t>mn</t>
  </si>
  <si>
    <t>T0 = 20:33 +/- 20 minutes</t>
  </si>
  <si>
    <t>secu + tirant eau</t>
  </si>
  <si>
    <t>https://www.reddit.com/r/java/comments/cii6q5/openapi_generator_now_supports_java_11_native/</t>
  </si>
  <si>
    <t>https://api.marea.ooo/doc/v2#overview</t>
  </si>
  <si>
    <t>https://rapidapi.com/apihood/api/tides/details</t>
  </si>
  <si>
    <t>https://marea.ooo/en/48.640812/-2.028103?model=fes2014</t>
  </si>
  <si>
    <t>Heure Maree</t>
  </si>
  <si>
    <t>Heure</t>
  </si>
  <si>
    <t>J-1</t>
  </si>
  <si>
    <t xml:space="preserve">J </t>
  </si>
  <si>
    <t>J+1</t>
  </si>
  <si>
    <t>J+2</t>
  </si>
  <si>
    <t>Derniere</t>
  </si>
  <si>
    <t>J - Etale1</t>
  </si>
  <si>
    <t>J+ - Etale1</t>
  </si>
  <si>
    <t>J+ - Etale3</t>
  </si>
  <si>
    <t>J+ - Etale2</t>
  </si>
  <si>
    <t>J+ - Etale4</t>
  </si>
  <si>
    <t>Heure (Pour J)</t>
  </si>
  <si>
    <t xml:space="preserve">Hauteur </t>
  </si>
  <si>
    <t>en m</t>
  </si>
  <si>
    <t>Hauteur (m)</t>
  </si>
  <si>
    <t xml:space="preserve">Check </t>
  </si>
  <si>
    <t>Heure decimale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</si>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</sst>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6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20" fontId="0" fillId="0" borderId="0" xfId="0" applyNumberFormat="1"/>
    <xf numFmtId="2" fontId="0" fillId="0" borderId="0" xfId="0" applyNumberFormat="1"/>
    <xf numFmtId="2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/>
    <xf numFmtId="0" fontId="4" fillId="4" borderId="3" xfId="2" applyFont="1" applyBorder="1"/>
    <xf numFmtId="0" fontId="4" fillId="4" borderId="4" xfId="2" applyFont="1" applyBorder="1"/>
    <xf numFmtId="0" fontId="4" fillId="4" borderId="6" xfId="2" applyFont="1" applyBorder="1"/>
    <xf numFmtId="0" fontId="4" fillId="4" borderId="12" xfId="2" applyFont="1" applyBorder="1"/>
    <xf numFmtId="0" fontId="4" fillId="4" borderId="1" xfId="2" applyFont="1" applyBorder="1"/>
    <xf numFmtId="0" fontId="4" fillId="4" borderId="8" xfId="2" applyFont="1" applyBorder="1"/>
    <xf numFmtId="0" fontId="4" fillId="4" borderId="10" xfId="2" applyFont="1" applyBorder="1"/>
    <xf numFmtId="0" fontId="4" fillId="4" borderId="11" xfId="2" applyFont="1" applyBorder="1"/>
    <xf numFmtId="0" fontId="4" fillId="4" borderId="13" xfId="2" applyFont="1" applyBorder="1"/>
    <xf numFmtId="0" fontId="4" fillId="4" borderId="14" xfId="2" applyFont="1" applyBorder="1"/>
    <xf numFmtId="0" fontId="4" fillId="4" borderId="1" xfId="2" applyFont="1" applyBorder="1" applyAlignment="1">
      <alignment horizontal="center" wrapText="1"/>
    </xf>
    <xf numFmtId="0" fontId="4" fillId="4" borderId="1" xfId="2" applyFont="1" applyBorder="1" applyAlignment="1">
      <alignment horizontal="center" vertical="center" wrapText="1"/>
    </xf>
    <xf numFmtId="2" fontId="4" fillId="4" borderId="13" xfId="2" applyNumberFormat="1" applyFont="1" applyBorder="1"/>
    <xf numFmtId="0" fontId="4" fillId="4" borderId="15" xfId="2" applyFont="1" applyBorder="1"/>
    <xf numFmtId="0" fontId="4" fillId="4" borderId="19" xfId="2" applyFont="1" applyBorder="1"/>
    <xf numFmtId="0" fontId="4" fillId="4" borderId="15" xfId="2" applyFont="1" applyBorder="1" applyAlignment="1">
      <alignment horizontal="center"/>
    </xf>
    <xf numFmtId="0" fontId="4" fillId="4" borderId="16" xfId="2" applyFont="1" applyBorder="1" applyAlignment="1">
      <alignment horizontal="center"/>
    </xf>
    <xf numFmtId="0" fontId="4" fillId="4" borderId="17" xfId="2" applyFont="1" applyBorder="1" applyAlignment="1">
      <alignment horizontal="center"/>
    </xf>
    <xf numFmtId="0" fontId="4" fillId="4" borderId="18" xfId="2" applyFont="1" applyBorder="1" applyAlignment="1">
      <alignment horizontal="center"/>
    </xf>
    <xf numFmtId="0" fontId="4" fillId="4" borderId="19" xfId="2" applyFont="1" applyBorder="1" applyAlignment="1">
      <alignment horizontal="center"/>
    </xf>
    <xf numFmtId="0" fontId="2" fillId="3" borderId="16" xfId="1" applyBorder="1"/>
    <xf numFmtId="167" fontId="1" fillId="5" borderId="3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167" fontId="1" fillId="5" borderId="6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167" fontId="1" fillId="5" borderId="10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0" fontId="1" fillId="5" borderId="0" xfId="0" applyNumberFormat="1" applyFont="1" applyFill="1"/>
    <xf numFmtId="0" fontId="1" fillId="5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161925</xdr:rowOff>
        </xdr:from>
        <xdr:to>
          <xdr:col>6</xdr:col>
          <xdr:colOff>76200</xdr:colOff>
          <xdr:row>16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 Hauteur a une heure donnee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R17"/>
  <sheetViews>
    <sheetView workbookViewId="0">
      <selection activeCell="F14" sqref="F14"/>
    </sheetView>
  </sheetViews>
  <sheetFormatPr defaultRowHeight="15" x14ac:dyDescent="0.25"/>
  <sheetData>
    <row r="3" spans="3:13" x14ac:dyDescent="0.25">
      <c r="C3" t="s">
        <v>0</v>
      </c>
      <c r="I3" s="3">
        <v>0.99998842592592585</v>
      </c>
    </row>
    <row r="4" spans="3:13" x14ac:dyDescent="0.25">
      <c r="D4" t="s">
        <v>1</v>
      </c>
      <c r="E4" t="s">
        <v>2</v>
      </c>
      <c r="F4">
        <v>12.95</v>
      </c>
      <c r="G4" t="s">
        <v>4</v>
      </c>
      <c r="H4" s="1">
        <v>0.85625000000000007</v>
      </c>
      <c r="I4" s="4">
        <f>24 *H4/I3</f>
        <v>20.550237849975119</v>
      </c>
      <c r="J4" t="s">
        <v>8</v>
      </c>
      <c r="K4" s="1">
        <v>0.15069444444444444</v>
      </c>
      <c r="L4" s="4">
        <f>24 * K4/I3</f>
        <v>3.6167085267190591</v>
      </c>
      <c r="M4" s="2">
        <v>0.64</v>
      </c>
    </row>
    <row r="5" spans="3:13" x14ac:dyDescent="0.25">
      <c r="E5" t="s">
        <v>3</v>
      </c>
      <c r="F5">
        <v>12.79</v>
      </c>
      <c r="G5" t="s">
        <v>4</v>
      </c>
      <c r="H5" s="1">
        <v>0.3743055555555555</v>
      </c>
      <c r="I5" s="4">
        <f>24 *H5/I3</f>
        <v>8.9834373083021788</v>
      </c>
      <c r="K5" s="1">
        <v>0.66597222222222219</v>
      </c>
      <c r="L5" s="4">
        <f>24 * K5/I4</f>
        <v>0.77776877572016445</v>
      </c>
      <c r="M5">
        <v>0.81</v>
      </c>
    </row>
    <row r="7" spans="3:13" x14ac:dyDescent="0.25">
      <c r="D7" t="s">
        <v>5</v>
      </c>
      <c r="F7" t="s">
        <v>6</v>
      </c>
    </row>
    <row r="12" spans="3:13" x14ac:dyDescent="0.25">
      <c r="F12" t="s">
        <v>18</v>
      </c>
    </row>
    <row r="13" spans="3:13" x14ac:dyDescent="0.25">
      <c r="C13" t="s">
        <v>7</v>
      </c>
      <c r="E13">
        <f>F5</f>
        <v>12.79</v>
      </c>
      <c r="F13">
        <f>0.3 + 0.8</f>
        <v>1.1000000000000001</v>
      </c>
      <c r="G13">
        <f>E13-F13</f>
        <v>11.69</v>
      </c>
      <c r="H13" t="s">
        <v>4</v>
      </c>
    </row>
    <row r="15" spans="3:13" x14ac:dyDescent="0.25">
      <c r="C15" t="s">
        <v>9</v>
      </c>
      <c r="D15" t="s">
        <v>10</v>
      </c>
      <c r="E15" s="2">
        <f>F4-M4</f>
        <v>12.309999999999999</v>
      </c>
      <c r="F15" t="s">
        <v>11</v>
      </c>
      <c r="G15">
        <f>E15/12</f>
        <v>1.0258333333333332</v>
      </c>
      <c r="H15" t="s">
        <v>4</v>
      </c>
    </row>
    <row r="16" spans="3:13" x14ac:dyDescent="0.25">
      <c r="C16" t="s">
        <v>12</v>
      </c>
      <c r="E16" s="2">
        <f>(L4+24-I4)/6</f>
        <v>1.1777451127906566</v>
      </c>
    </row>
    <row r="17" spans="8:18" x14ac:dyDescent="0.25">
      <c r="H17" t="s">
        <v>13</v>
      </c>
      <c r="I17">
        <f>G13</f>
        <v>11.69</v>
      </c>
      <c r="K17" t="s">
        <v>14</v>
      </c>
      <c r="L17">
        <f>(E13-I17)/G15</f>
        <v>1.0722989439480095</v>
      </c>
      <c r="N17" t="s">
        <v>15</v>
      </c>
      <c r="O17">
        <f>L17*E16</f>
        <v>1.2628948406853504</v>
      </c>
      <c r="P17">
        <f>O17*60</f>
        <v>75.773690441121019</v>
      </c>
      <c r="Q17" t="s">
        <v>16</v>
      </c>
      <c r="R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T26"/>
  <sheetViews>
    <sheetView tabSelected="1" workbookViewId="0">
      <selection activeCell="E4" sqref="E4:E13"/>
    </sheetView>
  </sheetViews>
  <sheetFormatPr defaultRowHeight="15" x14ac:dyDescent="0.25"/>
  <cols>
    <col min="1" max="2" width="9.140625" style="5"/>
    <col min="3" max="3" width="16.7109375" style="5" customWidth="1"/>
    <col min="4" max="5" width="14.85546875" style="5" customWidth="1"/>
    <col min="6" max="6" width="10" style="5" customWidth="1"/>
    <col min="7" max="8" width="11" style="5" customWidth="1"/>
    <col min="9" max="9" width="17.5703125" style="5" customWidth="1"/>
    <col min="10" max="10" width="11" style="5" customWidth="1"/>
    <col min="11" max="18" width="9.140625" style="5"/>
    <col min="19" max="19" width="12" style="5" customWidth="1"/>
    <col min="20" max="16384" width="9.140625" style="5"/>
  </cols>
  <sheetData>
    <row r="2" spans="2:20" x14ac:dyDescent="0.25">
      <c r="F2" s="30" t="s">
        <v>39</v>
      </c>
      <c r="G2" s="30"/>
      <c r="H2" s="30"/>
      <c r="I2" s="30"/>
      <c r="J2" s="30"/>
      <c r="P2" s="30" t="s">
        <v>39</v>
      </c>
      <c r="Q2" s="30"/>
      <c r="R2" s="30"/>
      <c r="S2" s="30"/>
      <c r="T2" s="30"/>
    </row>
    <row r="3" spans="2:20" ht="32.25" customHeight="1" thickBot="1" x14ac:dyDescent="0.3">
      <c r="C3" s="6"/>
      <c r="D3" s="8" t="s">
        <v>24</v>
      </c>
      <c r="E3" s="8" t="s">
        <v>38</v>
      </c>
      <c r="F3" s="31" t="s">
        <v>41</v>
      </c>
      <c r="G3" s="31" t="s">
        <v>40</v>
      </c>
      <c r="H3" s="31" t="s">
        <v>23</v>
      </c>
      <c r="I3" s="31"/>
      <c r="J3" s="31" t="s">
        <v>9</v>
      </c>
      <c r="M3" s="8"/>
      <c r="N3" s="8" t="s">
        <v>24</v>
      </c>
      <c r="O3" s="8" t="s">
        <v>38</v>
      </c>
      <c r="P3" s="31" t="s">
        <v>41</v>
      </c>
      <c r="Q3" s="31" t="s">
        <v>40</v>
      </c>
      <c r="R3" s="31" t="s">
        <v>23</v>
      </c>
      <c r="S3" s="31"/>
      <c r="T3" s="31" t="s">
        <v>9</v>
      </c>
    </row>
    <row r="4" spans="2:20" ht="16.5" customHeight="1" thickBot="1" x14ac:dyDescent="0.3">
      <c r="B4" s="9" t="s">
        <v>25</v>
      </c>
      <c r="C4" s="10" t="s">
        <v>29</v>
      </c>
      <c r="D4" s="41">
        <v>0.82361111111111107</v>
      </c>
      <c r="E4" s="42">
        <v>12.21</v>
      </c>
      <c r="F4" s="35" t="str">
        <f>IF(F5="PM","BM","PM")</f>
        <v>PM</v>
      </c>
      <c r="G4" s="32">
        <f>D4*24</f>
        <v>19.766666666666666</v>
      </c>
      <c r="H4" s="28"/>
      <c r="I4" s="33"/>
      <c r="J4" s="29"/>
      <c r="L4" s="9" t="s">
        <v>25</v>
      </c>
      <c r="M4" s="10" t="s">
        <v>29</v>
      </c>
      <c r="N4" s="41">
        <v>0.90416666666666667</v>
      </c>
      <c r="O4" s="42">
        <v>4.78</v>
      </c>
      <c r="P4" s="35" t="str">
        <f>IF(P5="PM","BM","PM")</f>
        <v>BM</v>
      </c>
      <c r="Q4" s="32">
        <f>N4*24</f>
        <v>21.7</v>
      </c>
      <c r="R4" s="28"/>
      <c r="S4" s="33"/>
      <c r="T4" s="29"/>
    </row>
    <row r="5" spans="2:20" ht="16.5" customHeight="1" thickBot="1" x14ac:dyDescent="0.3">
      <c r="B5" s="11" t="s">
        <v>26</v>
      </c>
      <c r="C5" s="12" t="s">
        <v>30</v>
      </c>
      <c r="D5" s="43">
        <v>0.11458333333333333</v>
      </c>
      <c r="E5" s="44">
        <v>1.25</v>
      </c>
      <c r="F5" s="36" t="str">
        <f>IF(E5&gt;E4,"PM","BM")</f>
        <v>BM</v>
      </c>
      <c r="G5" s="22">
        <f t="shared" ref="G5:G13" si="0">D5*24</f>
        <v>2.75</v>
      </c>
      <c r="H5" s="22">
        <f>IF((G5-G4)/6&lt;0,(24+G5-G4)/6,(G5-G4)/6)</f>
        <v>1.163888888888889</v>
      </c>
      <c r="I5" s="40" t="str">
        <f>IF(OR(F5=F4,F5=F6),"Err - Type",IF(OR(H5&lt;0.8,H5&gt;1.2), "Err - heure maree","OK"))</f>
        <v>OK</v>
      </c>
      <c r="J5" s="23">
        <f>E5-E4</f>
        <v>-10.96</v>
      </c>
      <c r="L5" s="11" t="s">
        <v>26</v>
      </c>
      <c r="M5" s="12" t="s">
        <v>30</v>
      </c>
      <c r="N5" s="43">
        <v>0.15347222222222223</v>
      </c>
      <c r="O5" s="44">
        <v>8.81</v>
      </c>
      <c r="P5" s="36" t="str">
        <f>IF(O5&gt;O4,"PM","BM")</f>
        <v>PM</v>
      </c>
      <c r="Q5" s="22">
        <f t="shared" ref="Q5:Q13" si="1">N5*24</f>
        <v>3.6833333333333336</v>
      </c>
      <c r="R5" s="22">
        <f>IF((Q5-Q4)/6&lt;0,(24+Q5-Q4)/6,(Q5-Q4)/6)</f>
        <v>0.99722222222222234</v>
      </c>
      <c r="S5" s="40" t="str">
        <f>IF(OR(P5=P4,P5=P6),"Err - Type",IF(OR(R5&lt;0.8,R5&gt;1.2), "Err - heure maree","OK"))</f>
        <v>OK</v>
      </c>
      <c r="T5" s="23">
        <f>O5-O4</f>
        <v>4.03</v>
      </c>
    </row>
    <row r="6" spans="2:20" ht="16.5" customHeight="1" thickBot="1" x14ac:dyDescent="0.3">
      <c r="B6" s="13"/>
      <c r="C6" s="7" t="s">
        <v>30</v>
      </c>
      <c r="D6" s="45">
        <v>0.34236111111111112</v>
      </c>
      <c r="E6" s="46">
        <v>12.27</v>
      </c>
      <c r="F6" s="37" t="str">
        <f t="shared" ref="F6:F13" si="2">IF(E6&gt;E5,"PM","BM")</f>
        <v>PM</v>
      </c>
      <c r="G6" s="24">
        <f t="shared" si="0"/>
        <v>8.2166666666666668</v>
      </c>
      <c r="H6" s="24">
        <f t="shared" ref="H6:H13" si="3">IF((G6-G5)/6&lt;0,(24+G6-G5)/6,(G6-G5)/6)</f>
        <v>0.91111111111111109</v>
      </c>
      <c r="I6" s="40" t="str">
        <f>IF(OR(F6=F5,F6=F7),"Err - Type",IF(OR(H6&lt;0.8,H6&gt;1.2), "Err - heure maree",IF(ABS((ABS(J6)-ABS(J5))/J5) &gt; 0.1, "Err - marnage","OK")))</f>
        <v>OK</v>
      </c>
      <c r="J6" s="25">
        <f t="shared" ref="J6:J13" si="4">E6-E5</f>
        <v>11.02</v>
      </c>
      <c r="L6" s="13"/>
      <c r="M6" s="7" t="s">
        <v>30</v>
      </c>
      <c r="N6" s="45">
        <v>0.4375</v>
      </c>
      <c r="O6" s="46">
        <v>4.76</v>
      </c>
      <c r="P6" s="37" t="str">
        <f t="shared" ref="P6:P13" si="5">IF(O6&gt;O5,"PM","BM")</f>
        <v>BM</v>
      </c>
      <c r="Q6" s="24">
        <f t="shared" si="1"/>
        <v>10.5</v>
      </c>
      <c r="R6" s="24">
        <f t="shared" ref="R6:R13" si="6">IF((Q6-Q5)/6&lt;0,(24+Q6-Q5)/6,(Q6-Q5)/6)</f>
        <v>1.1361111111111111</v>
      </c>
      <c r="S6" s="40" t="str">
        <f>IF(OR(P6=P5,P6=P7),"Err - Type",IF(OR(R6&lt;0.8,R6&gt;1.2), "Err - heure maree",IF(ABS((ABS(T6)-ABS(T5))/T5) &gt; 0.1, "Err - marnage","OK")))</f>
        <v>OK</v>
      </c>
      <c r="T6" s="25">
        <f t="shared" ref="T6:T13" si="7">O6-O5</f>
        <v>-4.0500000000000007</v>
      </c>
    </row>
    <row r="7" spans="2:20" ht="16.5" customHeight="1" thickBot="1" x14ac:dyDescent="0.3">
      <c r="B7" s="13"/>
      <c r="C7" s="7" t="s">
        <v>30</v>
      </c>
      <c r="D7" s="45">
        <v>0.63194444444444442</v>
      </c>
      <c r="E7" s="46">
        <v>1.28</v>
      </c>
      <c r="F7" s="37" t="str">
        <f t="shared" si="2"/>
        <v>BM</v>
      </c>
      <c r="G7" s="24">
        <f t="shared" si="0"/>
        <v>15.166666666666666</v>
      </c>
      <c r="H7" s="24">
        <f t="shared" si="3"/>
        <v>1.1583333333333332</v>
      </c>
      <c r="I7" s="40" t="str">
        <f t="shared" ref="I7:I12" si="8">IF(OR(F7=F6,F7=F8),"Err - Type",IF(OR(H7&lt;0.8,H7&gt;1.2), "Err - heure maree",IF(ABS((ABS(J7)-ABS(J6))/J6) &gt; 0.1, "Err - marnage","OK")))</f>
        <v>OK</v>
      </c>
      <c r="J7" s="25">
        <f t="shared" si="4"/>
        <v>-10.99</v>
      </c>
      <c r="L7" s="13"/>
      <c r="M7" s="7" t="s">
        <v>30</v>
      </c>
      <c r="N7" s="45">
        <v>0.69027777777777777</v>
      </c>
      <c r="O7" s="46">
        <v>9.17</v>
      </c>
      <c r="P7" s="37" t="str">
        <f t="shared" si="5"/>
        <v>PM</v>
      </c>
      <c r="Q7" s="24">
        <f t="shared" si="1"/>
        <v>16.566666666666666</v>
      </c>
      <c r="R7" s="24">
        <f t="shared" si="6"/>
        <v>1.0111111111111111</v>
      </c>
      <c r="S7" s="40" t="str">
        <f t="shared" ref="S7:S12" si="9">IF(OR(P7=P6,P7=P8),"Err - Type",IF(OR(R7&lt;0.8,R7&gt;1.2), "Err - heure maree",IF(ABS((ABS(T7)-ABS(T6))/T6) &gt; 0.1, "Err - marnage","OK")))</f>
        <v>OK</v>
      </c>
      <c r="T7" s="25">
        <f t="shared" si="7"/>
        <v>4.41</v>
      </c>
    </row>
    <row r="8" spans="2:20" ht="16.5" customHeight="1" thickBot="1" x14ac:dyDescent="0.3">
      <c r="B8" s="14"/>
      <c r="C8" s="15" t="s">
        <v>30</v>
      </c>
      <c r="D8" s="47">
        <v>0.85625000000000007</v>
      </c>
      <c r="E8" s="48">
        <v>12.95</v>
      </c>
      <c r="F8" s="38" t="str">
        <f t="shared" si="2"/>
        <v>PM</v>
      </c>
      <c r="G8" s="26">
        <f t="shared" si="0"/>
        <v>20.55</v>
      </c>
      <c r="H8" s="26">
        <f t="shared" si="3"/>
        <v>0.89722222222222248</v>
      </c>
      <c r="I8" s="40" t="str">
        <f t="shared" si="8"/>
        <v>OK</v>
      </c>
      <c r="J8" s="27">
        <f t="shared" si="4"/>
        <v>11.67</v>
      </c>
      <c r="L8" s="14"/>
      <c r="M8" s="15" t="s">
        <v>30</v>
      </c>
      <c r="N8" s="47">
        <v>0.97430555555555554</v>
      </c>
      <c r="O8" s="48">
        <v>4.16</v>
      </c>
      <c r="P8" s="38" t="str">
        <f t="shared" si="5"/>
        <v>BM</v>
      </c>
      <c r="Q8" s="26">
        <f t="shared" si="1"/>
        <v>23.383333333333333</v>
      </c>
      <c r="R8" s="26">
        <f t="shared" si="6"/>
        <v>1.1361111111111111</v>
      </c>
      <c r="S8" s="40" t="str">
        <f t="shared" si="9"/>
        <v>Err - marnage</v>
      </c>
      <c r="T8" s="27">
        <f t="shared" si="7"/>
        <v>-5.01</v>
      </c>
    </row>
    <row r="9" spans="2:20" ht="16.5" customHeight="1" thickBot="1" x14ac:dyDescent="0.3">
      <c r="B9" s="16" t="s">
        <v>27</v>
      </c>
      <c r="C9" s="12" t="s">
        <v>31</v>
      </c>
      <c r="D9" s="43">
        <v>0.15069444444444444</v>
      </c>
      <c r="E9" s="44">
        <v>0.64</v>
      </c>
      <c r="F9" s="36" t="str">
        <f t="shared" si="2"/>
        <v>BM</v>
      </c>
      <c r="G9" s="22">
        <f t="shared" si="0"/>
        <v>3.6166666666666663</v>
      </c>
      <c r="H9" s="22">
        <f t="shared" si="3"/>
        <v>1.1777777777777778</v>
      </c>
      <c r="I9" s="40" t="str">
        <f t="shared" si="8"/>
        <v>OK</v>
      </c>
      <c r="J9" s="23">
        <f t="shared" si="4"/>
        <v>-12.309999999999999</v>
      </c>
      <c r="L9" s="16" t="s">
        <v>27</v>
      </c>
      <c r="M9" s="12" t="s">
        <v>31</v>
      </c>
      <c r="N9" s="43">
        <v>0.22083333333333333</v>
      </c>
      <c r="O9" s="44">
        <v>9.4700000000000006</v>
      </c>
      <c r="P9" s="36" t="str">
        <f t="shared" si="5"/>
        <v>PM</v>
      </c>
      <c r="Q9" s="22">
        <f t="shared" si="1"/>
        <v>5.3</v>
      </c>
      <c r="R9" s="22">
        <f t="shared" si="6"/>
        <v>0.98611111111111127</v>
      </c>
      <c r="S9" s="40" t="str">
        <f t="shared" si="9"/>
        <v>OK</v>
      </c>
      <c r="T9" s="23">
        <f t="shared" si="7"/>
        <v>5.3100000000000005</v>
      </c>
    </row>
    <row r="10" spans="2:20" ht="16.5" customHeight="1" thickBot="1" x14ac:dyDescent="0.3">
      <c r="B10" s="17"/>
      <c r="C10" s="7" t="s">
        <v>33</v>
      </c>
      <c r="D10" s="45">
        <v>0.3743055555555555</v>
      </c>
      <c r="E10" s="46">
        <v>12.8</v>
      </c>
      <c r="F10" s="37" t="str">
        <f t="shared" si="2"/>
        <v>PM</v>
      </c>
      <c r="G10" s="24">
        <f t="shared" si="0"/>
        <v>8.9833333333333325</v>
      </c>
      <c r="H10" s="24">
        <f t="shared" si="3"/>
        <v>0.89444444444444438</v>
      </c>
      <c r="I10" s="40" t="str">
        <f t="shared" si="8"/>
        <v>OK</v>
      </c>
      <c r="J10" s="25">
        <f t="shared" si="4"/>
        <v>12.16</v>
      </c>
      <c r="L10" s="17"/>
      <c r="M10" s="7" t="s">
        <v>33</v>
      </c>
      <c r="N10" s="45">
        <v>0.50069444444444444</v>
      </c>
      <c r="O10" s="46">
        <v>3.98</v>
      </c>
      <c r="P10" s="37" t="str">
        <f t="shared" si="5"/>
        <v>BM</v>
      </c>
      <c r="Q10" s="24">
        <f t="shared" si="1"/>
        <v>12.016666666666666</v>
      </c>
      <c r="R10" s="24">
        <f t="shared" si="6"/>
        <v>1.1194444444444442</v>
      </c>
      <c r="S10" s="40" t="str">
        <f t="shared" si="9"/>
        <v>OK</v>
      </c>
      <c r="T10" s="25">
        <f t="shared" si="7"/>
        <v>-5.49</v>
      </c>
    </row>
    <row r="11" spans="2:20" ht="16.5" customHeight="1" thickBot="1" x14ac:dyDescent="0.3">
      <c r="B11" s="17"/>
      <c r="C11" s="7" t="s">
        <v>32</v>
      </c>
      <c r="D11" s="45">
        <v>0.66597222222222219</v>
      </c>
      <c r="E11" s="46">
        <v>0.81</v>
      </c>
      <c r="F11" s="37" t="str">
        <f t="shared" si="2"/>
        <v>BM</v>
      </c>
      <c r="G11" s="24">
        <f t="shared" si="0"/>
        <v>15.983333333333333</v>
      </c>
      <c r="H11" s="24">
        <f t="shared" si="3"/>
        <v>1.1666666666666667</v>
      </c>
      <c r="I11" s="40" t="str">
        <f t="shared" si="8"/>
        <v>OK</v>
      </c>
      <c r="J11" s="25">
        <f t="shared" si="4"/>
        <v>-11.99</v>
      </c>
      <c r="L11" s="17"/>
      <c r="M11" s="7" t="s">
        <v>32</v>
      </c>
      <c r="N11" s="45">
        <v>0.74583333333333324</v>
      </c>
      <c r="O11" s="46">
        <v>10.130000000000001</v>
      </c>
      <c r="P11" s="37" t="str">
        <f t="shared" si="5"/>
        <v>PM</v>
      </c>
      <c r="Q11" s="24">
        <f t="shared" si="1"/>
        <v>17.899999999999999</v>
      </c>
      <c r="R11" s="24">
        <f t="shared" si="6"/>
        <v>0.98055555555555551</v>
      </c>
      <c r="S11" s="40" t="str">
        <f t="shared" si="9"/>
        <v>Err - marnage</v>
      </c>
      <c r="T11" s="25">
        <f t="shared" si="7"/>
        <v>6.15</v>
      </c>
    </row>
    <row r="12" spans="2:20" ht="16.5" customHeight="1" thickBot="1" x14ac:dyDescent="0.3">
      <c r="B12" s="18"/>
      <c r="C12" s="15" t="s">
        <v>34</v>
      </c>
      <c r="D12" s="47">
        <v>0.88750000000000007</v>
      </c>
      <c r="E12" s="48">
        <v>13.33</v>
      </c>
      <c r="F12" s="38" t="str">
        <f t="shared" si="2"/>
        <v>PM</v>
      </c>
      <c r="G12" s="26">
        <f t="shared" si="0"/>
        <v>21.3</v>
      </c>
      <c r="H12" s="26">
        <f t="shared" si="3"/>
        <v>0.8861111111111114</v>
      </c>
      <c r="I12" s="40" t="str">
        <f t="shared" si="8"/>
        <v>OK</v>
      </c>
      <c r="J12" s="27">
        <f t="shared" si="4"/>
        <v>12.52</v>
      </c>
      <c r="L12" s="18"/>
      <c r="M12" s="15" t="s">
        <v>34</v>
      </c>
      <c r="N12" s="47"/>
      <c r="O12" s="48"/>
      <c r="P12" s="38" t="str">
        <f t="shared" si="5"/>
        <v>BM</v>
      </c>
      <c r="Q12" s="26">
        <f t="shared" si="1"/>
        <v>0</v>
      </c>
      <c r="R12" s="26">
        <f t="shared" si="6"/>
        <v>1.0166666666666668</v>
      </c>
      <c r="S12" s="40" t="str">
        <f t="shared" si="9"/>
        <v>Err - marnage</v>
      </c>
      <c r="T12" s="27">
        <f t="shared" si="7"/>
        <v>-10.130000000000001</v>
      </c>
    </row>
    <row r="13" spans="2:20" ht="16.5" customHeight="1" thickBot="1" x14ac:dyDescent="0.3">
      <c r="B13" s="19" t="s">
        <v>28</v>
      </c>
      <c r="C13" s="10"/>
      <c r="D13" s="41">
        <v>0.18263888888888891</v>
      </c>
      <c r="E13" s="42">
        <v>0.38</v>
      </c>
      <c r="F13" s="39" t="str">
        <f t="shared" si="2"/>
        <v>BM</v>
      </c>
      <c r="G13" s="20">
        <f t="shared" si="0"/>
        <v>4.3833333333333337</v>
      </c>
      <c r="H13" s="20">
        <f t="shared" si="3"/>
        <v>1.1805555555555554</v>
      </c>
      <c r="I13" s="34"/>
      <c r="J13" s="21">
        <f t="shared" si="4"/>
        <v>-12.95</v>
      </c>
      <c r="L13" s="19" t="s">
        <v>28</v>
      </c>
      <c r="M13" s="10"/>
      <c r="N13" s="41">
        <v>2.7083333333333334E-2</v>
      </c>
      <c r="O13" s="42">
        <v>3.15</v>
      </c>
      <c r="P13" s="39" t="str">
        <f t="shared" si="5"/>
        <v>PM</v>
      </c>
      <c r="Q13" s="20">
        <f t="shared" si="1"/>
        <v>0.65</v>
      </c>
      <c r="R13" s="20">
        <f t="shared" si="6"/>
        <v>0.10833333333333334</v>
      </c>
      <c r="S13" s="34"/>
      <c r="T13" s="21">
        <f t="shared" si="7"/>
        <v>3.15</v>
      </c>
    </row>
    <row r="16" spans="2:20" x14ac:dyDescent="0.25">
      <c r="B16" s="5" t="s">
        <v>35</v>
      </c>
      <c r="D16" s="49">
        <v>0.58333333333333337</v>
      </c>
    </row>
    <row r="18" spans="2:5" x14ac:dyDescent="0.25">
      <c r="B18" s="5" t="s">
        <v>36</v>
      </c>
      <c r="C18" s="5" t="s">
        <v>37</v>
      </c>
      <c r="D18" s="50">
        <v>5.12</v>
      </c>
    </row>
    <row r="23" spans="2:5" x14ac:dyDescent="0.25">
      <c r="E23" s="5" t="s">
        <v>19</v>
      </c>
    </row>
    <row r="24" spans="2:5" x14ac:dyDescent="0.25">
      <c r="E24" s="5" t="s">
        <v>20</v>
      </c>
    </row>
    <row r="25" spans="2:5" x14ac:dyDescent="0.25">
      <c r="E25" s="5" t="s">
        <v>21</v>
      </c>
    </row>
    <row r="26" spans="2:5" x14ac:dyDescent="0.25">
      <c r="E26" s="5" t="s">
        <v>22</v>
      </c>
    </row>
  </sheetData>
  <mergeCells count="6">
    <mergeCell ref="B5:B8"/>
    <mergeCell ref="B9:B12"/>
    <mergeCell ref="F2:J2"/>
    <mergeCell ref="P2:T2"/>
    <mergeCell ref="L5:L8"/>
    <mergeCell ref="L9:L12"/>
  </mergeCells>
  <conditionalFormatting sqref="I5:I12">
    <cfRule type="cellIs" dxfId="1" priority="2" operator="equal">
      <formula>"OK"</formula>
    </cfRule>
  </conditionalFormatting>
  <conditionalFormatting sqref="S5:S12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>
                  <from>
                    <xdr:col>4</xdr:col>
                    <xdr:colOff>57150</xdr:colOff>
                    <xdr:row>14</xdr:row>
                    <xdr:rowOff>161925</xdr:rowOff>
                  </from>
                  <to>
                    <xdr:col>6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Feuil1</vt:lpstr>
      <vt:lpstr>Sheet1</vt:lpstr>
      <vt:lpstr>RangeHauteur</vt:lpstr>
      <vt:lpstr>RangeHoraires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2023-03-26T14:58:42Z</dcterms:modified>
</cp:coreProperties>
</file>