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Ex1.xml" ContentType="application/vnd.ms-office.chartex+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Ex2.xml" ContentType="application/vnd.ms-office.chartex+xml"/>
  <Override PartName="/xl/charts/style26.xml" ContentType="application/vnd.ms-office.chartstyle+xml"/>
  <Override PartName="/xl/charts/colors26.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Ex3.xml" ContentType="application/vnd.ms-office.chartex+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7.xml" ContentType="application/vnd.openxmlformats-officedocument.drawing+xml"/>
  <Override PartName="/xl/ctrlProps/ctrlProp1.xml" ContentType="application/vnd.ms-excel.controlproperties+xml"/>
  <Override PartName="/xl/slicers/slicer6.xml" ContentType="application/vnd.ms-excel.slicer+xml"/>
  <Override PartName="/xl/timelines/timeline6.xml" ContentType="application/vnd.ms-excel.timelin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33.xml" ContentType="application/vnd.openxmlformats-officedocument.drawingml.chart+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Ex4.xml" ContentType="application/vnd.ms-office.chartex+xml"/>
  <Override PartName="/xl/charts/style36.xml" ContentType="application/vnd.ms-office.chartstyle+xml"/>
  <Override PartName="/xl/charts/colors36.xml" ContentType="application/vnd.ms-office.chartcolorstyle+xml"/>
  <Override PartName="/xl/charts/chartEx5.xml" ContentType="application/vnd.ms-office.chartex+xml"/>
  <Override PartName="/xl/charts/style37.xml" ContentType="application/vnd.ms-office.chartstyle+xml"/>
  <Override PartName="/xl/charts/colors37.xml" ContentType="application/vnd.ms-office.chartcolorstyle+xml"/>
  <Override PartName="/xl/charts/chart35.xml" ContentType="application/vnd.openxmlformats-officedocument.drawingml.chart+xml"/>
  <Override PartName="/xl/charts/style38.xml" ContentType="application/vnd.ms-office.chartstyle+xml"/>
  <Override PartName="/xl/charts/colors38.xml" ContentType="application/vnd.ms-office.chartcolorstyle+xml"/>
  <Override PartName="/xl/charts/chart36.xml" ContentType="application/vnd.openxmlformats-officedocument.drawingml.chart+xml"/>
  <Override PartName="/xl/charts/style39.xml" ContentType="application/vnd.ms-office.chartstyle+xml"/>
  <Override PartName="/xl/charts/colors39.xml" ContentType="application/vnd.ms-office.chartcolorstyle+xml"/>
  <Override PartName="/xl/charts/chart37.xml" ContentType="application/vnd.openxmlformats-officedocument.drawingml.chart+xml"/>
  <Override PartName="/xl/charts/style40.xml" ContentType="application/vnd.ms-office.chartstyle+xml"/>
  <Override PartName="/xl/charts/colors40.xml" ContentType="application/vnd.ms-office.chartcolorstyle+xml"/>
  <Override PartName="/xl/charts/chart38.xml" ContentType="application/vnd.openxmlformats-officedocument.drawingml.chart+xml"/>
  <Override PartName="/xl/charts/style41.xml" ContentType="application/vnd.ms-office.chartstyle+xml"/>
  <Override PartName="/xl/charts/colors41.xml" ContentType="application/vnd.ms-office.chartcolorstyle+xml"/>
  <Override PartName="/xl/charts/chart39.xml" ContentType="application/vnd.openxmlformats-officedocument.drawingml.chart+xml"/>
  <Override PartName="/xl/charts/style42.xml" ContentType="application/vnd.ms-office.chartstyle+xml"/>
  <Override PartName="/xl/charts/colors42.xml" ContentType="application/vnd.ms-office.chartcolorstyle+xml"/>
  <Override PartName="/xl/charts/chart40.xml" ContentType="application/vnd.openxmlformats-officedocument.drawingml.chart+xml"/>
  <Override PartName="/xl/charts/style43.xml" ContentType="application/vnd.ms-office.chartstyle+xml"/>
  <Override PartName="/xl/charts/colors43.xml" ContentType="application/vnd.ms-office.chartcolorstyle+xml"/>
  <Override PartName="/xl/charts/chart41.xml" ContentType="application/vnd.openxmlformats-officedocument.drawingml.chart+xml"/>
  <Override PartName="/xl/charts/style44.xml" ContentType="application/vnd.ms-office.chartstyle+xml"/>
  <Override PartName="/xl/charts/colors44.xml" ContentType="application/vnd.ms-office.chartcolorstyle+xml"/>
  <Override PartName="/xl/charts/chart42.xml" ContentType="application/vnd.openxmlformats-officedocument.drawingml.chart+xml"/>
  <Override PartName="/xl/charts/style45.xml" ContentType="application/vnd.ms-office.chartstyle+xml"/>
  <Override PartName="/xl/charts/colors45.xml" ContentType="application/vnd.ms-office.chartcolorstyle+xml"/>
  <Override PartName="/xl/charts/chartEx6.xml" ContentType="application/vnd.ms-office.chartex+xml"/>
  <Override PartName="/xl/charts/style46.xml" ContentType="application/vnd.ms-office.chartstyle+xml"/>
  <Override PartName="/xl/charts/colors46.xml" ContentType="application/vnd.ms-office.chartcolorstyle+xml"/>
  <Override PartName="/xl/charts/chartEx7.xml" ContentType="application/vnd.ms-office.chartex+xml"/>
  <Override PartName="/xl/charts/style47.xml" ContentType="application/vnd.ms-office.chartstyle+xml"/>
  <Override PartName="/xl/charts/colors47.xml" ContentType="application/vnd.ms-office.chartcolorstyle+xml"/>
  <Override PartName="/xl/charts/chart43.xml" ContentType="application/vnd.openxmlformats-officedocument.drawingml.chart+xml"/>
  <Override PartName="/xl/charts/style48.xml" ContentType="application/vnd.ms-office.chartstyle+xml"/>
  <Override PartName="/xl/charts/colors48.xml" ContentType="application/vnd.ms-office.chartcolorstyle+xml"/>
  <Override PartName="/xl/charts/chart44.xml" ContentType="application/vnd.openxmlformats-officedocument.drawingml.chart+xml"/>
  <Override PartName="/xl/charts/style49.xml" ContentType="application/vnd.ms-office.chartstyle+xml"/>
  <Override PartName="/xl/charts/colors49.xml" ContentType="application/vnd.ms-office.chartcolorstyle+xml"/>
  <Override PartName="/xl/charts/chart45.xml" ContentType="application/vnd.openxmlformats-officedocument.drawingml.chart+xml"/>
  <Override PartName="/xl/charts/style50.xml" ContentType="application/vnd.ms-office.chartstyle+xml"/>
  <Override PartName="/xl/charts/colors50.xml" ContentType="application/vnd.ms-office.chartcolorstyle+xml"/>
  <Override PartName="/xl/charts/chart46.xml" ContentType="application/vnd.openxmlformats-officedocument.drawingml.chart+xml"/>
  <Override PartName="/xl/charts/style51.xml" ContentType="application/vnd.ms-office.chartstyle+xml"/>
  <Override PartName="/xl/charts/colors51.xml" ContentType="application/vnd.ms-office.chartcolorstyle+xml"/>
  <Override PartName="/xl/charts/chart47.xml" ContentType="application/vnd.openxmlformats-officedocument.drawingml.chart+xml"/>
  <Override PartName="/xl/charts/style52.xml" ContentType="application/vnd.ms-office.chartstyle+xml"/>
  <Override PartName="/xl/charts/colors52.xml" ContentType="application/vnd.ms-office.chartcolorstyle+xml"/>
  <Override PartName="/xl/charts/chart48.xml" ContentType="application/vnd.openxmlformats-officedocument.drawingml.chart+xml"/>
  <Override PartName="/xl/charts/style53.xml" ContentType="application/vnd.ms-office.chartstyle+xml"/>
  <Override PartName="/xl/charts/colors53.xml" ContentType="application/vnd.ms-office.chartcolorstyle+xml"/>
  <Override PartName="/xl/charts/chart49.xml" ContentType="application/vnd.openxmlformats-officedocument.drawingml.chart+xml"/>
  <Override PartName="/xl/charts/style54.xml" ContentType="application/vnd.ms-office.chartstyle+xml"/>
  <Override PartName="/xl/charts/colors54.xml" ContentType="application/vnd.ms-office.chartcolorstyle+xml"/>
  <Override PartName="/xl/charts/chartEx8.xml" ContentType="application/vnd.ms-office.chartex+xml"/>
  <Override PartName="/xl/charts/style55.xml" ContentType="application/vnd.ms-office.chartstyle+xml"/>
  <Override PartName="/xl/charts/colors5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DELL\Downloads\Adventure Works Sales\"/>
    </mc:Choice>
  </mc:AlternateContent>
  <xr:revisionPtr revIDLastSave="0" documentId="8_{FC8C57DD-DF4D-4134-9BF2-07945514E6C5}" xr6:coauthVersionLast="47" xr6:coauthVersionMax="47" xr10:uidLastSave="{00000000-0000-0000-0000-000000000000}"/>
  <bookViews>
    <workbookView xWindow="-108" yWindow="-108" windowWidth="23256" windowHeight="12456" firstSheet="1" activeTab="3" xr2:uid="{4C7F20A5-FDA2-4FCD-A947-5A5A35F29A7C}"/>
  </bookViews>
  <sheets>
    <sheet name="Dashboard - Category" sheetId="3" r:id="rId1"/>
    <sheet name="Dashboard - Region &amp; Monthly" sheetId="12" r:id="rId2"/>
    <sheet name="Dashboard - Subcategory" sheetId="11" r:id="rId3"/>
    <sheet name="Dashboard - Top Products" sheetId="13" r:id="rId4"/>
    <sheet name="Dashboard - Additional" sheetId="14" r:id="rId5"/>
    <sheet name="Dashboard - Overview" sheetId="2" state="hidden" r:id="rId6"/>
    <sheet name="Pivot Data" sheetId="1" state="hidden" r:id="rId7"/>
    <sheet name="Statistics - Price" sheetId="9" state="hidden" r:id="rId8"/>
    <sheet name="Statistics - Quantity" sheetId="10" state="hidden" r:id="rId9"/>
  </sheets>
  <definedNames>
    <definedName name="_xlchart.v1.0" hidden="1">'Pivot Data'!$AA$69:$AB$80</definedName>
    <definedName name="_xlchart.v1.1" hidden="1">'Pivot Data'!$AC$68</definedName>
    <definedName name="_xlchart.v1.10" hidden="1">'Pivot Data'!$R$67</definedName>
    <definedName name="_xlchart.v1.11" hidden="1">'Pivot Data'!$R$68:$R$102</definedName>
    <definedName name="_xlchart.v1.12" hidden="1">'Pivot Data'!$P$68:$Q$79</definedName>
    <definedName name="_xlchart.v1.13" hidden="1">'Pivot Data'!$R$67</definedName>
    <definedName name="_xlchart.v1.14" hidden="1">'Pivot Data'!$R$68:$R$79</definedName>
    <definedName name="_xlchart.v1.15" hidden="1">'Pivot Data'!$AF$8:$AG$14</definedName>
    <definedName name="_xlchart.v1.16" hidden="1">'Pivot Data'!$AH$7</definedName>
    <definedName name="_xlchart.v1.17" hidden="1">'Pivot Data'!$AH$8:$AH$14</definedName>
    <definedName name="_xlchart.v1.18" hidden="1">'Pivot Data'!$AA$69:$AB$80</definedName>
    <definedName name="_xlchart.v1.19" hidden="1">'Pivot Data'!$AC$68</definedName>
    <definedName name="_xlchart.v1.2" hidden="1">'Pivot Data'!$AC$69:$AC$80</definedName>
    <definedName name="_xlchart.v1.20" hidden="1">'Pivot Data'!$AC$69:$AC$80</definedName>
    <definedName name="_xlchart.v1.21" hidden="1">'Pivot Data'!$P$68:$Q$79</definedName>
    <definedName name="_xlchart.v1.22" hidden="1">'Pivot Data'!$R$67</definedName>
    <definedName name="_xlchart.v1.23" hidden="1">'Pivot Data'!$R$68:$R$79</definedName>
    <definedName name="_xlchart.v1.3" hidden="1">'Pivot Data'!$AF$8:$AG$14</definedName>
    <definedName name="_xlchart.v1.4" hidden="1">'Pivot Data'!$AH$7</definedName>
    <definedName name="_xlchart.v1.5" hidden="1">'Pivot Data'!$AH$8:$AH$14</definedName>
    <definedName name="_xlchart.v1.6" hidden="1">'Pivot Data'!$P$68:$Q$79</definedName>
    <definedName name="_xlchart.v1.7" hidden="1">'Pivot Data'!$R$67</definedName>
    <definedName name="_xlchart.v1.8" hidden="1">'Pivot Data'!$R$68:$R$79</definedName>
    <definedName name="_xlchart.v1.9" hidden="1">'Pivot Data'!$P$68:$Q$102</definedName>
    <definedName name="Slicer_category">#N/A</definedName>
    <definedName name="Slicer_category1">#N/A</definedName>
    <definedName name="Slicer_OnlineOrderFlag">#N/A</definedName>
    <definedName name="Slicer_Product">#N/A</definedName>
    <definedName name="Timeline_Order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s>
  <extLst>
    <ext xmlns:x14="http://schemas.microsoft.com/office/spreadsheetml/2009/9/main" uri="{876F7934-8845-4945-9796-88D515C7AA90}">
      <x14:pivotCaches>
        <pivotCache cacheId="28" r:id="rId38"/>
        <pivotCache cacheId="29" r:id="rId39"/>
        <pivotCache cacheId="30" r:id="rId40"/>
      </x14:pivotCaches>
    </ext>
    <ext xmlns:x14="http://schemas.microsoft.com/office/spreadsheetml/2009/9/main" uri="{BBE1A952-AA13-448e-AADC-164F8A28A991}">
      <x14:slicerCaches>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 r:id="rId45"/>
      </x15:timelineCachePivotCaches>
    </ext>
    <ext xmlns:x15="http://schemas.microsoft.com/office/spreadsheetml/2010/11/main" uri="{D0CA8CA8-9F24-4464-BF8E-62219DCF47F9}">
      <x15:timelineCacheRefs>
        <x15:timelineCacheRef r:id="rId4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Territory_f1ba97f8-771e-474f-aa57-0662bbbd828c" name="Dim Territory" connection="Query - Dim Territory"/>
          <x15:modelTable id="Fact Table_dc322e82-869d-479b-b697-85da28779a05" name="Fact Table" connection="Query - Fact Table"/>
          <x15:modelTable id="Dim product_4ed553ee-c75b-4205-95b3-05a07a81df75" name="Dim product" connection="Query - Dim product"/>
        </x15:modelTables>
        <x15:modelRelationships>
          <x15:modelRelationship fromTable="Fact Table" fromColumn="TerritoryID" toTable="Dim Territory" toColumn="TerritoryID"/>
          <x15:modelRelationship fromTable="Fact Table" fromColumn="OrderDetail.ProductID" toTable="Dim product" toColumn="Product.ProductID"/>
        </x15:modelRelationships>
        <x15:extLst>
          <ext xmlns:x16="http://schemas.microsoft.com/office/spreadsheetml/2014/11/main" uri="{9835A34E-60A6-4A7C-AAB8-D5F71C897F49}">
            <x16:modelTimeGroupings>
              <x16:modelTimeGrouping tableName="Fact Tabl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Fact Table"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4" i="1" l="1"/>
  <c r="AM13" i="1"/>
  <c r="AM12" i="1"/>
  <c r="AM11" i="1"/>
  <c r="AM10" i="1"/>
  <c r="AM9" i="1"/>
  <c r="AM8" i="1"/>
  <c r="AL12" i="1"/>
  <c r="AL8" i="1"/>
  <c r="AG14" i="1"/>
  <c r="AG13" i="1"/>
  <c r="AG12" i="1"/>
  <c r="AF12" i="1"/>
  <c r="AG11" i="1"/>
  <c r="AG10" i="1"/>
  <c r="AG9" i="1"/>
  <c r="AG8" i="1"/>
  <c r="AF8" i="1"/>
  <c r="D119" i="1"/>
  <c r="D119" i="1" a="1"/>
  <c r="M104" i="1"/>
  <c r="L104" i="1"/>
  <c r="M103" i="1"/>
  <c r="L103" i="1"/>
  <c r="I103" i="1"/>
  <c r="H103" i="1"/>
  <c r="P102" i="1"/>
  <c r="M102" i="1"/>
  <c r="L102" i="1"/>
  <c r="I102" i="1"/>
  <c r="H102" i="1"/>
  <c r="P101" i="1"/>
  <c r="M101" i="1"/>
  <c r="L101" i="1"/>
  <c r="I101" i="1"/>
  <c r="H101" i="1"/>
  <c r="P100" i="1"/>
  <c r="M100" i="1"/>
  <c r="L100" i="1"/>
  <c r="I100" i="1"/>
  <c r="H100" i="1"/>
  <c r="P99" i="1"/>
  <c r="M99" i="1"/>
  <c r="L99" i="1"/>
  <c r="I99" i="1"/>
  <c r="H99" i="1"/>
  <c r="P98" i="1"/>
  <c r="M98" i="1"/>
  <c r="L98" i="1"/>
  <c r="I98" i="1"/>
  <c r="H98" i="1"/>
  <c r="P97" i="1"/>
  <c r="M97" i="1"/>
  <c r="L97" i="1"/>
  <c r="I97" i="1"/>
  <c r="H97" i="1"/>
  <c r="P96" i="1"/>
  <c r="M96" i="1"/>
  <c r="L96" i="1"/>
  <c r="I96" i="1"/>
  <c r="H96" i="1"/>
  <c r="P95" i="1"/>
  <c r="M95" i="1"/>
  <c r="L95" i="1"/>
  <c r="I95" i="1"/>
  <c r="H95" i="1"/>
  <c r="P94" i="1"/>
  <c r="M94" i="1"/>
  <c r="L94" i="1"/>
  <c r="I94" i="1"/>
  <c r="H94" i="1"/>
  <c r="P93" i="1"/>
  <c r="M93" i="1"/>
  <c r="L93" i="1"/>
  <c r="I93" i="1"/>
  <c r="H93" i="1"/>
  <c r="P92" i="1"/>
  <c r="M92" i="1"/>
  <c r="L92" i="1"/>
  <c r="I92" i="1"/>
  <c r="H92" i="1"/>
  <c r="P91" i="1"/>
  <c r="M91" i="1"/>
  <c r="L91" i="1"/>
  <c r="P90" i="1"/>
  <c r="M90" i="1"/>
  <c r="L90" i="1"/>
  <c r="P89" i="1"/>
  <c r="M89" i="1"/>
  <c r="L89" i="1"/>
  <c r="P88" i="1"/>
  <c r="M88" i="1"/>
  <c r="L88" i="1"/>
  <c r="P87" i="1"/>
  <c r="M87" i="1"/>
  <c r="L87" i="1"/>
  <c r="P86" i="1"/>
  <c r="M86" i="1"/>
  <c r="L86" i="1"/>
  <c r="P85" i="1"/>
  <c r="M85" i="1"/>
  <c r="L85" i="1"/>
  <c r="P84" i="1"/>
  <c r="M84" i="1"/>
  <c r="L84" i="1"/>
  <c r="P83" i="1"/>
  <c r="M83" i="1"/>
  <c r="L83" i="1"/>
  <c r="P82" i="1"/>
  <c r="M82" i="1"/>
  <c r="L82" i="1"/>
  <c r="P81" i="1"/>
  <c r="M81" i="1"/>
  <c r="L81" i="1"/>
  <c r="AC80" i="1"/>
  <c r="AB80" i="1"/>
  <c r="P80" i="1"/>
  <c r="M80" i="1"/>
  <c r="L80" i="1"/>
  <c r="AC79" i="1"/>
  <c r="AB79" i="1"/>
  <c r="P79" i="1"/>
  <c r="M79" i="1"/>
  <c r="L79" i="1"/>
  <c r="AC78" i="1"/>
  <c r="AB78" i="1"/>
  <c r="AA78" i="1"/>
  <c r="P78" i="1"/>
  <c r="M78" i="1"/>
  <c r="L78" i="1"/>
  <c r="AC77" i="1"/>
  <c r="AB77" i="1"/>
  <c r="P77" i="1"/>
  <c r="M77" i="1"/>
  <c r="L77" i="1"/>
  <c r="AC76" i="1"/>
  <c r="AB76" i="1"/>
  <c r="P76" i="1"/>
  <c r="M76" i="1"/>
  <c r="L76" i="1"/>
  <c r="AC75" i="1"/>
  <c r="AB75" i="1"/>
  <c r="AA75" i="1"/>
  <c r="P75" i="1"/>
  <c r="M75" i="1"/>
  <c r="L75" i="1"/>
  <c r="AC74" i="1"/>
  <c r="AB74" i="1"/>
  <c r="P74" i="1"/>
  <c r="M74" i="1"/>
  <c r="L74" i="1"/>
  <c r="AC73" i="1"/>
  <c r="AB73" i="1"/>
  <c r="P73" i="1"/>
  <c r="M73" i="1"/>
  <c r="L73" i="1"/>
  <c r="AC72" i="1"/>
  <c r="AB72" i="1"/>
  <c r="AA72" i="1"/>
  <c r="P72" i="1"/>
  <c r="M72" i="1"/>
  <c r="L72" i="1"/>
  <c r="AC71" i="1"/>
  <c r="AB71" i="1"/>
  <c r="P71" i="1"/>
  <c r="M71" i="1"/>
  <c r="L71" i="1"/>
  <c r="AC70" i="1"/>
  <c r="AB70" i="1"/>
  <c r="P70" i="1"/>
  <c r="M70" i="1"/>
  <c r="L70" i="1"/>
  <c r="AC69" i="1"/>
  <c r="AB69" i="1"/>
  <c r="AA69" i="1"/>
  <c r="P69" i="1"/>
  <c r="M69" i="1"/>
  <c r="L69" i="1"/>
  <c r="P68" i="1"/>
  <c r="M68" i="1"/>
  <c r="L68" i="1"/>
  <c r="K61" i="1"/>
  <c r="K61" i="1" a="1"/>
  <c r="L57" i="1"/>
  <c r="L56" i="1"/>
  <c r="L55" i="1"/>
  <c r="K55" i="1"/>
  <c r="L54" i="1"/>
  <c r="L53" i="1"/>
  <c r="L52" i="1"/>
  <c r="K52" i="1"/>
  <c r="L51" i="1"/>
  <c r="L50" i="1"/>
  <c r="L49" i="1"/>
  <c r="L48" i="1"/>
  <c r="L47" i="1"/>
  <c r="L46" i="1"/>
  <c r="L45" i="1"/>
  <c r="L44" i="1"/>
  <c r="L43" i="1"/>
  <c r="L42" i="1"/>
  <c r="K42" i="1"/>
  <c r="AC6" i="1"/>
  <c r="AC5" i="1"/>
  <c r="AA5" i="1"/>
  <c r="Y5" i="1"/>
  <c r="AN13" i="1"/>
  <c r="AN14" i="1"/>
  <c r="AN12" i="1"/>
  <c r="AN11" i="1"/>
  <c r="AN10" i="1"/>
  <c r="AN9" i="1"/>
  <c r="AN8" i="1"/>
  <c r="Z5" i="1"/>
  <c r="Z6" i="1"/>
  <c r="AB5" i="1"/>
  <c r="AH13" i="1"/>
  <c r="AH10" i="1"/>
  <c r="AH12" i="1"/>
  <c r="AH11" i="1"/>
  <c r="AH9" i="1"/>
  <c r="AH8" i="1"/>
  <c r="AD6" i="1"/>
  <c r="AH14" i="1"/>
  <c r="AD5" i="1"/>
  <c r="AB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CA1F20-C1EE-475C-9C7A-2588AA03543D}" keepAlive="1" name="Query - Category" description="Connection to the 'Category' query in the workbook." type="5" refreshedVersion="0" background="1">
    <dbPr connection="Provider=Microsoft.Mashup.OleDb.1;Data Source=$Workbook$;Location=Category;Extended Properties=&quot;&quot;" command="SELECT * FROM [Category]"/>
  </connection>
  <connection id="2" xr16:uid="{B4D5F7D3-0509-4B34-9299-CA0C3A118AC5}" name="Query - Dim product" description="Connection to the 'Dim product' query in the workbook." type="100" refreshedVersion="8" minRefreshableVersion="5">
    <extLst>
      <ext xmlns:x15="http://schemas.microsoft.com/office/spreadsheetml/2010/11/main" uri="{DE250136-89BD-433C-8126-D09CA5730AF9}">
        <x15:connection id="90606b72-48b0-4ce4-b9fe-074ae27e82c5"/>
      </ext>
    </extLst>
  </connection>
  <connection id="3" xr16:uid="{D1BA95F1-15E9-451E-8641-259CBF91E591}" name="Query - Dim Territory" description="Connection to the 'Dim Territory' query in the workbook." type="100" refreshedVersion="8" minRefreshableVersion="5">
    <extLst>
      <ext xmlns:x15="http://schemas.microsoft.com/office/spreadsheetml/2010/11/main" uri="{DE250136-89BD-433C-8126-D09CA5730AF9}">
        <x15:connection id="95734659-da0d-402a-bb63-8740d3586722"/>
      </ext>
    </extLst>
  </connection>
  <connection id="4" xr16:uid="{5832B7BE-6554-49D7-A948-1BB13EB65433}" name="Query - Fact Table" description="Connection to the 'Fact Table' query in the workbook." type="100" refreshedVersion="8" minRefreshableVersion="5">
    <extLst>
      <ext xmlns:x15="http://schemas.microsoft.com/office/spreadsheetml/2010/11/main" uri="{DE250136-89BD-433C-8126-D09CA5730AF9}">
        <x15:connection id="bab3c3bd-eae1-42cb-9ebe-814d3d8babe4"/>
      </ext>
    </extLst>
  </connection>
  <connection id="5" xr16:uid="{4883AD70-F741-4B0B-AE0C-6F24E9D9FF21}" keepAlive="1" name="Query - OrderDetail" description="Connection to the 'OrderDetail' query in the workbook." type="5" refreshedVersion="0" background="1">
    <dbPr connection="Provider=Microsoft.Mashup.OleDb.1;Data Source=$Workbook$;Location=OrderDetail;Extended Properties=&quot;&quot;" command="SELECT * FROM [OrderDetail]"/>
  </connection>
  <connection id="6" xr16:uid="{4B1DE2A9-406D-4497-8752-F9B31EEF6BB7}" keepAlive="1" name="Query - OrderHeader" description="Connection to the 'OrderHeader' query in the workbook." type="5" refreshedVersion="0" background="1">
    <dbPr connection="Provider=Microsoft.Mashup.OleDb.1;Data Source=$Workbook$;Location=OrderHeader;Extended Properties=&quot;&quot;" command="SELECT * FROM [OrderHeader]"/>
  </connection>
  <connection id="7" xr16:uid="{A5BC62CE-37E8-4D6A-AD79-7ED3D4FCCD86}" keepAlive="1" name="Query - Product" description="Connection to the 'Product' query in the workbook." type="5" refreshedVersion="0" background="1">
    <dbPr connection="Provider=Microsoft.Mashup.OleDb.1;Data Source=$Workbook$;Location=Product;Extended Properties=&quot;&quot;" command="SELECT * FROM [Product]"/>
  </connection>
  <connection id="8" xr16:uid="{8FDCE30D-CFD4-4337-88D9-A510A9513FFA}" keepAlive="1" name="Query - Subcategory" description="Connection to the 'Subcategory' query in the workbook." type="5" refreshedVersion="0" background="1">
    <dbPr connection="Provider=Microsoft.Mashup.OleDb.1;Data Source=$Workbook$;Location=Subcategory;Extended Properties=&quot;&quot;" command="SELECT * FROM [Subcategory]"/>
  </connection>
  <connection id="9" xr16:uid="{F74957EB-20EC-40DA-9CA9-DF4DA295E3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<sst xmlns="http://schemas.openxmlformats.org/spreadsheetml/2006/main" count="534" uniqueCount="113">
  <si>
    <t>Row Labels</t>
  </si>
  <si>
    <t>Australia</t>
  </si>
  <si>
    <t>Canada</t>
  </si>
  <si>
    <t>Central</t>
  </si>
  <si>
    <t>France</t>
  </si>
  <si>
    <t>Germany</t>
  </si>
  <si>
    <t>Northeast</t>
  </si>
  <si>
    <t>Northwest</t>
  </si>
  <si>
    <t>Southeast</t>
  </si>
  <si>
    <t>Southwest</t>
  </si>
  <si>
    <t>United Kingdom</t>
  </si>
  <si>
    <t>Grand Total</t>
  </si>
  <si>
    <t>Sum of TotalDue</t>
  </si>
  <si>
    <t>Accessories</t>
  </si>
  <si>
    <t>Bikes</t>
  </si>
  <si>
    <t>Clothing</t>
  </si>
  <si>
    <t>Components</t>
  </si>
  <si>
    <t>May</t>
  </si>
  <si>
    <t>Jun</t>
  </si>
  <si>
    <t>Jul</t>
  </si>
  <si>
    <t>Aug</t>
  </si>
  <si>
    <t>Sep</t>
  </si>
  <si>
    <t>Oct</t>
  </si>
  <si>
    <t>Nov</t>
  </si>
  <si>
    <t>Dec</t>
  </si>
  <si>
    <t>Jan</t>
  </si>
  <si>
    <t>Feb</t>
  </si>
  <si>
    <t>Mar</t>
  </si>
  <si>
    <t>Apr</t>
  </si>
  <si>
    <t>KPIs</t>
  </si>
  <si>
    <t>Distinct Count of Product</t>
  </si>
  <si>
    <t>Distinct Count of CustomerID</t>
  </si>
  <si>
    <t>Distinct Count of SalesPersonID</t>
  </si>
  <si>
    <t>2011</t>
  </si>
  <si>
    <t>2012</t>
  </si>
  <si>
    <t>2013</t>
  </si>
  <si>
    <t>2014</t>
  </si>
  <si>
    <t>Bike Racks</t>
  </si>
  <si>
    <t>Bike Stands</t>
  </si>
  <si>
    <t>Bottles and Cages</t>
  </si>
  <si>
    <t>Cleaners</t>
  </si>
  <si>
    <t>Fenders</t>
  </si>
  <si>
    <t>Helmets</t>
  </si>
  <si>
    <t>Hydration Packs</t>
  </si>
  <si>
    <t>Lights</t>
  </si>
  <si>
    <t>Locks</t>
  </si>
  <si>
    <t>Panniers</t>
  </si>
  <si>
    <t>Pumps</t>
  </si>
  <si>
    <t>Tires and Tubes</t>
  </si>
  <si>
    <t>Mountain Bikes</t>
  </si>
  <si>
    <t>Road Bikes</t>
  </si>
  <si>
    <t>Touring Bikes</t>
  </si>
  <si>
    <t>Bib-Shorts</t>
  </si>
  <si>
    <t>Caps</t>
  </si>
  <si>
    <t>Gloves</t>
  </si>
  <si>
    <t>Jerseys</t>
  </si>
  <si>
    <t>Shorts</t>
  </si>
  <si>
    <t>Socks</t>
  </si>
  <si>
    <t>Tights</t>
  </si>
  <si>
    <t>Vests</t>
  </si>
  <si>
    <t>Bottom Brackets</t>
  </si>
  <si>
    <t>Brakes</t>
  </si>
  <si>
    <t>Chains</t>
  </si>
  <si>
    <t>Cranksets</t>
  </si>
  <si>
    <t>Derailleurs</t>
  </si>
  <si>
    <t>Forks</t>
  </si>
  <si>
    <t>Handlebars</t>
  </si>
  <si>
    <t>Headsets</t>
  </si>
  <si>
    <t>Mountain Frames</t>
  </si>
  <si>
    <t>Pedals</t>
  </si>
  <si>
    <t>Road Frames</t>
  </si>
  <si>
    <t>Saddles</t>
  </si>
  <si>
    <t>Touring Frames</t>
  </si>
  <si>
    <t>Wheels</t>
  </si>
  <si>
    <t>category</t>
  </si>
  <si>
    <t>subcategory</t>
  </si>
  <si>
    <t>Category</t>
  </si>
  <si>
    <t>Sub-category</t>
  </si>
  <si>
    <t>Sales</t>
  </si>
  <si>
    <t>All</t>
  </si>
  <si>
    <t>Column Labels</t>
  </si>
  <si>
    <t>Sum of OrderDetail.OrderQty</t>
  </si>
  <si>
    <t>Quantity</t>
  </si>
  <si>
    <t>Products</t>
  </si>
  <si>
    <t>Quantity Sold</t>
  </si>
  <si>
    <t>Average Due</t>
  </si>
  <si>
    <t>AWC Logo Cap</t>
  </si>
  <si>
    <t>Long-Sleeve Logo Jersey, L</t>
  </si>
  <si>
    <t>Sport-100 Helmet, Black</t>
  </si>
  <si>
    <t>Sport-100 Helmet, Blue</t>
  </si>
  <si>
    <t>Sport-100 Helmet, Red</t>
  </si>
  <si>
    <t>others</t>
  </si>
  <si>
    <t>Offline</t>
  </si>
  <si>
    <t>Online</t>
  </si>
  <si>
    <t>Distinct Count of SalesOrderID</t>
  </si>
  <si>
    <t>Column1</t>
  </si>
  <si>
    <t>Mean</t>
  </si>
  <si>
    <t>Standard Error</t>
  </si>
  <si>
    <t>Median</t>
  </si>
  <si>
    <t>Mode</t>
  </si>
  <si>
    <t>Standard Deviation</t>
  </si>
  <si>
    <t>Sample Variance</t>
  </si>
  <si>
    <t>Kurtosis</t>
  </si>
  <si>
    <t>Skewness</t>
  </si>
  <si>
    <t>Range</t>
  </si>
  <si>
    <t>Minimum</t>
  </si>
  <si>
    <t>Maximum</t>
  </si>
  <si>
    <t>Sum</t>
  </si>
  <si>
    <t>Count</t>
  </si>
  <si>
    <t>Count of ProductCategoryID</t>
  </si>
  <si>
    <t>Max of OrderDetail.UnitPrice</t>
  </si>
  <si>
    <t>Order Type</t>
  </si>
  <si>
    <t>Water Bottle - 30 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</si>
</sst>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00_ ;_-[$$-409]* \-#,##0.00\ ;_-[$$-409]* &quot;-&quot;??_ ;_-@_ "/>
    <numFmt numFmtId="165" formatCode="_-[$$-409]* #,##0_ ;_-[$$-409]* \-#,##0\ ;_-[$$-409]* &quot;-&quot;??_ ;_-@_ "/>
    <numFmt numFmtId="166" formatCode="#,##0_ ;\-#,##0\ "/>
    <numFmt numFmtId="167" formatCode="0.0%"/>
    <numFmt numFmtId="168" formatCode="_-* #,##0_-;\-* #,##0_-;_-* &quot;-&quot;??_-;_-@_-"/>
  </numFmts>
  <fonts count="5" x14ac:knownFonts="1">
    <font>
      <sz val="11"/>
      <color theme="1"/>
      <name val="Calibri"/>
      <family val="2"/>
      <scheme val="minor"/>
    </font>
    <font>
      <b/>
      <sz val="20"/>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DEF1F2"/>
        <bgColor indexed="64"/>
      </patternFill>
    </fill>
    <fill>
      <patternFill patternType="solid">
        <fgColor rgb="FFF1F9F9"/>
        <bgColor indexed="64"/>
      </patternFill>
    </fill>
  </fills>
  <borders count="13">
    <border>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10" fontId="0" fillId="0" borderId="0" xfId="0" applyNumberFormat="1"/>
    <xf numFmtId="0" fontId="1" fillId="0" borderId="0" xfId="0" applyFont="1"/>
    <xf numFmtId="3" fontId="0" fillId="0" borderId="0" xfId="0" applyNumberFormat="1" applyAlignment="1">
      <alignment horizontal="center"/>
    </xf>
    <xf numFmtId="0" fontId="0" fillId="0" borderId="0" xfId="0" applyAlignment="1">
      <alignment horizontal="left" indent="1"/>
    </xf>
    <xf numFmtId="164" fontId="0" fillId="0" borderId="0" xfId="0" applyNumberFormat="1"/>
    <xf numFmtId="0" fontId="2" fillId="3" borderId="1" xfId="0" applyFont="1" applyFill="1" applyBorder="1"/>
    <xf numFmtId="0" fontId="0" fillId="4" borderId="0" xfId="0" applyFill="1"/>
    <xf numFmtId="0" fontId="0" fillId="5" borderId="0" xfId="0" applyFill="1"/>
    <xf numFmtId="165" fontId="0" fillId="0" borderId="0" xfId="0" applyNumberFormat="1"/>
    <xf numFmtId="166"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7" fontId="0" fillId="0" borderId="0" xfId="1" applyNumberFormat="1" applyFont="1"/>
    <xf numFmtId="168" fontId="0" fillId="0" borderId="0" xfId="0" applyNumberFormat="1"/>
    <xf numFmtId="0" fontId="0" fillId="0" borderId="11" xfId="0" applyBorder="1"/>
    <xf numFmtId="0" fontId="4" fillId="0" borderId="12" xfId="0" applyFont="1" applyBorder="1" applyAlignment="1">
      <alignment horizontal="centerContinuous"/>
    </xf>
    <xf numFmtId="0" fontId="0" fillId="0" borderId="0" xfId="0" applyAlignment="1">
      <alignment horizontal="center"/>
    </xf>
  </cellXfs>
  <cellStyles count="2">
    <cellStyle name="Normal" xfId="0" builtinId="0"/>
    <cellStyle name="Percent" xfId="1" builtinId="5"/>
  </cellStyles>
  <dxfs count="36">
    <dxf>
      <numFmt numFmtId="168" formatCode="_-* #,##0_-;\-* #,##0_-;_-* &quot;-&quot;??_-;_-@_-"/>
    </dxf>
    <dxf>
      <numFmt numFmtId="165" formatCode="_-[$$-409]* #,##0_ ;_-[$$-409]* \-#,##0\ ;_-[$$-409]* &quot;-&quot;??_ ;_-@_ "/>
    </dxf>
    <dxf>
      <numFmt numFmtId="165" formatCode="_-[$$-409]* #,##0_ ;_-[$$-409]* \-#,##0\ ;_-[$$-409]* &quot;-&quot;??_ ;_-@_ "/>
    </dxf>
    <dxf>
      <numFmt numFmtId="165" formatCode="_-[$$-409]* #,##0_ ;_-[$$-409]* \-#,##0\ ;_-[$$-409]* &quot;-&quot;??_ ;_-@_ "/>
    </dxf>
    <dxf>
      <alignment horizontal="center"/>
    </dxf>
    <dxf>
      <numFmt numFmtId="3" formatCode="#,##0"/>
    </dxf>
    <dxf>
      <numFmt numFmtId="166" formatCode="#,##0_ ;\-#,##0\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8" formatCode="_-* #,##0_-;\-* #,##0_-;_-* &quot;-&quot;??_-;_-@_-"/>
    </dxf>
    <dxf>
      <numFmt numFmtId="3"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3" formatCode="#,##0"/>
    </dxf>
    <dxf>
      <alignment horizontal="center"/>
    </dxf>
    <dxf>
      <numFmt numFmtId="165" formatCode="_-[$$-409]* #,##0_ ;_-[$$-409]* \-#,##0\ ;_-[$$-409]* &quot;-&quot;??_ ;_-@_ "/>
    </dxf>
    <dxf>
      <alignment horizontal="center"/>
    </dxf>
    <dxf>
      <alignment horizontal="center"/>
    </dxf>
    <dxf>
      <font>
        <b/>
        <sz val="11"/>
        <color theme="1"/>
      </font>
    </dxf>
    <dxf>
      <fill>
        <patternFill patternType="solid">
          <fgColor theme="0"/>
          <bgColor rgb="FFD5EFF3"/>
        </patternFill>
      </fill>
      <border diagonalUp="0" diagonalDown="0">
        <left/>
        <right/>
        <top/>
        <bottom/>
        <vertical/>
        <horizontal/>
      </border>
    </dxf>
    <dxf>
      <font>
        <strike val="0"/>
      </font>
    </dxf>
    <dxf>
      <fill>
        <patternFill>
          <bgColor rgb="FFD5EFF3"/>
        </patternFill>
      </fill>
    </dxf>
  </dxfs>
  <tableStyles count="2" defaultTableStyle="TableStyleMedium2" defaultPivotStyle="PivotStyleLight16">
    <tableStyle name="Slicer Style 1" pivot="0" table="0" count="6" xr9:uid="{077BF382-6950-417A-9E2A-CB3EEC6C2C57}">
      <tableStyleElement type="wholeTable" dxfId="35"/>
      <tableStyleElement type="headerRow" dxfId="34"/>
    </tableStyle>
    <tableStyle name="Timeline Style 1" pivot="0" table="0" count="8" xr9:uid="{46EC336D-D223-409F-B5FD-709157085A87}">
      <tableStyleElement type="wholeTable" dxfId="33"/>
      <tableStyleElement type="headerRow" dxfId="32"/>
    </tableStyle>
  </tableStyles>
  <colors>
    <mruColors>
      <color rgb="FFC2F1F0"/>
      <color rgb="FF419AA1"/>
      <color rgb="FF6BBDC3"/>
      <color rgb="FF23CBBF"/>
      <color rgb="FF5F8B88"/>
      <color rgb="FF3AD2CE"/>
      <color rgb="FF8ACBD0"/>
      <color rgb="FF43615F"/>
      <color rgb="FFD5EFF3"/>
      <color rgb="FF0BF5AD"/>
    </mruColors>
  </colors>
  <extLst>
    <ext xmlns:x14="http://schemas.microsoft.com/office/spreadsheetml/2009/9/main" uri="{46F421CA-312F-682f-3DD2-61675219B42D}">
      <x14:dxfs count="4">
        <dxf>
          <font>
            <color rgb="FF43615F"/>
          </font>
          <fill>
            <patternFill>
              <bgColor rgb="FFAFD8DF"/>
            </patternFill>
          </fill>
        </dxf>
        <dxf>
          <font>
            <color rgb="FF43615F"/>
          </font>
          <fill>
            <patternFill>
              <bgColor rgb="FFAFD8DF"/>
            </patternFill>
          </fill>
        </dxf>
        <dxf>
          <fill>
            <patternFill>
              <bgColor rgb="FF23CBBF"/>
            </patternFill>
          </fill>
        </dxf>
        <dxf>
          <fill>
            <patternFill>
              <bgColor rgb="FFDCF8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C2F1F0"/>
            </patternFill>
          </fill>
        </dxf>
        <dxf>
          <fill>
            <patternFill patternType="solid">
              <fgColor theme="0"/>
              <bgColor rgb="FF3AD2CE"/>
            </patternFill>
          </fill>
        </dxf>
        <dxf>
          <font>
            <sz val="9"/>
            <color theme="1"/>
            <name val="Calibri"/>
            <family val="2"/>
            <scheme val="minor"/>
          </font>
        </dxf>
        <dxf>
          <font>
            <sz val="9"/>
            <color theme="1"/>
            <name val="Calibri"/>
            <family val="2"/>
            <scheme val="minor"/>
          </font>
        </dxf>
        <dxf>
          <font>
            <b/>
            <i val="0"/>
            <sz val="14"/>
            <color rgb="FF5F8B88"/>
            <name val="Andalus"/>
            <family val="1"/>
            <scheme val="none"/>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microsoft.com/office/2007/relationships/slicerCache" Target="slicerCaches/slicerCache2.xml"/><Relationship Id="rId47" Type="http://schemas.openxmlformats.org/officeDocument/2006/relationships/theme" Target="theme/theme1.xml"/><Relationship Id="rId63" Type="http://schemas.openxmlformats.org/officeDocument/2006/relationships/customXml" Target="../customXml/item10.xml"/><Relationship Id="rId68" Type="http://schemas.openxmlformats.org/officeDocument/2006/relationships/customXml" Target="../customXml/item15.xml"/><Relationship Id="rId7" Type="http://schemas.openxmlformats.org/officeDocument/2006/relationships/worksheet" Target="worksheets/sheet7.xml"/><Relationship Id="rId71"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2.xml"/><Relationship Id="rId53" Type="http://schemas.openxmlformats.org/officeDocument/2006/relationships/calcChain" Target="calcChain.xml"/><Relationship Id="rId58" Type="http://schemas.openxmlformats.org/officeDocument/2006/relationships/customXml" Target="../customXml/item5.xml"/><Relationship Id="rId66" Type="http://schemas.openxmlformats.org/officeDocument/2006/relationships/customXml" Target="../customXml/item13.xml"/><Relationship Id="rId5" Type="http://schemas.openxmlformats.org/officeDocument/2006/relationships/worksheet" Target="worksheets/sheet5.xml"/><Relationship Id="rId61" Type="http://schemas.openxmlformats.org/officeDocument/2006/relationships/customXml" Target="../customXml/item8.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microsoft.com/office/2007/relationships/slicerCache" Target="slicerCaches/slicerCache3.xml"/><Relationship Id="rId48" Type="http://schemas.openxmlformats.org/officeDocument/2006/relationships/connections" Target="connections.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sheetMetadata" Target="metadata.xml"/><Relationship Id="rId72"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46" Type="http://schemas.microsoft.com/office/2011/relationships/timelineCache" Target="timelineCaches/timelineCache1.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microsoft.com/office/2007/relationships/slicerCache" Target="slicerCaches/slicerCache1.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openxmlformats.org/officeDocument/2006/relationships/styles" Target="styles.xml"/><Relationship Id="rId57" Type="http://schemas.openxmlformats.org/officeDocument/2006/relationships/customXml" Target="../customXml/item4.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microsoft.com/office/2007/relationships/slicerCache" Target="slicerCaches/slicerCache4.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34" Type="http://schemas.openxmlformats.org/officeDocument/2006/relationships/pivotCacheDefinition" Target="pivotCache/pivotCacheDefinition25.xml"/><Relationship Id="rId50" Type="http://schemas.openxmlformats.org/officeDocument/2006/relationships/sharedStrings" Target="sharedStrings.xml"/><Relationship Id="rId55"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1.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3.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4.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5.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6.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4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49.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8.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region</c:name>
    <c:fmtId val="3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u="none" strike="noStrike" kern="1200" baseline="0">
                <a:solidFill>
                  <a:sysClr val="windowText" lastClr="000000">
                    <a:lumMod val="75000"/>
                    <a:lumOff val="25000"/>
                  </a:sysClr>
                </a:solidFill>
              </a:rPr>
              <a:t>Sales per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436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36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6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4628325625977"/>
          <c:y val="9.980699769225844E-2"/>
          <c:w val="0.77998946686309101"/>
          <c:h val="0.46336428924947481"/>
        </c:manualLayout>
      </c:layout>
      <c:barChart>
        <c:barDir val="col"/>
        <c:grouping val="clustered"/>
        <c:varyColors val="0"/>
        <c:ser>
          <c:idx val="0"/>
          <c:order val="0"/>
          <c:tx>
            <c:strRef>
              <c:f>'Pivot Data'!$C$1</c:f>
              <c:strCache>
                <c:ptCount val="1"/>
                <c:pt idx="0">
                  <c:v>Total</c:v>
                </c:pt>
              </c:strCache>
            </c:strRef>
          </c:tx>
          <c:spPr>
            <a:solidFill>
              <a:srgbClr val="43615F"/>
            </a:solidFill>
            <a:ln>
              <a:noFill/>
            </a:ln>
            <a:effectLst/>
          </c:spPr>
          <c:invertIfNegative val="0"/>
          <c:cat>
            <c:strRef>
              <c:f>'Pivot Data'!$B$2:$B$12</c:f>
              <c:strCache>
                <c:ptCount val="10"/>
                <c:pt idx="0">
                  <c:v>Southwest</c:v>
                </c:pt>
                <c:pt idx="1">
                  <c:v>Canada</c:v>
                </c:pt>
                <c:pt idx="2">
                  <c:v>Northwest</c:v>
                </c:pt>
                <c:pt idx="3">
                  <c:v>Central</c:v>
                </c:pt>
                <c:pt idx="4">
                  <c:v>Northeast</c:v>
                </c:pt>
                <c:pt idx="5">
                  <c:v>Southeast</c:v>
                </c:pt>
                <c:pt idx="6">
                  <c:v>France</c:v>
                </c:pt>
                <c:pt idx="7">
                  <c:v>United Kingdom</c:v>
                </c:pt>
                <c:pt idx="8">
                  <c:v>Germany</c:v>
                </c:pt>
                <c:pt idx="9">
                  <c:v>Australia</c:v>
                </c:pt>
              </c:strCache>
            </c:strRef>
          </c:cat>
          <c:val>
            <c:numRef>
              <c:f>'Pivot Data'!$C$2:$C$12</c:f>
              <c:numCache>
                <c:formatCode>#,##0</c:formatCode>
                <c:ptCount val="10"/>
                <c:pt idx="0">
                  <c:v>696896625.8111012</c:v>
                </c:pt>
                <c:pt idx="1">
                  <c:v>526969463.24260145</c:v>
                </c:pt>
                <c:pt idx="2">
                  <c:v>411207275.12560207</c:v>
                </c:pt>
                <c:pt idx="3">
                  <c:v>263099145.85090008</c:v>
                </c:pt>
                <c:pt idx="4">
                  <c:v>253771294.44459936</c:v>
                </c:pt>
                <c:pt idx="5">
                  <c:v>226427460.25189903</c:v>
                </c:pt>
                <c:pt idx="6">
                  <c:v>198158287.86850005</c:v>
                </c:pt>
                <c:pt idx="7">
                  <c:v>187208421.64119929</c:v>
                </c:pt>
                <c:pt idx="8">
                  <c:v>92658225.645500153</c:v>
                </c:pt>
                <c:pt idx="9">
                  <c:v>70573924.159500048</c:v>
                </c:pt>
              </c:numCache>
            </c:numRef>
          </c:val>
          <c:extLst>
            <c:ext xmlns:c16="http://schemas.microsoft.com/office/drawing/2014/chart" uri="{C3380CC4-5D6E-409C-BE32-E72D297353CC}">
              <c16:uniqueId val="{00000000-A051-47CC-B57E-E358533A1D89}"/>
            </c:ext>
          </c:extLst>
        </c:ser>
        <c:dLbls>
          <c:showLegendKey val="0"/>
          <c:showVal val="0"/>
          <c:showCatName val="0"/>
          <c:showSerName val="0"/>
          <c:showPercent val="0"/>
          <c:showBubbleSize val="0"/>
        </c:dLbls>
        <c:gapWidth val="219"/>
        <c:overlap val="-27"/>
        <c:axId val="1273103903"/>
        <c:axId val="1273102943"/>
      </c:barChart>
      <c:catAx>
        <c:axId val="12731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2943"/>
        <c:crosses val="autoZero"/>
        <c:auto val="1"/>
        <c:lblAlgn val="ctr"/>
        <c:lblOffset val="100"/>
        <c:noMultiLvlLbl val="0"/>
      </c:catAx>
      <c:valAx>
        <c:axId val="1273102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Data!Top 5 products</c:name>
    <c:fmtId val="7"/>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r>
              <a:rPr lang="en-US" sz="1800" b="1" i="0" u="none" strike="noStrike" kern="1200" spc="0" baseline="0">
                <a:solidFill>
                  <a:sysClr val="windowText" lastClr="000000">
                    <a:lumMod val="75000"/>
                    <a:lumOff val="25000"/>
                  </a:sysClr>
                </a:solidFill>
                <a:latin typeface="+mn-lt"/>
                <a:ea typeface="+mn-ea"/>
                <a:cs typeface="+mn-cs"/>
              </a:rPr>
              <a:t>Top 5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40146925339484"/>
          <c:y val="0.24419506005603178"/>
          <c:w val="0.6010291449854217"/>
          <c:h val="0.54496120877332643"/>
        </c:manualLayout>
      </c:layout>
      <c:barChart>
        <c:barDir val="bar"/>
        <c:grouping val="clustered"/>
        <c:varyColors val="0"/>
        <c:ser>
          <c:idx val="0"/>
          <c:order val="0"/>
          <c:tx>
            <c:strRef>
              <c:f>'Pivot Data'!$Z$31</c:f>
              <c:strCache>
                <c:ptCount val="1"/>
                <c:pt idx="0">
                  <c:v>Total</c:v>
                </c:pt>
              </c:strCache>
            </c:strRef>
          </c:tx>
          <c:spPr>
            <a:solidFill>
              <a:srgbClr val="419AA1"/>
            </a:solidFill>
            <a:ln>
              <a:noFill/>
            </a:ln>
            <a:effectLst/>
          </c:spPr>
          <c:invertIfNegative val="0"/>
          <c:cat>
            <c:strRef>
              <c:f>'Pivot Data'!$Y$32:$Y$37</c:f>
              <c:strCache>
                <c:ptCount val="5"/>
                <c:pt idx="0">
                  <c:v>Sport-100 Helmet, Red</c:v>
                </c:pt>
                <c:pt idx="1">
                  <c:v>Sport-100 Helmet, Black</c:v>
                </c:pt>
                <c:pt idx="2">
                  <c:v>Sport-100 Helmet, Blue</c:v>
                </c:pt>
                <c:pt idx="3">
                  <c:v>Long-Sleeve Logo Jersey, L</c:v>
                </c:pt>
                <c:pt idx="4">
                  <c:v>AWC Logo Cap</c:v>
                </c:pt>
              </c:strCache>
            </c:strRef>
          </c:cat>
          <c:val>
            <c:numRef>
              <c:f>'Pivot Data'!$Z$32:$Z$37</c:f>
              <c:numCache>
                <c:formatCode>_-[$$-409]* #,##0_ ;_-[$$-409]* \-#,##0\ ;_-[$$-409]* "-"??_ ;_-@_ </c:formatCode>
                <c:ptCount val="5"/>
                <c:pt idx="0">
                  <c:v>43270515.960100077</c:v>
                </c:pt>
                <c:pt idx="1">
                  <c:v>44958480.40080002</c:v>
                </c:pt>
                <c:pt idx="2">
                  <c:v>46254770.683199987</c:v>
                </c:pt>
                <c:pt idx="3">
                  <c:v>47707918.802999988</c:v>
                </c:pt>
                <c:pt idx="4">
                  <c:v>49785073.912300043</c:v>
                </c:pt>
              </c:numCache>
            </c:numRef>
          </c:val>
          <c:extLst>
            <c:ext xmlns:c16="http://schemas.microsoft.com/office/drawing/2014/chart" uri="{C3380CC4-5D6E-409C-BE32-E72D297353CC}">
              <c16:uniqueId val="{00000000-7CE0-4918-9BF8-37C6912C91E9}"/>
            </c:ext>
          </c:extLst>
        </c:ser>
        <c:dLbls>
          <c:showLegendKey val="0"/>
          <c:showVal val="0"/>
          <c:showCatName val="0"/>
          <c:showSerName val="0"/>
          <c:showPercent val="0"/>
          <c:showBubbleSize val="0"/>
        </c:dLbls>
        <c:gapWidth val="182"/>
        <c:axId val="1207821456"/>
        <c:axId val="1207807536"/>
      </c:barChart>
      <c:catAx>
        <c:axId val="120782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07536"/>
        <c:crosses val="autoZero"/>
        <c:auto val="1"/>
        <c:lblAlgn val="ctr"/>
        <c:lblOffset val="100"/>
        <c:noMultiLvlLbl val="0"/>
      </c:catAx>
      <c:valAx>
        <c:axId val="1207807536"/>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month</c:name>
    <c:fmtId val="18"/>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r>
              <a:rPr lang="en-US" sz="1800" b="1" i="0" u="none" strike="noStrike" kern="1200" spc="0" baseline="0">
                <a:solidFill>
                  <a:sysClr val="windowText" lastClr="000000">
                    <a:lumMod val="75000"/>
                    <a:lumOff val="25000"/>
                  </a:sysClr>
                </a:solidFill>
                <a:latin typeface="+mn-lt"/>
                <a:ea typeface="+mn-ea"/>
                <a:cs typeface="+mn-cs"/>
              </a:rPr>
              <a:t>Sales per month</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w="28575" cap="rnd">
            <a:solidFill>
              <a:srgbClr val="4361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361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E6B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Data'!$K$4</c:f>
              <c:strCache>
                <c:ptCount val="1"/>
                <c:pt idx="0">
                  <c:v>Total</c:v>
                </c:pt>
              </c:strCache>
            </c:strRef>
          </c:tx>
          <c:spPr>
            <a:ln w="28575" cap="rnd">
              <a:solidFill>
                <a:srgbClr val="1E6B8E"/>
              </a:solidFill>
              <a:round/>
            </a:ln>
            <a:effectLst/>
          </c:spPr>
          <c:marker>
            <c:symbol val="none"/>
          </c:marker>
          <c:cat>
            <c:strRef>
              <c:f>'Pivot Data'!$J$5:$J$17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Data'!$K$5:$K$17</c:f>
              <c:numCache>
                <c:formatCode>#,##0</c:formatCode>
                <c:ptCount val="12"/>
                <c:pt idx="0">
                  <c:v>183378292.7574994</c:v>
                </c:pt>
                <c:pt idx="1">
                  <c:v>103403614.36870053</c:v>
                </c:pt>
                <c:pt idx="2">
                  <c:v>382618986.15669918</c:v>
                </c:pt>
                <c:pt idx="3">
                  <c:v>113514051.04080018</c:v>
                </c:pt>
                <c:pt idx="4">
                  <c:v>390954184.84100175</c:v>
                </c:pt>
                <c:pt idx="5">
                  <c:v>365654294.52589953</c:v>
                </c:pt>
                <c:pt idx="6">
                  <c:v>360088403.33429903</c:v>
                </c:pt>
                <c:pt idx="7">
                  <c:v>207215346.04870096</c:v>
                </c:pt>
                <c:pt idx="8">
                  <c:v>256880446.32750136</c:v>
                </c:pt>
                <c:pt idx="9">
                  <c:v>311820065.25329798</c:v>
                </c:pt>
                <c:pt idx="10">
                  <c:v>94933254.061200321</c:v>
                </c:pt>
                <c:pt idx="11">
                  <c:v>156509185.32579973</c:v>
                </c:pt>
              </c:numCache>
            </c:numRef>
          </c:val>
          <c:smooth val="0"/>
          <c:extLst>
            <c:ext xmlns:c16="http://schemas.microsoft.com/office/drawing/2014/chart" uri="{C3380CC4-5D6E-409C-BE32-E72D297353CC}">
              <c16:uniqueId val="{00000001-B5B9-4495-A7B4-A39818172614}"/>
            </c:ext>
          </c:extLst>
        </c:ser>
        <c:dLbls>
          <c:showLegendKey val="0"/>
          <c:showVal val="0"/>
          <c:showCatName val="0"/>
          <c:showSerName val="0"/>
          <c:showPercent val="0"/>
          <c:showBubbleSize val="0"/>
        </c:dLbls>
        <c:smooth val="0"/>
        <c:axId val="124912511"/>
        <c:axId val="124912991"/>
      </c:lineChart>
      <c:catAx>
        <c:axId val="12491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991"/>
        <c:crosses val="autoZero"/>
        <c:auto val="1"/>
        <c:lblAlgn val="ctr"/>
        <c:lblOffset val="100"/>
        <c:noMultiLvlLbl val="0"/>
      </c:catAx>
      <c:valAx>
        <c:axId val="124912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Data!Month Analysis</c:name>
    <c:fmtId val="4"/>
  </c:pivotSource>
  <c:chart>
    <c:title>
      <c:tx>
        <c:rich>
          <a:bodyPr rot="0" spcFirstLastPara="1" vertOverflow="ellipsis" vert="horz" wrap="square" anchor="ctr" anchorCtr="1"/>
          <a:lstStyle/>
          <a:p>
            <a:pPr algn="ctr" rtl="0">
              <a:defRPr lang="en-GB" sz="1800" b="1" i="0" u="none" strike="noStrike" kern="1200" spc="0" baseline="0">
                <a:solidFill>
                  <a:sysClr val="windowText" lastClr="000000">
                    <a:lumMod val="75000"/>
                    <a:lumOff val="25000"/>
                  </a:sysClr>
                </a:solidFill>
                <a:latin typeface="+mn-lt"/>
                <a:ea typeface="+mn-ea"/>
                <a:cs typeface="+mn-cs"/>
              </a:defRPr>
            </a:pPr>
            <a:r>
              <a:rPr lang="en-GB" sz="1800" b="1" i="0" u="none" strike="noStrike" kern="1200" baseline="0">
                <a:solidFill>
                  <a:sysClr val="windowText" lastClr="000000">
                    <a:lumMod val="75000"/>
                    <a:lumOff val="25000"/>
                  </a:sysClr>
                </a:solidFill>
                <a:latin typeface="+mn-lt"/>
                <a:ea typeface="+mn-ea"/>
                <a:cs typeface="+mn-cs"/>
              </a:rPr>
              <a:t>Month Analysis</a:t>
            </a:r>
          </a:p>
        </c:rich>
      </c:tx>
      <c:overlay val="0"/>
      <c:spPr>
        <a:noFill/>
        <a:ln>
          <a:noFill/>
        </a:ln>
        <a:effectLst/>
      </c:spPr>
      <c:txPr>
        <a:bodyPr rot="0" spcFirstLastPara="1" vertOverflow="ellipsis" vert="horz" wrap="square" anchor="ctr" anchorCtr="1"/>
        <a:lstStyle/>
        <a:p>
          <a:pPr algn="ctr" rtl="0">
            <a:defRPr lang="en-GB"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rgbClr val="1E6B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6B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E6B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Data'!$R$33</c:f>
              <c:strCache>
                <c:ptCount val="1"/>
                <c:pt idx="0">
                  <c:v>Average Due</c:v>
                </c:pt>
              </c:strCache>
            </c:strRef>
          </c:tx>
          <c:spPr>
            <a:solidFill>
              <a:srgbClr val="1E6B8E"/>
            </a:solidFill>
            <a:ln>
              <a:noFill/>
            </a:ln>
            <a:effectLst/>
          </c:spPr>
          <c:invertIfNegative val="0"/>
          <c:cat>
            <c:strRef>
              <c:f>'Pivot Data'!$Q$34:$Q$45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Data'!$R$34:$R$45</c:f>
              <c:numCache>
                <c:formatCode>_-[$$-409]* #,##0_ ;_-[$$-409]* \-#,##0\ ;_-[$$-409]* "-"??_ ;_-@_ </c:formatCode>
                <c:ptCount val="12"/>
                <c:pt idx="0">
                  <c:v>17862.681936245801</c:v>
                </c:pt>
                <c:pt idx="1">
                  <c:v>15533.065099699645</c:v>
                </c:pt>
                <c:pt idx="2">
                  <c:v>27528.526236182399</c:v>
                </c:pt>
                <c:pt idx="3">
                  <c:v>13601.012585765659</c:v>
                </c:pt>
                <c:pt idx="4">
                  <c:v>28961.714559671218</c:v>
                </c:pt>
                <c:pt idx="5">
                  <c:v>34186.078396213496</c:v>
                </c:pt>
                <c:pt idx="6">
                  <c:v>32851.783900583803</c:v>
                </c:pt>
                <c:pt idx="7">
                  <c:v>23654.719868573167</c:v>
                </c:pt>
                <c:pt idx="8">
                  <c:v>26727.75427400909</c:v>
                </c:pt>
                <c:pt idx="9">
                  <c:v>27226.060006399894</c:v>
                </c:pt>
                <c:pt idx="10">
                  <c:v>11954.823581564075</c:v>
                </c:pt>
                <c:pt idx="11">
                  <c:v>16960.249818573877</c:v>
                </c:pt>
              </c:numCache>
            </c:numRef>
          </c:val>
          <c:extLst>
            <c:ext xmlns:c16="http://schemas.microsoft.com/office/drawing/2014/chart" uri="{C3380CC4-5D6E-409C-BE32-E72D297353CC}">
              <c16:uniqueId val="{00000000-AE0A-42BE-A27A-87A75B945418}"/>
            </c:ext>
          </c:extLst>
        </c:ser>
        <c:dLbls>
          <c:showLegendKey val="0"/>
          <c:showVal val="0"/>
          <c:showCatName val="0"/>
          <c:showSerName val="0"/>
          <c:showPercent val="0"/>
          <c:showBubbleSize val="0"/>
        </c:dLbls>
        <c:gapWidth val="219"/>
        <c:overlap val="-27"/>
        <c:axId val="1207829136"/>
        <c:axId val="1207810896"/>
      </c:barChart>
      <c:lineChart>
        <c:grouping val="standard"/>
        <c:varyColors val="0"/>
        <c:ser>
          <c:idx val="1"/>
          <c:order val="1"/>
          <c:tx>
            <c:strRef>
              <c:f>'Pivot Data'!$S$33</c:f>
              <c:strCache>
                <c:ptCount val="1"/>
                <c:pt idx="0">
                  <c:v>Quantity Sold</c:v>
                </c:pt>
              </c:strCache>
            </c:strRef>
          </c:tx>
          <c:spPr>
            <a:ln w="28575" cap="rnd">
              <a:solidFill>
                <a:schemeClr val="accent2"/>
              </a:solidFill>
              <a:round/>
            </a:ln>
            <a:effectLst/>
          </c:spPr>
          <c:marker>
            <c:symbol val="none"/>
          </c:marker>
          <c:cat>
            <c:strRef>
              <c:f>'Pivot Data'!$Q$34:$Q$45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Data'!$S$34:$S$45</c:f>
              <c:numCache>
                <c:formatCode>#,##0_ ;\-#,##0\ </c:formatCode>
                <c:ptCount val="12"/>
                <c:pt idx="0">
                  <c:v>19584</c:v>
                </c:pt>
                <c:pt idx="1">
                  <c:v>11380</c:v>
                </c:pt>
                <c:pt idx="2">
                  <c:v>34016</c:v>
                </c:pt>
                <c:pt idx="3">
                  <c:v>14167</c:v>
                </c:pt>
                <c:pt idx="4">
                  <c:v>34692</c:v>
                </c:pt>
                <c:pt idx="5">
                  <c:v>30177</c:v>
                </c:pt>
                <c:pt idx="6">
                  <c:v>29940</c:v>
                </c:pt>
                <c:pt idx="7">
                  <c:v>20019</c:v>
                </c:pt>
                <c:pt idx="8">
                  <c:v>23027</c:v>
                </c:pt>
                <c:pt idx="9">
                  <c:v>26915</c:v>
                </c:pt>
                <c:pt idx="10">
                  <c:v>13503</c:v>
                </c:pt>
                <c:pt idx="11">
                  <c:v>17494</c:v>
                </c:pt>
              </c:numCache>
            </c:numRef>
          </c:val>
          <c:smooth val="0"/>
          <c:extLst>
            <c:ext xmlns:c16="http://schemas.microsoft.com/office/drawing/2014/chart" uri="{C3380CC4-5D6E-409C-BE32-E72D297353CC}">
              <c16:uniqueId val="{00000001-AE0A-42BE-A27A-87A75B945418}"/>
            </c:ext>
          </c:extLst>
        </c:ser>
        <c:dLbls>
          <c:showLegendKey val="0"/>
          <c:showVal val="0"/>
          <c:showCatName val="0"/>
          <c:showSerName val="0"/>
          <c:showPercent val="0"/>
          <c:showBubbleSize val="0"/>
        </c:dLbls>
        <c:marker val="1"/>
        <c:smooth val="0"/>
        <c:axId val="1207829136"/>
        <c:axId val="1207810896"/>
      </c:lineChart>
      <c:lineChart>
        <c:grouping val="standard"/>
        <c:varyColors val="0"/>
        <c:ser>
          <c:idx val="2"/>
          <c:order val="2"/>
          <c:tx>
            <c:strRef>
              <c:f>'Pivot Data'!$T$33</c:f>
              <c:strCache>
                <c:ptCount val="1"/>
                <c:pt idx="0">
                  <c:v>Products</c:v>
                </c:pt>
              </c:strCache>
            </c:strRef>
          </c:tx>
          <c:spPr>
            <a:ln w="28575" cap="rnd">
              <a:solidFill>
                <a:srgbClr val="00B0F0"/>
              </a:solidFill>
              <a:round/>
            </a:ln>
            <a:effectLst/>
          </c:spPr>
          <c:marker>
            <c:symbol val="none"/>
          </c:marker>
          <c:cat>
            <c:strRef>
              <c:f>'Pivot Data'!$Q$34:$Q$45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Data'!$T$34:$T$45</c:f>
              <c:numCache>
                <c:formatCode>#,##0</c:formatCode>
                <c:ptCount val="12"/>
                <c:pt idx="0">
                  <c:v>211</c:v>
                </c:pt>
                <c:pt idx="1">
                  <c:v>200</c:v>
                </c:pt>
                <c:pt idx="2">
                  <c:v>246</c:v>
                </c:pt>
                <c:pt idx="3">
                  <c:v>200</c:v>
                </c:pt>
                <c:pt idx="4">
                  <c:v>263</c:v>
                </c:pt>
                <c:pt idx="5">
                  <c:v>253</c:v>
                </c:pt>
                <c:pt idx="6">
                  <c:v>260</c:v>
                </c:pt>
                <c:pt idx="7">
                  <c:v>245</c:v>
                </c:pt>
                <c:pt idx="8">
                  <c:v>234</c:v>
                </c:pt>
                <c:pt idx="9">
                  <c:v>247</c:v>
                </c:pt>
                <c:pt idx="10">
                  <c:v>201</c:v>
                </c:pt>
                <c:pt idx="11">
                  <c:v>211</c:v>
                </c:pt>
              </c:numCache>
            </c:numRef>
          </c:val>
          <c:smooth val="0"/>
          <c:extLst>
            <c:ext xmlns:c16="http://schemas.microsoft.com/office/drawing/2014/chart" uri="{C3380CC4-5D6E-409C-BE32-E72D297353CC}">
              <c16:uniqueId val="{00000002-AE0A-42BE-A27A-87A75B945418}"/>
            </c:ext>
          </c:extLst>
        </c:ser>
        <c:dLbls>
          <c:showLegendKey val="0"/>
          <c:showVal val="0"/>
          <c:showCatName val="0"/>
          <c:showSerName val="0"/>
          <c:showPercent val="0"/>
          <c:showBubbleSize val="0"/>
        </c:dLbls>
        <c:marker val="1"/>
        <c:smooth val="0"/>
        <c:axId val="1207820496"/>
        <c:axId val="1207815216"/>
      </c:lineChart>
      <c:catAx>
        <c:axId val="120782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10896"/>
        <c:crosses val="autoZero"/>
        <c:auto val="1"/>
        <c:lblAlgn val="ctr"/>
        <c:lblOffset val="100"/>
        <c:noMultiLvlLbl val="0"/>
      </c:catAx>
      <c:valAx>
        <c:axId val="1207810896"/>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9136"/>
        <c:crosses val="autoZero"/>
        <c:crossBetween val="between"/>
      </c:valAx>
      <c:valAx>
        <c:axId val="12078152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0496"/>
        <c:crosses val="max"/>
        <c:crossBetween val="between"/>
      </c:valAx>
      <c:catAx>
        <c:axId val="1207820496"/>
        <c:scaling>
          <c:orientation val="minMax"/>
        </c:scaling>
        <c:delete val="1"/>
        <c:axPos val="b"/>
        <c:numFmt formatCode="General" sourceLinked="1"/>
        <c:majorTickMark val="out"/>
        <c:minorTickMark val="none"/>
        <c:tickLblPos val="nextTo"/>
        <c:crossAx val="1207815216"/>
        <c:crosses val="autoZero"/>
        <c:auto val="1"/>
        <c:lblAlgn val="ctr"/>
        <c:lblOffset val="100"/>
        <c:noMultiLvlLbl val="0"/>
      </c:catAx>
      <c:spPr>
        <a:noFill/>
        <a:ln>
          <a:noFill/>
        </a:ln>
        <a:effectLst/>
      </c:spPr>
    </c:plotArea>
    <c:legend>
      <c:legendPos val="t"/>
      <c:layout>
        <c:manualLayout>
          <c:xMode val="edge"/>
          <c:yMode val="edge"/>
          <c:x val="0.16133566689803053"/>
          <c:y val="0.20444997975280157"/>
          <c:w val="0.67732866620393894"/>
          <c:h val="0.115099683885915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845546693153431E-2"/>
          <c:y val="0"/>
          <c:w val="0.91259249973179746"/>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C466-44DF-B408-F8333BE3DECA}"/>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C466-44DF-B408-F8333BE3DECA}"/>
              </c:ext>
            </c:extLst>
          </c:dPt>
          <c:val>
            <c:numRef>
              <c:f>'Pivot Data'!$Z$5:$Z$6</c:f>
              <c:numCache>
                <c:formatCode>0.0%</c:formatCode>
                <c:ptCount val="2"/>
                <c:pt idx="0">
                  <c:v>0.40651095089245876</c:v>
                </c:pt>
                <c:pt idx="1">
                  <c:v>0.5934890491075413</c:v>
                </c:pt>
              </c:numCache>
            </c:numRef>
          </c:val>
          <c:extLst>
            <c:ext xmlns:c16="http://schemas.microsoft.com/office/drawing/2014/chart" uri="{C3380CC4-5D6E-409C-BE32-E72D297353CC}">
              <c16:uniqueId val="{00000004-C466-44DF-B408-F8333BE3DEC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1495360329932"/>
          <c:y val="3.3615035981057802E-3"/>
          <c:w val="0.83955831942800663"/>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5360-42A3-8F68-F3F8679E9F9C}"/>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5360-42A3-8F68-F3F8679E9F9C}"/>
              </c:ext>
            </c:extLst>
          </c:dPt>
          <c:val>
            <c:numRef>
              <c:f>'Pivot Data'!$AB$5:$AB$6</c:f>
              <c:numCache>
                <c:formatCode>0.0%</c:formatCode>
                <c:ptCount val="2"/>
                <c:pt idx="0">
                  <c:v>0.21348859133645787</c:v>
                </c:pt>
                <c:pt idx="1">
                  <c:v>0.78651140866354219</c:v>
                </c:pt>
              </c:numCache>
            </c:numRef>
          </c:val>
          <c:extLst>
            <c:ext xmlns:c16="http://schemas.microsoft.com/office/drawing/2014/chart" uri="{C3380CC4-5D6E-409C-BE32-E72D297353CC}">
              <c16:uniqueId val="{00000004-5360-42A3-8F68-F3F8679E9F9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845546693153431E-2"/>
          <c:y val="0"/>
          <c:w val="0.91259249973179746"/>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BDC7-4AF3-98FD-D61E74B5FD7B}"/>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BDC7-4AF3-98FD-D61E74B5FD7B}"/>
              </c:ext>
            </c:extLst>
          </c:dPt>
          <c:val>
            <c:numRef>
              <c:f>'Pivot Data'!$Z$5:$Z$6</c:f>
              <c:numCache>
                <c:formatCode>0.0%</c:formatCode>
                <c:ptCount val="2"/>
                <c:pt idx="0">
                  <c:v>0.40651095089245876</c:v>
                </c:pt>
                <c:pt idx="1">
                  <c:v>0.5934890491075413</c:v>
                </c:pt>
              </c:numCache>
            </c:numRef>
          </c:val>
          <c:extLst>
            <c:ext xmlns:c16="http://schemas.microsoft.com/office/drawing/2014/chart" uri="{C3380CC4-5D6E-409C-BE32-E72D297353CC}">
              <c16:uniqueId val="{00000004-BDC7-4AF3-98FD-D61E74B5FD7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1495360329932"/>
          <c:y val="3.3615035981057802E-3"/>
          <c:w val="0.83955831942800663"/>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C249-458D-817E-06E4571E00D5}"/>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C249-458D-817E-06E4571E00D5}"/>
              </c:ext>
            </c:extLst>
          </c:dPt>
          <c:val>
            <c:numRef>
              <c:f>'Pivot Data'!$AB$5:$AB$6</c:f>
              <c:numCache>
                <c:formatCode>0.0%</c:formatCode>
                <c:ptCount val="2"/>
                <c:pt idx="0">
                  <c:v>0.21348859133645787</c:v>
                </c:pt>
                <c:pt idx="1">
                  <c:v>0.78651140866354219</c:v>
                </c:pt>
              </c:numCache>
            </c:numRef>
          </c:val>
          <c:extLst>
            <c:ext xmlns:c16="http://schemas.microsoft.com/office/drawing/2014/chart" uri="{C3380CC4-5D6E-409C-BE32-E72D297353CC}">
              <c16:uniqueId val="{00000004-C249-458D-817E-06E4571E00D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Data!products_per_cat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75000"/>
                    <a:lumOff val="25000"/>
                  </a:sysClr>
                </a:solidFill>
              </a:rPr>
              <a:t>Products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9AA1"/>
          </a:solidFill>
          <a:ln>
            <a:noFill/>
          </a:ln>
          <a:effectLst/>
        </c:spPr>
      </c:pivotFmt>
      <c:pivotFmt>
        <c:idx val="2"/>
        <c:spPr>
          <a:solidFill>
            <a:srgbClr val="5F8B88"/>
          </a:solidFill>
          <a:ln>
            <a:noFill/>
          </a:ln>
          <a:effectLst/>
        </c:spPr>
      </c:pivotFmt>
      <c:pivotFmt>
        <c:idx val="3"/>
        <c:spPr>
          <a:solidFill>
            <a:srgbClr val="6BBDC3"/>
          </a:solidFill>
          <a:ln>
            <a:noFill/>
          </a:ln>
          <a:effectLst/>
        </c:spPr>
      </c:pivotFmt>
      <c:pivotFmt>
        <c:idx val="4"/>
        <c:spPr>
          <a:solidFill>
            <a:srgbClr val="8ACBD0"/>
          </a:solidFill>
          <a:ln>
            <a:noFill/>
          </a:ln>
          <a:effectLst/>
        </c:spPr>
      </c:pivotFmt>
      <c:pivotFmt>
        <c:idx val="5"/>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F8B88"/>
          </a:solidFill>
          <a:ln>
            <a:noFill/>
          </a:ln>
          <a:effectLst/>
        </c:spPr>
      </c:pivotFmt>
      <c:pivotFmt>
        <c:idx val="7"/>
        <c:spPr>
          <a:solidFill>
            <a:srgbClr val="6BBDC3"/>
          </a:solidFill>
          <a:ln>
            <a:noFill/>
          </a:ln>
          <a:effectLst/>
        </c:spPr>
      </c:pivotFmt>
      <c:pivotFmt>
        <c:idx val="8"/>
        <c:spPr>
          <a:solidFill>
            <a:srgbClr val="8ACBD0"/>
          </a:solidFill>
          <a:ln>
            <a:noFill/>
          </a:ln>
          <a:effectLst/>
        </c:spPr>
      </c:pivotFmt>
      <c:pivotFmt>
        <c:idx val="9"/>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F8B88"/>
          </a:solidFill>
          <a:ln>
            <a:noFill/>
          </a:ln>
          <a:effectLst/>
        </c:spPr>
      </c:pivotFmt>
      <c:pivotFmt>
        <c:idx val="11"/>
        <c:spPr>
          <a:solidFill>
            <a:srgbClr val="6BBDC3"/>
          </a:solidFill>
          <a:ln>
            <a:noFill/>
          </a:ln>
          <a:effectLst/>
        </c:spPr>
      </c:pivotFmt>
      <c:pivotFmt>
        <c:idx val="12"/>
        <c:spPr>
          <a:solidFill>
            <a:srgbClr val="8ACBD0"/>
          </a:solidFill>
          <a:ln>
            <a:noFill/>
          </a:ln>
          <a:effectLst/>
        </c:spPr>
      </c:pivotFmt>
    </c:pivotFmts>
    <c:plotArea>
      <c:layout>
        <c:manualLayout>
          <c:layoutTarget val="inner"/>
          <c:xMode val="edge"/>
          <c:yMode val="edge"/>
          <c:x val="7.8404556431718439E-2"/>
          <c:y val="0.22254810627448457"/>
          <c:w val="0.89136493867340671"/>
          <c:h val="0.61656904707037452"/>
        </c:manualLayout>
      </c:layout>
      <c:barChart>
        <c:barDir val="col"/>
        <c:grouping val="clustered"/>
        <c:varyColors val="0"/>
        <c:ser>
          <c:idx val="0"/>
          <c:order val="0"/>
          <c:tx>
            <c:strRef>
              <c:f>'Pivot Data'!$AH$110</c:f>
              <c:strCache>
                <c:ptCount val="1"/>
                <c:pt idx="0">
                  <c:v>Total</c:v>
                </c:pt>
              </c:strCache>
            </c:strRef>
          </c:tx>
          <c:spPr>
            <a:solidFill>
              <a:srgbClr val="419AA1"/>
            </a:solidFill>
            <a:ln>
              <a:noFill/>
            </a:ln>
            <a:effectLst/>
          </c:spPr>
          <c:invertIfNegative val="0"/>
          <c:dPt>
            <c:idx val="0"/>
            <c:invertIfNegative val="0"/>
            <c:bubble3D val="0"/>
            <c:spPr>
              <a:solidFill>
                <a:srgbClr val="5F8B88"/>
              </a:solidFill>
              <a:ln>
                <a:noFill/>
              </a:ln>
              <a:effectLst/>
            </c:spPr>
            <c:extLst>
              <c:ext xmlns:c16="http://schemas.microsoft.com/office/drawing/2014/chart" uri="{C3380CC4-5D6E-409C-BE32-E72D297353CC}">
                <c16:uniqueId val="{00000001-B3F0-4DD7-8A6E-A07AD68B1931}"/>
              </c:ext>
            </c:extLst>
          </c:dPt>
          <c:dPt>
            <c:idx val="2"/>
            <c:invertIfNegative val="0"/>
            <c:bubble3D val="0"/>
            <c:spPr>
              <a:solidFill>
                <a:srgbClr val="6BBDC3"/>
              </a:solidFill>
              <a:ln>
                <a:noFill/>
              </a:ln>
              <a:effectLst/>
            </c:spPr>
            <c:extLst>
              <c:ext xmlns:c16="http://schemas.microsoft.com/office/drawing/2014/chart" uri="{C3380CC4-5D6E-409C-BE32-E72D297353CC}">
                <c16:uniqueId val="{00000003-B3F0-4DD7-8A6E-A07AD68B1931}"/>
              </c:ext>
            </c:extLst>
          </c:dPt>
          <c:dPt>
            <c:idx val="3"/>
            <c:invertIfNegative val="0"/>
            <c:bubble3D val="0"/>
            <c:spPr>
              <a:solidFill>
                <a:srgbClr val="8ACBD0"/>
              </a:solidFill>
              <a:ln>
                <a:noFill/>
              </a:ln>
              <a:effectLst/>
            </c:spPr>
            <c:extLst>
              <c:ext xmlns:c16="http://schemas.microsoft.com/office/drawing/2014/chart" uri="{C3380CC4-5D6E-409C-BE32-E72D297353CC}">
                <c16:uniqueId val="{00000005-B3F0-4DD7-8A6E-A07AD68B1931}"/>
              </c:ext>
            </c:extLst>
          </c:dPt>
          <c:cat>
            <c:strRef>
              <c:f>'Pivot Data'!$AG$111:$AG$115</c:f>
              <c:strCache>
                <c:ptCount val="4"/>
                <c:pt idx="0">
                  <c:v>Components</c:v>
                </c:pt>
                <c:pt idx="1">
                  <c:v>Bikes</c:v>
                </c:pt>
                <c:pt idx="2">
                  <c:v>Clothing</c:v>
                </c:pt>
                <c:pt idx="3">
                  <c:v>Accessories</c:v>
                </c:pt>
              </c:strCache>
            </c:strRef>
          </c:cat>
          <c:val>
            <c:numRef>
              <c:f>'Pivot Data'!$AH$111:$AH$115</c:f>
              <c:numCache>
                <c:formatCode>General</c:formatCode>
                <c:ptCount val="4"/>
                <c:pt idx="0">
                  <c:v>134</c:v>
                </c:pt>
                <c:pt idx="1">
                  <c:v>97</c:v>
                </c:pt>
                <c:pt idx="2">
                  <c:v>35</c:v>
                </c:pt>
                <c:pt idx="3">
                  <c:v>29</c:v>
                </c:pt>
              </c:numCache>
            </c:numRef>
          </c:val>
          <c:extLst>
            <c:ext xmlns:c16="http://schemas.microsoft.com/office/drawing/2014/chart" uri="{C3380CC4-5D6E-409C-BE32-E72D297353CC}">
              <c16:uniqueId val="{00000009-3E99-4128-9B81-64E1D32A158C}"/>
            </c:ext>
          </c:extLst>
        </c:ser>
        <c:dLbls>
          <c:showLegendKey val="0"/>
          <c:showVal val="0"/>
          <c:showCatName val="0"/>
          <c:showSerName val="0"/>
          <c:showPercent val="0"/>
          <c:showBubbleSize val="0"/>
        </c:dLbls>
        <c:gapWidth val="219"/>
        <c:overlap val="-27"/>
        <c:axId val="36565247"/>
        <c:axId val="36567647"/>
      </c:barChart>
      <c:catAx>
        <c:axId val="365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7647"/>
        <c:crosses val="autoZero"/>
        <c:auto val="1"/>
        <c:lblAlgn val="ctr"/>
        <c:lblOffset val="100"/>
        <c:noMultiLvlLbl val="0"/>
      </c:catAx>
      <c:valAx>
        <c:axId val="3656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Data!top_sub_products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Top Sub-Products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96255559032962"/>
          <c:y val="0.16019568468951423"/>
          <c:w val="0.67786977706142737"/>
          <c:h val="0.67297710210578965"/>
        </c:manualLayout>
      </c:layout>
      <c:barChart>
        <c:barDir val="bar"/>
        <c:grouping val="clustered"/>
        <c:varyColors val="0"/>
        <c:ser>
          <c:idx val="0"/>
          <c:order val="0"/>
          <c:tx>
            <c:strRef>
              <c:f>'Pivot Data'!$K$125</c:f>
              <c:strCache>
                <c:ptCount val="1"/>
                <c:pt idx="0">
                  <c:v>Total</c:v>
                </c:pt>
              </c:strCache>
            </c:strRef>
          </c:tx>
          <c:spPr>
            <a:solidFill>
              <a:schemeClr val="accent2"/>
            </a:solidFill>
            <a:ln>
              <a:noFill/>
            </a:ln>
            <a:effectLst/>
          </c:spPr>
          <c:invertIfNegative val="0"/>
          <c:cat>
            <c:strRef>
              <c:f>'Pivot Data'!$J$126:$J$136</c:f>
              <c:strCache>
                <c:ptCount val="10"/>
                <c:pt idx="0">
                  <c:v>Touring Frames</c:v>
                </c:pt>
                <c:pt idx="1">
                  <c:v>Wheels</c:v>
                </c:pt>
                <c:pt idx="2">
                  <c:v>Gloves</c:v>
                </c:pt>
                <c:pt idx="3">
                  <c:v>Helmets</c:v>
                </c:pt>
                <c:pt idx="4">
                  <c:v>Jerseys</c:v>
                </c:pt>
                <c:pt idx="5">
                  <c:v>Touring Bikes</c:v>
                </c:pt>
                <c:pt idx="6">
                  <c:v>Mountain Frames</c:v>
                </c:pt>
                <c:pt idx="7">
                  <c:v>Road Frames</c:v>
                </c:pt>
                <c:pt idx="8">
                  <c:v>Mountain Bikes</c:v>
                </c:pt>
                <c:pt idx="9">
                  <c:v>Road Bikes</c:v>
                </c:pt>
              </c:strCache>
            </c:strRef>
          </c:cat>
          <c:val>
            <c:numRef>
              <c:f>'Pivot Data'!$K$126:$K$136</c:f>
              <c:numCache>
                <c:formatCode>_-[$$-409]* #,##0_ ;_-[$$-409]* \-#,##0\ ;_-[$$-409]* "-"??_ ;_-@_ </c:formatCode>
                <c:ptCount val="10"/>
                <c:pt idx="0">
                  <c:v>84171558.329400063</c:v>
                </c:pt>
                <c:pt idx="1">
                  <c:v>94291497.624499872</c:v>
                </c:pt>
                <c:pt idx="2">
                  <c:v>97203912.5499001</c:v>
                </c:pt>
                <c:pt idx="3">
                  <c:v>134483767.04410028</c:v>
                </c:pt>
                <c:pt idx="4">
                  <c:v>175677569.52810001</c:v>
                </c:pt>
                <c:pt idx="5">
                  <c:v>207928846.75409949</c:v>
                </c:pt>
                <c:pt idx="6">
                  <c:v>222743775.17579988</c:v>
                </c:pt>
                <c:pt idx="7">
                  <c:v>240926876.80160049</c:v>
                </c:pt>
                <c:pt idx="8">
                  <c:v>357041832.93829995</c:v>
                </c:pt>
                <c:pt idx="9">
                  <c:v>624874728.66549683</c:v>
                </c:pt>
              </c:numCache>
            </c:numRef>
          </c:val>
          <c:extLst>
            <c:ext xmlns:c16="http://schemas.microsoft.com/office/drawing/2014/chart" uri="{C3380CC4-5D6E-409C-BE32-E72D297353CC}">
              <c16:uniqueId val="{00000000-EFD2-49EF-94EB-244DA3F33599}"/>
            </c:ext>
          </c:extLst>
        </c:ser>
        <c:dLbls>
          <c:showLegendKey val="0"/>
          <c:showVal val="0"/>
          <c:showCatName val="0"/>
          <c:showSerName val="0"/>
          <c:showPercent val="0"/>
          <c:showBubbleSize val="0"/>
        </c:dLbls>
        <c:gapWidth val="182"/>
        <c:axId val="1717647407"/>
        <c:axId val="1717648367"/>
      </c:barChart>
      <c:catAx>
        <c:axId val="171764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48367"/>
        <c:crosses val="autoZero"/>
        <c:auto val="1"/>
        <c:lblAlgn val="ctr"/>
        <c:lblOffset val="100"/>
        <c:noMultiLvlLbl val="0"/>
      </c:catAx>
      <c:valAx>
        <c:axId val="171764836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4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[Adventure Works Sales.xlsx]Pivot Data!sales per category</c:name>
    <c:fmtId val="4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1400"/>
              <a:t>Sales per Category</a:t>
            </a:r>
          </a:p>
        </c:rich>
      </c:tx>
      <c:overlay val="0"/>
      <c:spPr>
        <a:noFill/>
        <a:ln>
          <a:noFill/>
        </a:ln>
        <a:effectLst/>
      </c:spPr>
    </c:title>
    <c:autoTitleDeleted val="0"/>
    <c:pivotFmts>
      <c:pivotFmt>
        <c:idx val="0"/>
        <c:spPr>
          <a:solidFill>
            <a:schemeClr val="accent6"/>
          </a:solidFill>
          <a:ln>
            <a:solidFill>
              <a:srgbClr val="43615F"/>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419AA1"/>
          </a:solidFill>
          <a:ln>
            <a:solidFill>
              <a:srgbClr val="43615F"/>
            </a:solidFill>
          </a:ln>
          <a:effectLst>
            <a:outerShdw blurRad="254000" sx="102000" sy="102000" algn="ctr" rotWithShape="0">
              <a:prstClr val="black">
                <a:alpha val="20000"/>
              </a:prstClr>
            </a:outerShdw>
          </a:effectLst>
        </c:spPr>
        <c:dLbl>
          <c:idx val="0"/>
          <c:layout>
            <c:manualLayout>
              <c:x val="-6.1096680606117559E-2"/>
              <c:y val="1.42222182404988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5F8B88"/>
          </a:solidFill>
          <a:ln>
            <a:solidFill>
              <a:srgbClr val="43615F"/>
            </a:solidFill>
          </a:ln>
          <a:effectLst>
            <a:outerShdw blurRad="254000" sx="102000" sy="102000" algn="ctr" rotWithShape="0">
              <a:prstClr val="black">
                <a:alpha val="20000"/>
              </a:prstClr>
            </a:outerShdw>
          </a:effectLst>
        </c:spPr>
        <c:dLbl>
          <c:idx val="0"/>
          <c:layout>
            <c:manualLayout>
              <c:x val="5.7023568565709642E-2"/>
              <c:y val="-4.7407394134996103E-3"/>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6BBDC3"/>
          </a:solidFill>
          <a:ln>
            <a:solidFill>
              <a:srgbClr val="43615F"/>
            </a:solidFill>
          </a:ln>
          <a:effectLst>
            <a:outerShdw blurRad="254000" sx="102000" sy="102000" algn="ctr" rotWithShape="0">
              <a:prstClr val="black">
                <a:alpha val="20000"/>
              </a:prstClr>
            </a:outerShdw>
          </a:effectLst>
        </c:spPr>
        <c:dLbl>
          <c:idx val="0"/>
          <c:layout>
            <c:manualLayout>
              <c:x val="5.2950456525301809E-2"/>
              <c:y val="-2.84444364809976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8ACBD0"/>
          </a:solidFill>
          <a:ln>
            <a:solidFill>
              <a:srgbClr val="43615F"/>
            </a:solidFill>
          </a:ln>
          <a:effectLst>
            <a:outerShdw blurRad="254000" sx="102000" sy="102000" algn="ctr" rotWithShape="0">
              <a:prstClr val="black">
                <a:alpha val="20000"/>
              </a:prstClr>
            </a:outerShdw>
          </a:effectLst>
        </c:spPr>
        <c:dLbl>
          <c:idx val="0"/>
          <c:layout>
            <c:manualLayout>
              <c:x val="-7.9425684787952824E-2"/>
              <c:y val="-1.72902605428258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solidFill>
              <a:srgbClr val="43615F"/>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419AA1"/>
          </a:solidFill>
          <a:ln>
            <a:solidFill>
              <a:srgbClr val="43615F"/>
            </a:solidFill>
          </a:ln>
          <a:effectLst>
            <a:outerShdw blurRad="254000" sx="102000" sy="102000" algn="ctr" rotWithShape="0">
              <a:prstClr val="black">
                <a:alpha val="20000"/>
              </a:prstClr>
            </a:outerShdw>
          </a:effectLst>
        </c:spPr>
        <c:dLbl>
          <c:idx val="0"/>
          <c:layout>
            <c:manualLayout>
              <c:x val="-6.1096680606117559E-2"/>
              <c:y val="1.42222182404988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5F8B88"/>
          </a:solidFill>
          <a:ln>
            <a:solidFill>
              <a:srgbClr val="43615F"/>
            </a:solidFill>
          </a:ln>
          <a:effectLst>
            <a:outerShdw blurRad="254000" sx="102000" sy="102000" algn="ctr" rotWithShape="0">
              <a:prstClr val="black">
                <a:alpha val="20000"/>
              </a:prstClr>
            </a:outerShdw>
          </a:effectLst>
        </c:spPr>
        <c:dLbl>
          <c:idx val="0"/>
          <c:layout>
            <c:manualLayout>
              <c:x val="5.7023568565709642E-2"/>
              <c:y val="-4.7407394134996103E-3"/>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6BBDC3"/>
          </a:solidFill>
          <a:ln>
            <a:solidFill>
              <a:srgbClr val="43615F"/>
            </a:solidFill>
          </a:ln>
          <a:effectLst>
            <a:outerShdw blurRad="254000" sx="102000" sy="102000" algn="ctr" rotWithShape="0">
              <a:prstClr val="black">
                <a:alpha val="20000"/>
              </a:prstClr>
            </a:outerShdw>
          </a:effectLst>
        </c:spPr>
        <c:dLbl>
          <c:idx val="0"/>
          <c:layout>
            <c:manualLayout>
              <c:x val="5.2950456525301809E-2"/>
              <c:y val="-2.84444364809976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8ACBD0"/>
          </a:solidFill>
          <a:ln>
            <a:solidFill>
              <a:srgbClr val="43615F"/>
            </a:solidFill>
          </a:ln>
          <a:effectLst>
            <a:outerShdw blurRad="254000" sx="102000" sy="102000" algn="ctr" rotWithShape="0">
              <a:prstClr val="black">
                <a:alpha val="20000"/>
              </a:prstClr>
            </a:outerShdw>
          </a:effectLst>
        </c:spPr>
        <c:dLbl>
          <c:idx val="0"/>
          <c:layout>
            <c:manualLayout>
              <c:x val="-7.9425684787952824E-2"/>
              <c:y val="-1.72902605428258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solidFill>
              <a:srgbClr val="43615F"/>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419AA1"/>
          </a:solidFill>
          <a:ln>
            <a:solidFill>
              <a:srgbClr val="43615F"/>
            </a:solidFill>
          </a:ln>
          <a:effectLst>
            <a:outerShdw blurRad="254000" sx="102000" sy="102000" algn="ctr" rotWithShape="0">
              <a:prstClr val="black">
                <a:alpha val="20000"/>
              </a:prstClr>
            </a:outerShdw>
          </a:effectLst>
        </c:spPr>
        <c:dLbl>
          <c:idx val="0"/>
          <c:layout>
            <c:manualLayout>
              <c:x val="-6.1096680606117559E-2"/>
              <c:y val="1.42222182404988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5F8B88"/>
          </a:solidFill>
          <a:ln>
            <a:solidFill>
              <a:srgbClr val="43615F"/>
            </a:solidFill>
          </a:ln>
          <a:effectLst>
            <a:outerShdw blurRad="254000" sx="102000" sy="102000" algn="ctr" rotWithShape="0">
              <a:prstClr val="black">
                <a:alpha val="20000"/>
              </a:prstClr>
            </a:outerShdw>
          </a:effectLst>
        </c:spPr>
        <c:dLbl>
          <c:idx val="0"/>
          <c:layout>
            <c:manualLayout>
              <c:x val="5.7023568565709642E-2"/>
              <c:y val="-4.7407394134996103E-3"/>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6BBDC3"/>
          </a:solidFill>
          <a:ln>
            <a:solidFill>
              <a:srgbClr val="43615F"/>
            </a:solidFill>
          </a:ln>
          <a:effectLst>
            <a:outerShdw blurRad="254000" sx="102000" sy="102000" algn="ctr" rotWithShape="0">
              <a:prstClr val="black">
                <a:alpha val="20000"/>
              </a:prstClr>
            </a:outerShdw>
          </a:effectLst>
        </c:spPr>
        <c:dLbl>
          <c:idx val="0"/>
          <c:layout>
            <c:manualLayout>
              <c:x val="5.2950456525301809E-2"/>
              <c:y val="-2.84444364809976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8ACBD0"/>
          </a:solidFill>
          <a:ln>
            <a:solidFill>
              <a:srgbClr val="43615F"/>
            </a:solidFill>
          </a:ln>
          <a:effectLst>
            <a:outerShdw blurRad="254000" sx="102000" sy="102000" algn="ctr" rotWithShape="0">
              <a:prstClr val="black">
                <a:alpha val="20000"/>
              </a:prstClr>
            </a:outerShdw>
          </a:effectLst>
        </c:spPr>
        <c:dLbl>
          <c:idx val="0"/>
          <c:layout>
            <c:manualLayout>
              <c:x val="-7.9425684787952824E-2"/>
              <c:y val="-1.72902605428258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0"/>
        <c:ser>
          <c:idx val="0"/>
          <c:order val="0"/>
          <c:tx>
            <c:strRef>
              <c:f>'Pivot Data'!$O$6</c:f>
              <c:strCache>
                <c:ptCount val="1"/>
                <c:pt idx="0">
                  <c:v>Total</c:v>
                </c:pt>
              </c:strCache>
            </c:strRef>
          </c:tx>
          <c:spPr>
            <a:solidFill>
              <a:schemeClr val="accent6"/>
            </a:solidFill>
            <a:ln>
              <a:solidFill>
                <a:srgbClr val="43615F"/>
              </a:solidFill>
            </a:ln>
            <a:effectLst>
              <a:outerShdw blurRad="254000" sx="102000" sy="102000" algn="ctr" rotWithShape="0">
                <a:prstClr val="black">
                  <a:alpha val="20000"/>
                </a:prstClr>
              </a:outerShdw>
            </a:effectLst>
          </c:spPr>
          <c:dPt>
            <c:idx val="0"/>
            <c:bubble3D val="0"/>
            <c:spPr>
              <a:solidFill>
                <a:srgbClr val="419AA1"/>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47-4FD8-9F5F-6BBA88CFA433}"/>
              </c:ext>
            </c:extLst>
          </c:dPt>
          <c:dPt>
            <c:idx val="1"/>
            <c:bubble3D val="0"/>
            <c:spPr>
              <a:solidFill>
                <a:srgbClr val="5F8B88"/>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47-4FD8-9F5F-6BBA88CFA433}"/>
              </c:ext>
            </c:extLst>
          </c:dPt>
          <c:dPt>
            <c:idx val="2"/>
            <c:bubble3D val="0"/>
            <c:spPr>
              <a:solidFill>
                <a:srgbClr val="6BBDC3"/>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E47-4FD8-9F5F-6BBA88CFA433}"/>
              </c:ext>
            </c:extLst>
          </c:dPt>
          <c:dPt>
            <c:idx val="3"/>
            <c:bubble3D val="0"/>
            <c:spPr>
              <a:solidFill>
                <a:srgbClr val="8ACBD0"/>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E47-4FD8-9F5F-6BBA88CFA433}"/>
              </c:ext>
            </c:extLst>
          </c:dPt>
          <c:dLbls>
            <c:dLbl>
              <c:idx val="0"/>
              <c:layout>
                <c:manualLayout>
                  <c:x val="-6.1096680606117559E-2"/>
                  <c:y val="1.42222182404988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47-4FD8-9F5F-6BBA88CFA433}"/>
                </c:ext>
              </c:extLst>
            </c:dLbl>
            <c:dLbl>
              <c:idx val="1"/>
              <c:layout>
                <c:manualLayout>
                  <c:x val="5.7023568565709642E-2"/>
                  <c:y val="-4.7407394134996103E-3"/>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8E47-4FD8-9F5F-6BBA88CFA433}"/>
                </c:ext>
              </c:extLst>
            </c:dLbl>
            <c:dLbl>
              <c:idx val="2"/>
              <c:layout>
                <c:manualLayout>
                  <c:x val="5.2950456525301809E-2"/>
                  <c:y val="-2.84444364809976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47-4FD8-9F5F-6BBA88CFA433}"/>
                </c:ext>
              </c:extLst>
            </c:dLbl>
            <c:dLbl>
              <c:idx val="3"/>
              <c:layout>
                <c:manualLayout>
                  <c:x val="-7.9425684787952824E-2"/>
                  <c:y val="-1.72902605428258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E47-4FD8-9F5F-6BBA88CFA43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'Pivot Data'!$N$7:$N$11</c:f>
              <c:strCache>
                <c:ptCount val="4"/>
                <c:pt idx="0">
                  <c:v>Bikes</c:v>
                </c:pt>
                <c:pt idx="1">
                  <c:v>Components</c:v>
                </c:pt>
                <c:pt idx="2">
                  <c:v>Clothing</c:v>
                </c:pt>
                <c:pt idx="3">
                  <c:v>Accessories</c:v>
                </c:pt>
              </c:strCache>
            </c:strRef>
          </c:cat>
          <c:val>
            <c:numRef>
              <c:f>'Pivot Data'!$O$7:$O$11</c:f>
              <c:numCache>
                <c:formatCode>0.00%</c:formatCode>
                <c:ptCount val="4"/>
                <c:pt idx="0">
                  <c:v>0.40651095089245876</c:v>
                </c:pt>
                <c:pt idx="1">
                  <c:v>0.31792921385525336</c:v>
                </c:pt>
                <c:pt idx="2">
                  <c:v>0.18533460863979898</c:v>
                </c:pt>
                <c:pt idx="3">
                  <c:v>9.0225226612481751E-2</c:v>
                </c:pt>
              </c:numCache>
            </c:numRef>
          </c:val>
          <c:extLst>
            <c:ext xmlns:c16="http://schemas.microsoft.com/office/drawing/2014/chart" uri="{C3380CC4-5D6E-409C-BE32-E72D297353CC}">
              <c16:uniqueId val="{00000008-8E47-4FD8-9F5F-6BBA88CFA433}"/>
            </c:ext>
          </c:extLst>
        </c:ser>
        <c:dLbls>
          <c:dLblPos val="ctr"/>
          <c:showLegendKey val="0"/>
          <c:showVal val="0"/>
          <c:showCatName val="0"/>
          <c:showSerName val="0"/>
          <c:showPercent val="1"/>
          <c:showBubbleSize val="0"/>
          <c:showLeaderLines val="1"/>
        </c:dLbls>
        <c:firstSliceAng val="206"/>
      </c:pieChart>
      <c:spPr>
        <a:noFill/>
        <a:ln>
          <a:noFill/>
        </a:ln>
        <a:effectLst/>
      </c:spPr>
    </c:plotArea>
    <c:legend>
      <c:legendPos val="tr"/>
      <c:overlay val="1"/>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845546693153431E-2"/>
          <c:y val="0"/>
          <c:w val="0.91259249973179746"/>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B2AC-4AC5-89E2-01E18A14F489}"/>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B2AC-4AC5-89E2-01E18A14F489}"/>
              </c:ext>
            </c:extLst>
          </c:dPt>
          <c:val>
            <c:numRef>
              <c:f>'Pivot Data'!$Z$5:$Z$6</c:f>
              <c:numCache>
                <c:formatCode>0.0%</c:formatCode>
                <c:ptCount val="2"/>
                <c:pt idx="0">
                  <c:v>0.40651095089245876</c:v>
                </c:pt>
                <c:pt idx="1">
                  <c:v>0.5934890491075413</c:v>
                </c:pt>
              </c:numCache>
            </c:numRef>
          </c:val>
          <c:extLst>
            <c:ext xmlns:c16="http://schemas.microsoft.com/office/drawing/2014/chart" uri="{C3380CC4-5D6E-409C-BE32-E72D297353CC}">
              <c16:uniqueId val="{00000004-B2AC-4AC5-89E2-01E18A14F4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1495360329932"/>
          <c:y val="3.3615035981057802E-3"/>
          <c:w val="0.83955831942800663"/>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9AE8-4FE8-B388-444A18D3F94A}"/>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9AE8-4FE8-B388-444A18D3F94A}"/>
              </c:ext>
            </c:extLst>
          </c:dPt>
          <c:val>
            <c:numRef>
              <c:f>'Pivot Data'!$AB$5:$AB$6</c:f>
              <c:numCache>
                <c:formatCode>0.0%</c:formatCode>
                <c:ptCount val="2"/>
                <c:pt idx="0">
                  <c:v>0.21348859133645787</c:v>
                </c:pt>
                <c:pt idx="1">
                  <c:v>0.78651140866354219</c:v>
                </c:pt>
              </c:numCache>
            </c:numRef>
          </c:val>
          <c:extLst>
            <c:ext xmlns:c16="http://schemas.microsoft.com/office/drawing/2014/chart" uri="{C3380CC4-5D6E-409C-BE32-E72D297353CC}">
              <c16:uniqueId val="{00000004-9AE8-4FE8-B388-444A18D3F94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effectLst/>
                <a:latin typeface="+mn-lt"/>
                <a:ea typeface="+mn-ea"/>
                <a:cs typeface="+mn-cs"/>
              </a:defRPr>
            </a:pPr>
            <a:r>
              <a:rPr lang="en-US" sz="1600" b="1" i="0" baseline="0">
                <a:solidFill>
                  <a:schemeClr val="tx1"/>
                </a:solidFill>
                <a:effectLst/>
              </a:rPr>
              <a:t>Quantities </a:t>
            </a:r>
            <a:r>
              <a:rPr lang="en-US" sz="1600" b="1" i="0" u="none" strike="noStrike" kern="1200" spc="0" baseline="0">
                <a:solidFill>
                  <a:schemeClr val="tx1"/>
                </a:solidFill>
                <a:effectLst/>
              </a:rPr>
              <a:t>Top 3 </a:t>
            </a:r>
            <a:r>
              <a:rPr lang="en-US" sz="1600" b="1" i="0" baseline="0">
                <a:solidFill>
                  <a:schemeClr val="tx1"/>
                </a:solidFill>
                <a:effectLst/>
              </a:rPr>
              <a:t>Sub-categories per Cateory</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0.26859861925605927"/>
          <c:y val="0.13351924064550083"/>
          <c:w val="0.68361127397621502"/>
          <c:h val="0.75664887446357998"/>
        </c:manualLayout>
      </c:layout>
      <c:barChart>
        <c:barDir val="bar"/>
        <c:grouping val="clustered"/>
        <c:varyColors val="0"/>
        <c:ser>
          <c:idx val="0"/>
          <c:order val="0"/>
          <c:tx>
            <c:strRef>
              <c:f>'Pivot Data'!$AC$68</c:f>
              <c:strCache>
                <c:ptCount val="1"/>
                <c:pt idx="0">
                  <c:v>Quantity</c:v>
                </c:pt>
              </c:strCache>
            </c:strRef>
          </c:tx>
          <c:spPr>
            <a:solidFill>
              <a:schemeClr val="accent1"/>
            </a:solidFill>
            <a:ln>
              <a:noFill/>
            </a:ln>
            <a:effectLst/>
          </c:spPr>
          <c:invertIfNegative val="0"/>
          <c:dPt>
            <c:idx val="0"/>
            <c:invertIfNegative val="0"/>
            <c:bubble3D val="0"/>
            <c:spPr>
              <a:solidFill>
                <a:srgbClr val="8ACBD0"/>
              </a:solidFill>
              <a:ln>
                <a:noFill/>
              </a:ln>
              <a:effectLst/>
            </c:spPr>
            <c:extLst>
              <c:ext xmlns:c16="http://schemas.microsoft.com/office/drawing/2014/chart" uri="{C3380CC4-5D6E-409C-BE32-E72D297353CC}">
                <c16:uniqueId val="{00000001-100C-4DFC-81E2-C49F74CA266C}"/>
              </c:ext>
            </c:extLst>
          </c:dPt>
          <c:dPt>
            <c:idx val="1"/>
            <c:invertIfNegative val="0"/>
            <c:bubble3D val="0"/>
            <c:spPr>
              <a:solidFill>
                <a:srgbClr val="8ACBD0"/>
              </a:solidFill>
              <a:ln>
                <a:noFill/>
              </a:ln>
              <a:effectLst/>
            </c:spPr>
            <c:extLst>
              <c:ext xmlns:c16="http://schemas.microsoft.com/office/drawing/2014/chart" uri="{C3380CC4-5D6E-409C-BE32-E72D297353CC}">
                <c16:uniqueId val="{00000003-100C-4DFC-81E2-C49F74CA266C}"/>
              </c:ext>
            </c:extLst>
          </c:dPt>
          <c:dPt>
            <c:idx val="2"/>
            <c:invertIfNegative val="0"/>
            <c:bubble3D val="0"/>
            <c:spPr>
              <a:solidFill>
                <a:srgbClr val="8ACBD0"/>
              </a:solidFill>
              <a:ln>
                <a:noFill/>
              </a:ln>
              <a:effectLst/>
            </c:spPr>
            <c:extLst>
              <c:ext xmlns:c16="http://schemas.microsoft.com/office/drawing/2014/chart" uri="{C3380CC4-5D6E-409C-BE32-E72D297353CC}">
                <c16:uniqueId val="{00000005-100C-4DFC-81E2-C49F74CA266C}"/>
              </c:ext>
            </c:extLst>
          </c:dPt>
          <c:dPt>
            <c:idx val="3"/>
            <c:invertIfNegative val="0"/>
            <c:bubble3D val="0"/>
            <c:spPr>
              <a:solidFill>
                <a:srgbClr val="419AA1"/>
              </a:solidFill>
              <a:ln>
                <a:noFill/>
              </a:ln>
              <a:effectLst/>
            </c:spPr>
            <c:extLst>
              <c:ext xmlns:c16="http://schemas.microsoft.com/office/drawing/2014/chart" uri="{C3380CC4-5D6E-409C-BE32-E72D297353CC}">
                <c16:uniqueId val="{00000007-100C-4DFC-81E2-C49F74CA266C}"/>
              </c:ext>
            </c:extLst>
          </c:dPt>
          <c:dPt>
            <c:idx val="4"/>
            <c:invertIfNegative val="0"/>
            <c:bubble3D val="0"/>
            <c:spPr>
              <a:solidFill>
                <a:srgbClr val="419AA1"/>
              </a:solidFill>
              <a:ln>
                <a:noFill/>
              </a:ln>
              <a:effectLst/>
            </c:spPr>
            <c:extLst>
              <c:ext xmlns:c16="http://schemas.microsoft.com/office/drawing/2014/chart" uri="{C3380CC4-5D6E-409C-BE32-E72D297353CC}">
                <c16:uniqueId val="{00000009-100C-4DFC-81E2-C49F74CA266C}"/>
              </c:ext>
            </c:extLst>
          </c:dPt>
          <c:dPt>
            <c:idx val="5"/>
            <c:invertIfNegative val="0"/>
            <c:bubble3D val="0"/>
            <c:spPr>
              <a:solidFill>
                <a:srgbClr val="419AA1"/>
              </a:solidFill>
              <a:ln>
                <a:noFill/>
              </a:ln>
              <a:effectLst/>
            </c:spPr>
            <c:extLst>
              <c:ext xmlns:c16="http://schemas.microsoft.com/office/drawing/2014/chart" uri="{C3380CC4-5D6E-409C-BE32-E72D297353CC}">
                <c16:uniqueId val="{0000000B-100C-4DFC-81E2-C49F74CA266C}"/>
              </c:ext>
            </c:extLst>
          </c:dPt>
          <c:dPt>
            <c:idx val="6"/>
            <c:invertIfNegative val="0"/>
            <c:bubble3D val="0"/>
            <c:spPr>
              <a:solidFill>
                <a:srgbClr val="5F8B88"/>
              </a:solidFill>
              <a:ln>
                <a:noFill/>
              </a:ln>
              <a:effectLst/>
            </c:spPr>
            <c:extLst>
              <c:ext xmlns:c16="http://schemas.microsoft.com/office/drawing/2014/chart" uri="{C3380CC4-5D6E-409C-BE32-E72D297353CC}">
                <c16:uniqueId val="{0000000D-100C-4DFC-81E2-C49F74CA266C}"/>
              </c:ext>
            </c:extLst>
          </c:dPt>
          <c:dPt>
            <c:idx val="7"/>
            <c:invertIfNegative val="0"/>
            <c:bubble3D val="0"/>
            <c:spPr>
              <a:solidFill>
                <a:srgbClr val="5F8B88"/>
              </a:solidFill>
              <a:ln>
                <a:noFill/>
              </a:ln>
              <a:effectLst/>
            </c:spPr>
            <c:extLst>
              <c:ext xmlns:c16="http://schemas.microsoft.com/office/drawing/2014/chart" uri="{C3380CC4-5D6E-409C-BE32-E72D297353CC}">
                <c16:uniqueId val="{0000000F-100C-4DFC-81E2-C49F74CA266C}"/>
              </c:ext>
            </c:extLst>
          </c:dPt>
          <c:dPt>
            <c:idx val="8"/>
            <c:invertIfNegative val="0"/>
            <c:bubble3D val="0"/>
            <c:spPr>
              <a:solidFill>
                <a:srgbClr val="5F8B88"/>
              </a:solidFill>
              <a:ln>
                <a:noFill/>
              </a:ln>
              <a:effectLst/>
            </c:spPr>
            <c:extLst>
              <c:ext xmlns:c16="http://schemas.microsoft.com/office/drawing/2014/chart" uri="{C3380CC4-5D6E-409C-BE32-E72D297353CC}">
                <c16:uniqueId val="{00000011-100C-4DFC-81E2-C49F74CA266C}"/>
              </c:ext>
            </c:extLst>
          </c:dPt>
          <c:dPt>
            <c:idx val="9"/>
            <c:invertIfNegative val="0"/>
            <c:bubble3D val="0"/>
            <c:spPr>
              <a:solidFill>
                <a:srgbClr val="43615F"/>
              </a:solidFill>
              <a:ln>
                <a:noFill/>
              </a:ln>
              <a:effectLst/>
            </c:spPr>
            <c:extLst>
              <c:ext xmlns:c16="http://schemas.microsoft.com/office/drawing/2014/chart" uri="{C3380CC4-5D6E-409C-BE32-E72D297353CC}">
                <c16:uniqueId val="{00000013-100C-4DFC-81E2-C49F74CA266C}"/>
              </c:ext>
            </c:extLst>
          </c:dPt>
          <c:dPt>
            <c:idx val="10"/>
            <c:invertIfNegative val="0"/>
            <c:bubble3D val="0"/>
            <c:spPr>
              <a:solidFill>
                <a:srgbClr val="43615F"/>
              </a:solidFill>
              <a:ln>
                <a:noFill/>
              </a:ln>
              <a:effectLst/>
            </c:spPr>
            <c:extLst>
              <c:ext xmlns:c16="http://schemas.microsoft.com/office/drawing/2014/chart" uri="{C3380CC4-5D6E-409C-BE32-E72D297353CC}">
                <c16:uniqueId val="{00000015-100C-4DFC-81E2-C49F74CA266C}"/>
              </c:ext>
            </c:extLst>
          </c:dPt>
          <c:dPt>
            <c:idx val="11"/>
            <c:invertIfNegative val="0"/>
            <c:bubble3D val="0"/>
            <c:spPr>
              <a:solidFill>
                <a:srgbClr val="43615F"/>
              </a:solidFill>
              <a:ln>
                <a:noFill/>
              </a:ln>
              <a:effectLst/>
            </c:spPr>
            <c:extLst>
              <c:ext xmlns:c16="http://schemas.microsoft.com/office/drawing/2014/chart" uri="{C3380CC4-5D6E-409C-BE32-E72D297353CC}">
                <c16:uniqueId val="{00000017-100C-4DFC-81E2-C49F74CA266C}"/>
              </c:ext>
            </c:extLst>
          </c:dPt>
          <c:dLbls>
            <c:dLbl>
              <c:idx val="0"/>
              <c:delete val="1"/>
              <c:extLst>
                <c:ext xmlns:c15="http://schemas.microsoft.com/office/drawing/2012/chart" uri="{CE6537A1-D6FC-4f65-9D91-7224C49458BB}"/>
                <c:ext xmlns:c16="http://schemas.microsoft.com/office/drawing/2014/chart" uri="{C3380CC4-5D6E-409C-BE32-E72D297353CC}">
                  <c16:uniqueId val="{00000001-100C-4DFC-81E2-C49F74CA266C}"/>
                </c:ext>
              </c:extLst>
            </c:dLbl>
            <c:dLbl>
              <c:idx val="1"/>
              <c:delete val="1"/>
              <c:extLst>
                <c:ext xmlns:c15="http://schemas.microsoft.com/office/drawing/2012/chart" uri="{CE6537A1-D6FC-4f65-9D91-7224C49458BB}"/>
                <c:ext xmlns:c16="http://schemas.microsoft.com/office/drawing/2014/chart" uri="{C3380CC4-5D6E-409C-BE32-E72D297353CC}">
                  <c16:uniqueId val="{00000003-100C-4DFC-81E2-C49F74CA266C}"/>
                </c:ext>
              </c:extLst>
            </c:dLbl>
            <c:dLbl>
              <c:idx val="2"/>
              <c:delete val="1"/>
              <c:extLst>
                <c:ext xmlns:c15="http://schemas.microsoft.com/office/drawing/2012/chart" uri="{CE6537A1-D6FC-4f65-9D91-7224C49458BB}"/>
                <c:ext xmlns:c16="http://schemas.microsoft.com/office/drawing/2014/chart" uri="{C3380CC4-5D6E-409C-BE32-E72D297353CC}">
                  <c16:uniqueId val="{00000005-100C-4DFC-81E2-C49F74CA266C}"/>
                </c:ext>
              </c:extLst>
            </c:dLbl>
            <c:dLbl>
              <c:idx val="4"/>
              <c:delete val="1"/>
              <c:extLst>
                <c:ext xmlns:c15="http://schemas.microsoft.com/office/drawing/2012/chart" uri="{CE6537A1-D6FC-4f65-9D91-7224C49458BB}"/>
                <c:ext xmlns:c16="http://schemas.microsoft.com/office/drawing/2014/chart" uri="{C3380CC4-5D6E-409C-BE32-E72D297353CC}">
                  <c16:uniqueId val="{00000009-100C-4DFC-81E2-C49F74CA266C}"/>
                </c:ext>
              </c:extLst>
            </c:dLbl>
            <c:dLbl>
              <c:idx val="5"/>
              <c:delete val="1"/>
              <c:extLst>
                <c:ext xmlns:c15="http://schemas.microsoft.com/office/drawing/2012/chart" uri="{CE6537A1-D6FC-4f65-9D91-7224C49458BB}"/>
                <c:ext xmlns:c16="http://schemas.microsoft.com/office/drawing/2014/chart" uri="{C3380CC4-5D6E-409C-BE32-E72D297353CC}">
                  <c16:uniqueId val="{0000000B-100C-4DFC-81E2-C49F74CA266C}"/>
                </c:ext>
              </c:extLst>
            </c:dLbl>
            <c:dLbl>
              <c:idx val="6"/>
              <c:delete val="1"/>
              <c:extLst>
                <c:ext xmlns:c15="http://schemas.microsoft.com/office/drawing/2012/chart" uri="{CE6537A1-D6FC-4f65-9D91-7224C49458BB}"/>
                <c:ext xmlns:c16="http://schemas.microsoft.com/office/drawing/2014/chart" uri="{C3380CC4-5D6E-409C-BE32-E72D297353CC}">
                  <c16:uniqueId val="{0000000D-100C-4DFC-81E2-C49F74CA266C}"/>
                </c:ext>
              </c:extLst>
            </c:dLbl>
            <c:dLbl>
              <c:idx val="7"/>
              <c:delete val="1"/>
              <c:extLst>
                <c:ext xmlns:c15="http://schemas.microsoft.com/office/drawing/2012/chart" uri="{CE6537A1-D6FC-4f65-9D91-7224C49458BB}"/>
                <c:ext xmlns:c16="http://schemas.microsoft.com/office/drawing/2014/chart" uri="{C3380CC4-5D6E-409C-BE32-E72D297353CC}">
                  <c16:uniqueId val="{0000000F-100C-4DFC-81E2-C49F74CA266C}"/>
                </c:ext>
              </c:extLst>
            </c:dLbl>
            <c:dLbl>
              <c:idx val="8"/>
              <c:delete val="1"/>
              <c:extLst>
                <c:ext xmlns:c15="http://schemas.microsoft.com/office/drawing/2012/chart" uri="{CE6537A1-D6FC-4f65-9D91-7224C49458BB}"/>
                <c:ext xmlns:c16="http://schemas.microsoft.com/office/drawing/2014/chart" uri="{C3380CC4-5D6E-409C-BE32-E72D297353CC}">
                  <c16:uniqueId val="{00000011-100C-4DFC-81E2-C49F74CA266C}"/>
                </c:ext>
              </c:extLst>
            </c:dLbl>
            <c:dLbl>
              <c:idx val="11"/>
              <c:delete val="1"/>
              <c:extLst>
                <c:ext xmlns:c15="http://schemas.microsoft.com/office/drawing/2012/chart" uri="{CE6537A1-D6FC-4f65-9D91-7224C49458BB}"/>
                <c:ext xmlns:c16="http://schemas.microsoft.com/office/drawing/2014/chart" uri="{C3380CC4-5D6E-409C-BE32-E72D297353CC}">
                  <c16:uniqueId val="{00000017-100C-4DFC-81E2-C49F74CA266C}"/>
                </c:ext>
              </c:extLst>
            </c:dLbl>
            <c:spPr>
              <a:solidFill>
                <a:srgbClr val="C2F1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Data'!$AA$69:$AB$80</c:f>
              <c:multiLvlStrCache>
                <c:ptCount val="12"/>
                <c:lvl>
                  <c:pt idx="0">
                    <c:v>Helmets</c:v>
                  </c:pt>
                  <c:pt idx="1">
                    <c:v>Tires and Tubes</c:v>
                  </c:pt>
                  <c:pt idx="2">
                    <c:v>Bottles and Cages</c:v>
                  </c:pt>
                  <c:pt idx="3">
                    <c:v>Road Bikes</c:v>
                  </c:pt>
                  <c:pt idx="4">
                    <c:v>Mountain Bikes</c:v>
                  </c:pt>
                  <c:pt idx="5">
                    <c:v>Touring Bikes</c:v>
                  </c:pt>
                  <c:pt idx="6">
                    <c:v>Jerseys</c:v>
                  </c:pt>
                  <c:pt idx="7">
                    <c:v>Gloves</c:v>
                  </c:pt>
                  <c:pt idx="8">
                    <c:v>Shorts</c:v>
                  </c:pt>
                  <c:pt idx="9">
                    <c:v>Road Frames</c:v>
                  </c:pt>
                  <c:pt idx="10">
                    <c:v>Mountain Frames</c:v>
                  </c:pt>
                  <c:pt idx="11">
                    <c:v>Wheels</c:v>
                  </c:pt>
                </c:lvl>
                <c:lvl>
                  <c:pt idx="0">
                    <c:v>Accessories</c:v>
                  </c:pt>
                  <c:pt idx="3">
                    <c:v>Bikes</c:v>
                  </c:pt>
                  <c:pt idx="6">
                    <c:v>Clothing</c:v>
                  </c:pt>
                  <c:pt idx="9">
                    <c:v>Components</c:v>
                  </c:pt>
                </c:lvl>
              </c:multiLvlStrCache>
            </c:multiLvlStrRef>
          </c:cat>
          <c:val>
            <c:numRef>
              <c:f>'Pivot Data'!$AC$69:$AC$80</c:f>
              <c:numCache>
                <c:formatCode>#,##0</c:formatCode>
                <c:ptCount val="12"/>
                <c:pt idx="0">
                  <c:v>19541</c:v>
                </c:pt>
                <c:pt idx="1">
                  <c:v>18006</c:v>
                </c:pt>
                <c:pt idx="2">
                  <c:v>10552</c:v>
                </c:pt>
                <c:pt idx="3">
                  <c:v>47196</c:v>
                </c:pt>
                <c:pt idx="4">
                  <c:v>28321</c:v>
                </c:pt>
                <c:pt idx="5">
                  <c:v>14751</c:v>
                </c:pt>
                <c:pt idx="6">
                  <c:v>22711</c:v>
                </c:pt>
                <c:pt idx="7">
                  <c:v>13012</c:v>
                </c:pt>
                <c:pt idx="8">
                  <c:v>9967</c:v>
                </c:pt>
                <c:pt idx="9">
                  <c:v>11753</c:v>
                </c:pt>
                <c:pt idx="10">
                  <c:v>11621</c:v>
                </c:pt>
                <c:pt idx="11">
                  <c:v>5273</c:v>
                </c:pt>
              </c:numCache>
            </c:numRef>
          </c:val>
          <c:extLst>
            <c:ext xmlns:c16="http://schemas.microsoft.com/office/drawing/2014/chart" uri="{C3380CC4-5D6E-409C-BE32-E72D297353CC}">
              <c16:uniqueId val="{00000018-100C-4DFC-81E2-C49F74CA266C}"/>
            </c:ext>
          </c:extLst>
        </c:ser>
        <c:dLbls>
          <c:dLblPos val="outEnd"/>
          <c:showLegendKey val="0"/>
          <c:showVal val="1"/>
          <c:showCatName val="0"/>
          <c:showSerName val="0"/>
          <c:showPercent val="0"/>
          <c:showBubbleSize val="0"/>
        </c:dLbls>
        <c:gapWidth val="219"/>
        <c:axId val="1731064207"/>
        <c:axId val="1731063727"/>
      </c:barChart>
      <c:catAx>
        <c:axId val="1731064207"/>
        <c:scaling>
          <c:orientation val="minMax"/>
        </c:scaling>
        <c:delete val="0"/>
        <c:axPos val="l"/>
        <c:numFmt formatCode="General" sourceLinked="1"/>
        <c:majorTickMark val="out"/>
        <c:minorTickMark val="none"/>
        <c:tickLblPos val="nextTo"/>
        <c:spPr>
          <a:noFill/>
          <a:ln w="9525" cap="flat" cmpd="sng" algn="ctr">
            <a:solidFill>
              <a:srgbClr val="6BBDC3"/>
            </a:solidFill>
            <a:round/>
          </a:ln>
          <a:effectLst>
            <a:softEdge rad="0"/>
          </a:effectLst>
        </c:spPr>
        <c:txPr>
          <a:bodyPr rot="-60000000" spcFirstLastPara="1" vertOverflow="ellipsis" vert="horz" wrap="square" anchor="ctr" anchorCtr="1"/>
          <a:lstStyle/>
          <a:p>
            <a:pPr>
              <a:defRPr sz="900" b="0" i="0" u="none" strike="noStrike" kern="1200" baseline="0">
                <a:solidFill>
                  <a:schemeClr val="bg2">
                    <a:lumMod val="10000"/>
                  </a:schemeClr>
                </a:solidFill>
                <a:effectLst>
                  <a:innerShdw blurRad="63500" dist="50800" dir="18900000">
                    <a:prstClr val="black">
                      <a:alpha val="50000"/>
                    </a:prstClr>
                  </a:innerShdw>
                </a:effectLst>
                <a:latin typeface="+mn-lt"/>
                <a:ea typeface="+mn-ea"/>
                <a:cs typeface="+mn-cs"/>
              </a:defRPr>
            </a:pPr>
            <a:endParaRPr lang="en-US"/>
          </a:p>
        </c:txPr>
        <c:crossAx val="1731063727"/>
        <c:crosses val="autoZero"/>
        <c:auto val="1"/>
        <c:lblAlgn val="ctr"/>
        <c:lblOffset val="100"/>
        <c:noMultiLvlLbl val="0"/>
      </c:catAx>
      <c:valAx>
        <c:axId val="173106372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64207"/>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b="1" i="0" baseline="0">
                <a:effectLst/>
              </a:rPr>
              <a:t>Sales in million Top 3 Sub-categories per Category</a:t>
            </a:r>
            <a:endParaRPr lang="en-GB" sz="1400">
              <a:effectLst/>
            </a:endParaRPr>
          </a:p>
        </c:rich>
      </c:tx>
      <c:layout>
        <c:manualLayout>
          <c:xMode val="edge"/>
          <c:yMode val="edge"/>
          <c:x val="0.16243271095875841"/>
          <c:y val="3.4553498065548259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29310152318046256"/>
          <c:y val="0.1135953050774597"/>
          <c:w val="0.75580479122100253"/>
          <c:h val="0.81098665201090481"/>
        </c:manualLayout>
      </c:layout>
      <c:barChart>
        <c:barDir val="bar"/>
        <c:grouping val="clustered"/>
        <c:varyColors val="0"/>
        <c:ser>
          <c:idx val="0"/>
          <c:order val="0"/>
          <c:tx>
            <c:strRef>
              <c:f>'Pivot Data'!$I$91</c:f>
              <c:strCache>
                <c:ptCount val="1"/>
                <c:pt idx="0">
                  <c:v>Sales</c:v>
                </c:pt>
              </c:strCache>
            </c:strRef>
          </c:tx>
          <c:spPr>
            <a:solidFill>
              <a:schemeClr val="accent1"/>
            </a:solidFill>
            <a:ln>
              <a:noFill/>
            </a:ln>
            <a:effectLst/>
          </c:spPr>
          <c:invertIfNegative val="0"/>
          <c:dPt>
            <c:idx val="0"/>
            <c:invertIfNegative val="0"/>
            <c:bubble3D val="0"/>
            <c:spPr>
              <a:solidFill>
                <a:srgbClr val="8ACBD0"/>
              </a:solidFill>
              <a:ln>
                <a:noFill/>
              </a:ln>
              <a:effectLst/>
            </c:spPr>
            <c:extLst>
              <c:ext xmlns:c16="http://schemas.microsoft.com/office/drawing/2014/chart" uri="{C3380CC4-5D6E-409C-BE32-E72D297353CC}">
                <c16:uniqueId val="{00000001-BDCE-4813-9EA1-1772DFD894F7}"/>
              </c:ext>
            </c:extLst>
          </c:dPt>
          <c:dPt>
            <c:idx val="1"/>
            <c:invertIfNegative val="0"/>
            <c:bubble3D val="0"/>
            <c:spPr>
              <a:solidFill>
                <a:srgbClr val="8ACBD0"/>
              </a:solidFill>
              <a:ln>
                <a:noFill/>
              </a:ln>
              <a:effectLst/>
            </c:spPr>
            <c:extLst>
              <c:ext xmlns:c16="http://schemas.microsoft.com/office/drawing/2014/chart" uri="{C3380CC4-5D6E-409C-BE32-E72D297353CC}">
                <c16:uniqueId val="{00000003-BDCE-4813-9EA1-1772DFD894F7}"/>
              </c:ext>
            </c:extLst>
          </c:dPt>
          <c:dPt>
            <c:idx val="2"/>
            <c:invertIfNegative val="0"/>
            <c:bubble3D val="0"/>
            <c:spPr>
              <a:solidFill>
                <a:srgbClr val="8ACBD0"/>
              </a:solidFill>
              <a:ln>
                <a:noFill/>
              </a:ln>
              <a:effectLst/>
            </c:spPr>
            <c:extLst>
              <c:ext xmlns:c16="http://schemas.microsoft.com/office/drawing/2014/chart" uri="{C3380CC4-5D6E-409C-BE32-E72D297353CC}">
                <c16:uniqueId val="{00000005-BDCE-4813-9EA1-1772DFD894F7}"/>
              </c:ext>
            </c:extLst>
          </c:dPt>
          <c:dPt>
            <c:idx val="3"/>
            <c:invertIfNegative val="0"/>
            <c:bubble3D val="0"/>
            <c:spPr>
              <a:solidFill>
                <a:srgbClr val="419AA1"/>
              </a:solidFill>
              <a:ln>
                <a:noFill/>
              </a:ln>
              <a:effectLst/>
            </c:spPr>
            <c:extLst>
              <c:ext xmlns:c16="http://schemas.microsoft.com/office/drawing/2014/chart" uri="{C3380CC4-5D6E-409C-BE32-E72D297353CC}">
                <c16:uniqueId val="{00000007-BDCE-4813-9EA1-1772DFD894F7}"/>
              </c:ext>
            </c:extLst>
          </c:dPt>
          <c:dPt>
            <c:idx val="4"/>
            <c:invertIfNegative val="0"/>
            <c:bubble3D val="0"/>
            <c:spPr>
              <a:solidFill>
                <a:srgbClr val="419AA1"/>
              </a:solidFill>
              <a:ln>
                <a:noFill/>
              </a:ln>
              <a:effectLst/>
            </c:spPr>
            <c:extLst>
              <c:ext xmlns:c16="http://schemas.microsoft.com/office/drawing/2014/chart" uri="{C3380CC4-5D6E-409C-BE32-E72D297353CC}">
                <c16:uniqueId val="{00000009-BDCE-4813-9EA1-1772DFD894F7}"/>
              </c:ext>
            </c:extLst>
          </c:dPt>
          <c:dPt>
            <c:idx val="5"/>
            <c:invertIfNegative val="0"/>
            <c:bubble3D val="0"/>
            <c:spPr>
              <a:solidFill>
                <a:srgbClr val="419AA1"/>
              </a:solidFill>
              <a:ln>
                <a:noFill/>
              </a:ln>
              <a:effectLst/>
            </c:spPr>
            <c:extLst>
              <c:ext xmlns:c16="http://schemas.microsoft.com/office/drawing/2014/chart" uri="{C3380CC4-5D6E-409C-BE32-E72D297353CC}">
                <c16:uniqueId val="{0000000B-BDCE-4813-9EA1-1772DFD894F7}"/>
              </c:ext>
            </c:extLst>
          </c:dPt>
          <c:dPt>
            <c:idx val="6"/>
            <c:invertIfNegative val="0"/>
            <c:bubble3D val="0"/>
            <c:spPr>
              <a:solidFill>
                <a:srgbClr val="5F8B88"/>
              </a:solidFill>
              <a:ln>
                <a:noFill/>
              </a:ln>
              <a:effectLst/>
            </c:spPr>
            <c:extLst>
              <c:ext xmlns:c16="http://schemas.microsoft.com/office/drawing/2014/chart" uri="{C3380CC4-5D6E-409C-BE32-E72D297353CC}">
                <c16:uniqueId val="{0000000D-BDCE-4813-9EA1-1772DFD894F7}"/>
              </c:ext>
            </c:extLst>
          </c:dPt>
          <c:dPt>
            <c:idx val="7"/>
            <c:invertIfNegative val="0"/>
            <c:bubble3D val="0"/>
            <c:spPr>
              <a:solidFill>
                <a:srgbClr val="5F8B88"/>
              </a:solidFill>
              <a:ln>
                <a:noFill/>
              </a:ln>
              <a:effectLst/>
            </c:spPr>
            <c:extLst>
              <c:ext xmlns:c16="http://schemas.microsoft.com/office/drawing/2014/chart" uri="{C3380CC4-5D6E-409C-BE32-E72D297353CC}">
                <c16:uniqueId val="{0000000F-BDCE-4813-9EA1-1772DFD894F7}"/>
              </c:ext>
            </c:extLst>
          </c:dPt>
          <c:dPt>
            <c:idx val="8"/>
            <c:invertIfNegative val="0"/>
            <c:bubble3D val="0"/>
            <c:spPr>
              <a:solidFill>
                <a:srgbClr val="5F8B88"/>
              </a:solidFill>
              <a:ln>
                <a:noFill/>
              </a:ln>
              <a:effectLst/>
            </c:spPr>
            <c:extLst>
              <c:ext xmlns:c16="http://schemas.microsoft.com/office/drawing/2014/chart" uri="{C3380CC4-5D6E-409C-BE32-E72D297353CC}">
                <c16:uniqueId val="{00000011-BDCE-4813-9EA1-1772DFD894F7}"/>
              </c:ext>
            </c:extLst>
          </c:dPt>
          <c:dPt>
            <c:idx val="9"/>
            <c:invertIfNegative val="0"/>
            <c:bubble3D val="0"/>
            <c:spPr>
              <a:solidFill>
                <a:srgbClr val="43615F"/>
              </a:solidFill>
              <a:ln>
                <a:noFill/>
              </a:ln>
              <a:effectLst/>
            </c:spPr>
            <c:extLst>
              <c:ext xmlns:c16="http://schemas.microsoft.com/office/drawing/2014/chart" uri="{C3380CC4-5D6E-409C-BE32-E72D297353CC}">
                <c16:uniqueId val="{00000013-BDCE-4813-9EA1-1772DFD894F7}"/>
              </c:ext>
            </c:extLst>
          </c:dPt>
          <c:dPt>
            <c:idx val="10"/>
            <c:invertIfNegative val="0"/>
            <c:bubble3D val="0"/>
            <c:spPr>
              <a:solidFill>
                <a:srgbClr val="43615F"/>
              </a:solidFill>
              <a:ln>
                <a:noFill/>
              </a:ln>
              <a:effectLst/>
            </c:spPr>
            <c:extLst>
              <c:ext xmlns:c16="http://schemas.microsoft.com/office/drawing/2014/chart" uri="{C3380CC4-5D6E-409C-BE32-E72D297353CC}">
                <c16:uniqueId val="{00000015-BDCE-4813-9EA1-1772DFD894F7}"/>
              </c:ext>
            </c:extLst>
          </c:dPt>
          <c:dPt>
            <c:idx val="11"/>
            <c:invertIfNegative val="0"/>
            <c:bubble3D val="0"/>
            <c:spPr>
              <a:solidFill>
                <a:srgbClr val="43615F"/>
              </a:solidFill>
              <a:ln>
                <a:noFill/>
              </a:ln>
              <a:effectLst/>
            </c:spPr>
            <c:extLst>
              <c:ext xmlns:c16="http://schemas.microsoft.com/office/drawing/2014/chart" uri="{C3380CC4-5D6E-409C-BE32-E72D297353CC}">
                <c16:uniqueId val="{00000017-BDCE-4813-9EA1-1772DFD894F7}"/>
              </c:ext>
            </c:extLst>
          </c:dPt>
          <c:cat>
            <c:multiLvlStrRef>
              <c:f>'Pivot Data'!$G$92:$H$103</c:f>
              <c:multiLvlStrCache>
                <c:ptCount val="12"/>
                <c:lvl>
                  <c:pt idx="0">
                    <c:v>Helmets</c:v>
                  </c:pt>
                  <c:pt idx="1">
                    <c:v>Bottles and Cages</c:v>
                  </c:pt>
                  <c:pt idx="2">
                    <c:v>Cleaners</c:v>
                  </c:pt>
                  <c:pt idx="3">
                    <c:v>Road Bikes</c:v>
                  </c:pt>
                  <c:pt idx="4">
                    <c:v>Mountain Bikes</c:v>
                  </c:pt>
                  <c:pt idx="5">
                    <c:v>Touring Bikes</c:v>
                  </c:pt>
                  <c:pt idx="6">
                    <c:v>Jerseys</c:v>
                  </c:pt>
                  <c:pt idx="7">
                    <c:v>Gloves</c:v>
                  </c:pt>
                  <c:pt idx="8">
                    <c:v>Shorts</c:v>
                  </c:pt>
                  <c:pt idx="9">
                    <c:v>Road Frames</c:v>
                  </c:pt>
                  <c:pt idx="10">
                    <c:v>Mountain Frames</c:v>
                  </c:pt>
                  <c:pt idx="11">
                    <c:v>Wheels</c:v>
                  </c:pt>
                </c:lvl>
                <c:lvl>
                  <c:pt idx="0">
                    <c:v>Accessories</c:v>
                  </c:pt>
                  <c:pt idx="3">
                    <c:v>Bikes</c:v>
                  </c:pt>
                  <c:pt idx="6">
                    <c:v>Clothing</c:v>
                  </c:pt>
                  <c:pt idx="9">
                    <c:v>Components</c:v>
                  </c:pt>
                </c:lvl>
              </c:multiLvlStrCache>
            </c:multiLvlStrRef>
          </c:cat>
          <c:val>
            <c:numRef>
              <c:f>'Pivot Data'!$I$92:$I$103</c:f>
              <c:numCache>
                <c:formatCode>_-[$$-409]* #,##0_ ;_-[$$-409]* \-#,##0\ ;_-[$$-409]* "-"??_ ;_-@_ </c:formatCode>
                <c:ptCount val="12"/>
                <c:pt idx="0">
                  <c:v>134483767.04410028</c:v>
                </c:pt>
                <c:pt idx="1">
                  <c:v>26280952.712799985</c:v>
                </c:pt>
                <c:pt idx="2">
                  <c:v>18413114.345699988</c:v>
                </c:pt>
                <c:pt idx="3">
                  <c:v>624874728.66549659</c:v>
                </c:pt>
                <c:pt idx="4">
                  <c:v>357041832.93830001</c:v>
                </c:pt>
                <c:pt idx="5">
                  <c:v>207928846.75409952</c:v>
                </c:pt>
                <c:pt idx="6">
                  <c:v>175677569.52810001</c:v>
                </c:pt>
                <c:pt idx="7">
                  <c:v>97203912.5499001</c:v>
                </c:pt>
                <c:pt idx="8">
                  <c:v>67226518.943000123</c:v>
                </c:pt>
                <c:pt idx="9">
                  <c:v>240926876.80160049</c:v>
                </c:pt>
                <c:pt idx="10">
                  <c:v>222743775.17579988</c:v>
                </c:pt>
                <c:pt idx="11">
                  <c:v>94291497.624499872</c:v>
                </c:pt>
              </c:numCache>
            </c:numRef>
          </c:val>
          <c:extLst>
            <c:ext xmlns:c16="http://schemas.microsoft.com/office/drawing/2014/chart" uri="{C3380CC4-5D6E-409C-BE32-E72D297353CC}">
              <c16:uniqueId val="{00000018-BDCE-4813-9EA1-1772DFD894F7}"/>
            </c:ext>
          </c:extLst>
        </c:ser>
        <c:dLbls>
          <c:showLegendKey val="0"/>
          <c:showVal val="0"/>
          <c:showCatName val="0"/>
          <c:showSerName val="0"/>
          <c:showPercent val="0"/>
          <c:showBubbleSize val="0"/>
        </c:dLbls>
        <c:gapWidth val="182"/>
        <c:axId val="1186922384"/>
        <c:axId val="1186930544"/>
      </c:barChart>
      <c:catAx>
        <c:axId val="118692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6930544"/>
        <c:crosses val="autoZero"/>
        <c:auto val="1"/>
        <c:lblAlgn val="ctr"/>
        <c:lblOffset val="100"/>
        <c:noMultiLvlLbl val="0"/>
      </c:catAx>
      <c:valAx>
        <c:axId val="118693054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6922384"/>
        <c:crosses val="autoZero"/>
        <c:crossBetween val="between"/>
        <c:dispUnits>
          <c:builtInUnit val="millions"/>
        </c:dispUnits>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Data!Top 5 products</c:name>
    <c:fmtId val="19"/>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r>
              <a:rPr lang="en-US" sz="1400" b="1" i="0" u="none" strike="noStrike" kern="1200" spc="0" baseline="0">
                <a:solidFill>
                  <a:sysClr val="windowText" lastClr="000000">
                    <a:lumMod val="75000"/>
                    <a:lumOff val="25000"/>
                  </a:sysClr>
                </a:solidFill>
                <a:latin typeface="+mn-lt"/>
                <a:ea typeface="+mn-ea"/>
                <a:cs typeface="+mn-cs"/>
              </a:rPr>
              <a:t>Top 5 Products Sales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rgbClr val="419AA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419AA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419AA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419AA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40146925339484"/>
          <c:y val="0.24419506005603178"/>
          <c:w val="0.6010291449854217"/>
          <c:h val="0.54496120877332643"/>
        </c:manualLayout>
      </c:layout>
      <c:barChart>
        <c:barDir val="bar"/>
        <c:grouping val="clustered"/>
        <c:varyColors val="0"/>
        <c:ser>
          <c:idx val="0"/>
          <c:order val="0"/>
          <c:tx>
            <c:strRef>
              <c:f>'Pivot Data'!$Z$31</c:f>
              <c:strCache>
                <c:ptCount val="1"/>
                <c:pt idx="0">
                  <c:v>Total</c:v>
                </c:pt>
              </c:strCache>
            </c:strRef>
          </c:tx>
          <c:spPr>
            <a:solidFill>
              <a:srgbClr val="419AA1"/>
            </a:solidFill>
            <a:ln>
              <a:noFill/>
            </a:ln>
            <a:effectLst/>
          </c:spPr>
          <c:invertIfNegative val="0"/>
          <c:cat>
            <c:strRef>
              <c:f>'Pivot Data'!$Y$32:$Y$37</c:f>
              <c:strCache>
                <c:ptCount val="5"/>
                <c:pt idx="0">
                  <c:v>Sport-100 Helmet, Red</c:v>
                </c:pt>
                <c:pt idx="1">
                  <c:v>Sport-100 Helmet, Black</c:v>
                </c:pt>
                <c:pt idx="2">
                  <c:v>Sport-100 Helmet, Blue</c:v>
                </c:pt>
                <c:pt idx="3">
                  <c:v>Long-Sleeve Logo Jersey, L</c:v>
                </c:pt>
                <c:pt idx="4">
                  <c:v>AWC Logo Cap</c:v>
                </c:pt>
              </c:strCache>
            </c:strRef>
          </c:cat>
          <c:val>
            <c:numRef>
              <c:f>'Pivot Data'!$Z$32:$Z$37</c:f>
              <c:numCache>
                <c:formatCode>_-[$$-409]* #,##0_ ;_-[$$-409]* \-#,##0\ ;_-[$$-409]* "-"??_ ;_-@_ </c:formatCode>
                <c:ptCount val="5"/>
                <c:pt idx="0">
                  <c:v>43270515.960100077</c:v>
                </c:pt>
                <c:pt idx="1">
                  <c:v>44958480.40080002</c:v>
                </c:pt>
                <c:pt idx="2">
                  <c:v>46254770.683199987</c:v>
                </c:pt>
                <c:pt idx="3">
                  <c:v>47707918.802999988</c:v>
                </c:pt>
                <c:pt idx="4">
                  <c:v>49785073.912300043</c:v>
                </c:pt>
              </c:numCache>
            </c:numRef>
          </c:val>
          <c:extLst>
            <c:ext xmlns:c16="http://schemas.microsoft.com/office/drawing/2014/chart" uri="{C3380CC4-5D6E-409C-BE32-E72D297353CC}">
              <c16:uniqueId val="{00000000-A1CD-4BA8-8523-0119194266DD}"/>
            </c:ext>
          </c:extLst>
        </c:ser>
        <c:dLbls>
          <c:showLegendKey val="0"/>
          <c:showVal val="0"/>
          <c:showCatName val="0"/>
          <c:showSerName val="0"/>
          <c:showPercent val="0"/>
          <c:showBubbleSize val="0"/>
        </c:dLbls>
        <c:gapWidth val="182"/>
        <c:axId val="1207821456"/>
        <c:axId val="1207807536"/>
      </c:barChart>
      <c:catAx>
        <c:axId val="120782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07536"/>
        <c:crosses val="autoZero"/>
        <c:auto val="1"/>
        <c:lblAlgn val="ctr"/>
        <c:lblOffset val="100"/>
        <c:noMultiLvlLbl val="0"/>
      </c:catAx>
      <c:valAx>
        <c:axId val="1207807536"/>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845546693153431E-2"/>
          <c:y val="0"/>
          <c:w val="0.91259249973179746"/>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EBD4-4947-B163-811AAEB0657B}"/>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EBD4-4947-B163-811AAEB0657B}"/>
              </c:ext>
            </c:extLst>
          </c:dPt>
          <c:val>
            <c:numRef>
              <c:f>'Pivot Data'!$Z$5:$Z$6</c:f>
              <c:numCache>
                <c:formatCode>0.0%</c:formatCode>
                <c:ptCount val="2"/>
                <c:pt idx="0">
                  <c:v>0.40651095089245876</c:v>
                </c:pt>
                <c:pt idx="1">
                  <c:v>0.5934890491075413</c:v>
                </c:pt>
              </c:numCache>
            </c:numRef>
          </c:val>
          <c:extLst>
            <c:ext xmlns:c16="http://schemas.microsoft.com/office/drawing/2014/chart" uri="{C3380CC4-5D6E-409C-BE32-E72D297353CC}">
              <c16:uniqueId val="{00000004-EBD4-4947-B163-811AAEB0657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1495360329932"/>
          <c:y val="3.3615035981057802E-3"/>
          <c:w val="0.83955831942800663"/>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DFF6-44C0-BA4B-24C9A3AC4DE4}"/>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DFF6-44C0-BA4B-24C9A3AC4DE4}"/>
              </c:ext>
            </c:extLst>
          </c:dPt>
          <c:val>
            <c:numRef>
              <c:f>'Pivot Data'!$AB$5:$AB$6</c:f>
              <c:numCache>
                <c:formatCode>0.0%</c:formatCode>
                <c:ptCount val="2"/>
                <c:pt idx="0">
                  <c:v>0.21348859133645787</c:v>
                </c:pt>
                <c:pt idx="1">
                  <c:v>0.78651140866354219</c:v>
                </c:pt>
              </c:numCache>
            </c:numRef>
          </c:val>
          <c:extLst>
            <c:ext xmlns:c16="http://schemas.microsoft.com/office/drawing/2014/chart" uri="{C3380CC4-5D6E-409C-BE32-E72D297353CC}">
              <c16:uniqueId val="{00000004-DFF6-44C0-BA4B-24C9A3AC4DE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Data!Qproducts</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Top 5 Products Quantities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Data'!$P$171</c:f>
              <c:strCache>
                <c:ptCount val="1"/>
                <c:pt idx="0">
                  <c:v>Total</c:v>
                </c:pt>
              </c:strCache>
            </c:strRef>
          </c:tx>
          <c:spPr>
            <a:solidFill>
              <a:schemeClr val="accent2"/>
            </a:solidFill>
            <a:ln>
              <a:noFill/>
            </a:ln>
            <a:effectLst/>
          </c:spPr>
          <c:invertIfNegative val="0"/>
          <c:cat>
            <c:strRef>
              <c:f>'Pivot Data'!$O$172:$O$177</c:f>
              <c:strCache>
                <c:ptCount val="5"/>
                <c:pt idx="0">
                  <c:v>Sport-100 Helmet, Black</c:v>
                </c:pt>
                <c:pt idx="1">
                  <c:v>Long-Sleeve Logo Jersey, L</c:v>
                </c:pt>
                <c:pt idx="2">
                  <c:v>Sport-100 Helmet, Blue</c:v>
                </c:pt>
                <c:pt idx="3">
                  <c:v>Water Bottle - 30 oz.</c:v>
                </c:pt>
                <c:pt idx="4">
                  <c:v>AWC Logo Cap</c:v>
                </c:pt>
              </c:strCache>
            </c:strRef>
          </c:cat>
          <c:val>
            <c:numRef>
              <c:f>'Pivot Data'!$P$172:$P$177</c:f>
              <c:numCache>
                <c:formatCode>General</c:formatCode>
                <c:ptCount val="5"/>
                <c:pt idx="0">
                  <c:v>6532</c:v>
                </c:pt>
                <c:pt idx="1">
                  <c:v>6592</c:v>
                </c:pt>
                <c:pt idx="2">
                  <c:v>6743</c:v>
                </c:pt>
                <c:pt idx="3">
                  <c:v>6815</c:v>
                </c:pt>
                <c:pt idx="4">
                  <c:v>8311</c:v>
                </c:pt>
              </c:numCache>
            </c:numRef>
          </c:val>
          <c:extLst>
            <c:ext xmlns:c16="http://schemas.microsoft.com/office/drawing/2014/chart" uri="{C3380CC4-5D6E-409C-BE32-E72D297353CC}">
              <c16:uniqueId val="{00000000-2865-4253-99F0-304C8D6AE500}"/>
            </c:ext>
          </c:extLst>
        </c:ser>
        <c:dLbls>
          <c:showLegendKey val="0"/>
          <c:showVal val="0"/>
          <c:showCatName val="0"/>
          <c:showSerName val="0"/>
          <c:showPercent val="0"/>
          <c:showBubbleSize val="0"/>
        </c:dLbls>
        <c:gapWidth val="182"/>
        <c:axId val="1871813680"/>
        <c:axId val="1871814160"/>
      </c:barChart>
      <c:catAx>
        <c:axId val="187181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14160"/>
        <c:crosses val="autoZero"/>
        <c:auto val="1"/>
        <c:lblAlgn val="ctr"/>
        <c:lblOffset val="100"/>
        <c:noMultiLvlLbl val="0"/>
      </c:catAx>
      <c:valAx>
        <c:axId val="1871814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1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Data!Units of products</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Top Unit Products</a:t>
            </a: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rgbClr val="3AD2C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D2C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D2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Data'!$J$170</c:f>
              <c:strCache>
                <c:ptCount val="1"/>
                <c:pt idx="0">
                  <c:v>Total</c:v>
                </c:pt>
              </c:strCache>
            </c:strRef>
          </c:tx>
          <c:spPr>
            <a:solidFill>
              <a:srgbClr val="3AD2CE"/>
            </a:solidFill>
            <a:ln>
              <a:noFill/>
            </a:ln>
            <a:effectLst/>
          </c:spPr>
          <c:invertIfNegative val="0"/>
          <c:cat>
            <c:strRef>
              <c:f>'Pivot Data'!$I$171:$I$176</c:f>
              <c:strCache>
                <c:ptCount val="5"/>
                <c:pt idx="0">
                  <c:v>AWC Logo Cap</c:v>
                </c:pt>
                <c:pt idx="1">
                  <c:v>Sport-100 Helmet, Black</c:v>
                </c:pt>
                <c:pt idx="2">
                  <c:v>Sport-100 Helmet, Blue</c:v>
                </c:pt>
                <c:pt idx="3">
                  <c:v>Sport-100 Helmet, Red</c:v>
                </c:pt>
                <c:pt idx="4">
                  <c:v>Long-Sleeve Logo Jersey, L</c:v>
                </c:pt>
              </c:strCache>
            </c:strRef>
          </c:cat>
          <c:val>
            <c:numRef>
              <c:f>'Pivot Data'!$J$171:$J$176</c:f>
              <c:numCache>
                <c:formatCode>#,##0</c:formatCode>
                <c:ptCount val="5"/>
                <c:pt idx="0">
                  <c:v>8.99</c:v>
                </c:pt>
                <c:pt idx="1">
                  <c:v>34.99</c:v>
                </c:pt>
                <c:pt idx="2">
                  <c:v>34.99</c:v>
                </c:pt>
                <c:pt idx="3">
                  <c:v>34.99</c:v>
                </c:pt>
                <c:pt idx="4">
                  <c:v>49.99</c:v>
                </c:pt>
              </c:numCache>
            </c:numRef>
          </c:val>
          <c:extLst>
            <c:ext xmlns:c16="http://schemas.microsoft.com/office/drawing/2014/chart" uri="{C3380CC4-5D6E-409C-BE32-E72D297353CC}">
              <c16:uniqueId val="{00000000-2833-4F30-87D8-E473F142F306}"/>
            </c:ext>
          </c:extLst>
        </c:ser>
        <c:dLbls>
          <c:showLegendKey val="0"/>
          <c:showVal val="0"/>
          <c:showCatName val="0"/>
          <c:showSerName val="0"/>
          <c:showPercent val="0"/>
          <c:showBubbleSize val="0"/>
        </c:dLbls>
        <c:gapWidth val="182"/>
        <c:axId val="1453426463"/>
        <c:axId val="1453420703"/>
      </c:barChart>
      <c:catAx>
        <c:axId val="145342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20703"/>
        <c:crosses val="autoZero"/>
        <c:auto val="1"/>
        <c:lblAlgn val="ctr"/>
        <c:lblOffset val="100"/>
        <c:noMultiLvlLbl val="0"/>
      </c:catAx>
      <c:valAx>
        <c:axId val="14534207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Data!Sales_products_per_month</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Sales Top Products per month</a:t>
            </a:r>
            <a:endParaRPr lang="en-GB"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s>
    <c:plotArea>
      <c:layout>
        <c:manualLayout>
          <c:layoutTarget val="inner"/>
          <c:xMode val="edge"/>
          <c:yMode val="edge"/>
          <c:x val="0.18161582529594586"/>
          <c:y val="0.21223882039373901"/>
          <c:w val="0.42703002534905088"/>
          <c:h val="0.53882100466917293"/>
        </c:manualLayout>
      </c:layout>
      <c:barChart>
        <c:barDir val="col"/>
        <c:grouping val="stacked"/>
        <c:varyColors val="0"/>
        <c:ser>
          <c:idx val="0"/>
          <c:order val="0"/>
          <c:tx>
            <c:strRef>
              <c:f>'Pivot Data'!$AI$189:$AI$190</c:f>
              <c:strCache>
                <c:ptCount val="1"/>
                <c:pt idx="0">
                  <c:v>AWC Logo Cap</c:v>
                </c:pt>
              </c:strCache>
            </c:strRef>
          </c:tx>
          <c:spPr>
            <a:solidFill>
              <a:schemeClr val="accent1"/>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Data'!$AI$191:$AI$203</c:f>
              <c:numCache>
                <c:formatCode>_-* #,##0_-;\-* #,##0_-;_-* "-"??_-;_-@_-</c:formatCode>
                <c:ptCount val="12"/>
                <c:pt idx="0">
                  <c:v>4404776.5922999997</c:v>
                </c:pt>
                <c:pt idx="1">
                  <c:v>2051748.1868000003</c:v>
                </c:pt>
                <c:pt idx="2">
                  <c:v>6605116.5184000004</c:v>
                </c:pt>
                <c:pt idx="3">
                  <c:v>2325299.4370999997</c:v>
                </c:pt>
                <c:pt idx="4">
                  <c:v>5558665.6853000009</c:v>
                </c:pt>
                <c:pt idx="5">
                  <c:v>5101835.8744000001</c:v>
                </c:pt>
                <c:pt idx="6">
                  <c:v>4969588.8010000009</c:v>
                </c:pt>
                <c:pt idx="7">
                  <c:v>3770387.0354000004</c:v>
                </c:pt>
                <c:pt idx="8">
                  <c:v>3991195.0676000011</c:v>
                </c:pt>
                <c:pt idx="9">
                  <c:v>5967096.867300001</c:v>
                </c:pt>
                <c:pt idx="10">
                  <c:v>1910766.2829</c:v>
                </c:pt>
                <c:pt idx="11">
                  <c:v>3128597.5637999992</c:v>
                </c:pt>
              </c:numCache>
            </c:numRef>
          </c:val>
          <c:extLst>
            <c:ext xmlns:c16="http://schemas.microsoft.com/office/drawing/2014/chart" uri="{C3380CC4-5D6E-409C-BE32-E72D297353CC}">
              <c16:uniqueId val="{00000000-797F-450F-B5D0-781A991751A2}"/>
            </c:ext>
          </c:extLst>
        </c:ser>
        <c:ser>
          <c:idx val="1"/>
          <c:order val="1"/>
          <c:tx>
            <c:strRef>
              <c:f>'Pivot Data'!$AJ$189:$AJ$190</c:f>
              <c:strCache>
                <c:ptCount val="1"/>
                <c:pt idx="0">
                  <c:v>Long-Sleeve Logo Jersey, L</c:v>
                </c:pt>
              </c:strCache>
            </c:strRef>
          </c:tx>
          <c:spPr>
            <a:solidFill>
              <a:schemeClr val="accent2"/>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Data'!$AJ$191:$AJ$203</c:f>
              <c:numCache>
                <c:formatCode>_-* #,##0_-;\-* #,##0_-;_-* "-"??_-;_-@_-</c:formatCode>
                <c:ptCount val="12"/>
                <c:pt idx="0">
                  <c:v>4085259.3952999995</c:v>
                </c:pt>
                <c:pt idx="1">
                  <c:v>1867270.6882000002</c:v>
                </c:pt>
                <c:pt idx="2">
                  <c:v>6538082.6108999979</c:v>
                </c:pt>
                <c:pt idx="3">
                  <c:v>2285154.5082999999</c:v>
                </c:pt>
                <c:pt idx="4">
                  <c:v>5113021.6575000007</c:v>
                </c:pt>
                <c:pt idx="5">
                  <c:v>4858017.2774</c:v>
                </c:pt>
                <c:pt idx="6">
                  <c:v>4947884.3081999999</c:v>
                </c:pt>
                <c:pt idx="7">
                  <c:v>3480371.7043000013</c:v>
                </c:pt>
                <c:pt idx="8">
                  <c:v>3942074.491200001</c:v>
                </c:pt>
                <c:pt idx="9">
                  <c:v>5745617.9753000019</c:v>
                </c:pt>
                <c:pt idx="10">
                  <c:v>1792660.4490000003</c:v>
                </c:pt>
                <c:pt idx="11">
                  <c:v>3052503.7374000004</c:v>
                </c:pt>
              </c:numCache>
            </c:numRef>
          </c:val>
          <c:extLst>
            <c:ext xmlns:c16="http://schemas.microsoft.com/office/drawing/2014/chart" uri="{C3380CC4-5D6E-409C-BE32-E72D297353CC}">
              <c16:uniqueId val="{00000001-797F-450F-B5D0-781A991751A2}"/>
            </c:ext>
          </c:extLst>
        </c:ser>
        <c:ser>
          <c:idx val="2"/>
          <c:order val="2"/>
          <c:tx>
            <c:strRef>
              <c:f>'Pivot Data'!$AK$189:$AK$190</c:f>
              <c:strCache>
                <c:ptCount val="1"/>
                <c:pt idx="0">
                  <c:v>Sport-100 Helmet, Black</c:v>
                </c:pt>
              </c:strCache>
            </c:strRef>
          </c:tx>
          <c:spPr>
            <a:solidFill>
              <a:schemeClr val="accent3"/>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Data'!$AK$191:$AK$203</c:f>
              <c:numCache>
                <c:formatCode>_-* #,##0_-;\-* #,##0_-;_-* "-"??_-;_-@_-</c:formatCode>
                <c:ptCount val="12"/>
                <c:pt idx="0">
                  <c:v>2845628.2826999994</c:v>
                </c:pt>
                <c:pt idx="1">
                  <c:v>1923278.6343000005</c:v>
                </c:pt>
                <c:pt idx="2">
                  <c:v>6131556.6316999989</c:v>
                </c:pt>
                <c:pt idx="3">
                  <c:v>2220184.2207000004</c:v>
                </c:pt>
                <c:pt idx="4">
                  <c:v>5317192.9908000017</c:v>
                </c:pt>
                <c:pt idx="5">
                  <c:v>4795031.6981999995</c:v>
                </c:pt>
                <c:pt idx="6">
                  <c:v>4898410.9486999987</c:v>
                </c:pt>
                <c:pt idx="7">
                  <c:v>3707753.7517999993</c:v>
                </c:pt>
                <c:pt idx="8">
                  <c:v>3750110.3093000008</c:v>
                </c:pt>
                <c:pt idx="9">
                  <c:v>5522373.4811999993</c:v>
                </c:pt>
                <c:pt idx="10">
                  <c:v>1727487.2734000003</c:v>
                </c:pt>
                <c:pt idx="11">
                  <c:v>2119472.1779999998</c:v>
                </c:pt>
              </c:numCache>
            </c:numRef>
          </c:val>
          <c:extLst>
            <c:ext xmlns:c16="http://schemas.microsoft.com/office/drawing/2014/chart" uri="{C3380CC4-5D6E-409C-BE32-E72D297353CC}">
              <c16:uniqueId val="{00000002-797F-450F-B5D0-781A991751A2}"/>
            </c:ext>
          </c:extLst>
        </c:ser>
        <c:ser>
          <c:idx val="3"/>
          <c:order val="3"/>
          <c:tx>
            <c:strRef>
              <c:f>'Pivot Data'!$AL$189:$AL$190</c:f>
              <c:strCache>
                <c:ptCount val="1"/>
                <c:pt idx="0">
                  <c:v>Sport-100 Helmet, Blue</c:v>
                </c:pt>
              </c:strCache>
            </c:strRef>
          </c:tx>
          <c:spPr>
            <a:solidFill>
              <a:schemeClr val="accent4"/>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Data'!$AL$191:$AL$203</c:f>
              <c:numCache>
                <c:formatCode>_-* #,##0_-;\-* #,##0_-;_-* "-"??_-;_-@_-</c:formatCode>
                <c:ptCount val="12"/>
                <c:pt idx="0">
                  <c:v>3317647.7265999992</c:v>
                </c:pt>
                <c:pt idx="1">
                  <c:v>1862961.0975000001</c:v>
                </c:pt>
                <c:pt idx="2">
                  <c:v>6309504.3545999983</c:v>
                </c:pt>
                <c:pt idx="3">
                  <c:v>2331130.6187000005</c:v>
                </c:pt>
                <c:pt idx="4">
                  <c:v>5321206.5124000004</c:v>
                </c:pt>
                <c:pt idx="5">
                  <c:v>4956721.5422</c:v>
                </c:pt>
                <c:pt idx="6">
                  <c:v>4809316.9563999996</c:v>
                </c:pt>
                <c:pt idx="7">
                  <c:v>3619612.5352999996</c:v>
                </c:pt>
                <c:pt idx="8">
                  <c:v>3794190.1571000004</c:v>
                </c:pt>
                <c:pt idx="9">
                  <c:v>5833599.4555999991</c:v>
                </c:pt>
                <c:pt idx="10">
                  <c:v>1876193.9415000002</c:v>
                </c:pt>
                <c:pt idx="11">
                  <c:v>2222685.785300001</c:v>
                </c:pt>
              </c:numCache>
            </c:numRef>
          </c:val>
          <c:extLst>
            <c:ext xmlns:c16="http://schemas.microsoft.com/office/drawing/2014/chart" uri="{C3380CC4-5D6E-409C-BE32-E72D297353CC}">
              <c16:uniqueId val="{00000003-797F-450F-B5D0-781A991751A2}"/>
            </c:ext>
          </c:extLst>
        </c:ser>
        <c:ser>
          <c:idx val="4"/>
          <c:order val="4"/>
          <c:tx>
            <c:strRef>
              <c:f>'Pivot Data'!$AM$189:$AM$190</c:f>
              <c:strCache>
                <c:ptCount val="1"/>
                <c:pt idx="0">
                  <c:v>Sport-100 Helmet, Red</c:v>
                </c:pt>
              </c:strCache>
            </c:strRef>
          </c:tx>
          <c:spPr>
            <a:solidFill>
              <a:schemeClr val="accent5"/>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Data'!$AM$191:$AM$203</c:f>
              <c:numCache>
                <c:formatCode>_-* #,##0_-;\-* #,##0_-;_-* "-"??_-;_-@_-</c:formatCode>
                <c:ptCount val="12"/>
                <c:pt idx="0">
                  <c:v>2288813.5478000008</c:v>
                </c:pt>
                <c:pt idx="1">
                  <c:v>2103657.6889000004</c:v>
                </c:pt>
                <c:pt idx="2">
                  <c:v>6397478.3446000004</c:v>
                </c:pt>
                <c:pt idx="3">
                  <c:v>2266610.0722999997</c:v>
                </c:pt>
                <c:pt idx="4">
                  <c:v>5173494.6846000003</c:v>
                </c:pt>
                <c:pt idx="5">
                  <c:v>4764292.9194000009</c:v>
                </c:pt>
                <c:pt idx="6">
                  <c:v>4848847.3507000003</c:v>
                </c:pt>
                <c:pt idx="7">
                  <c:v>3800825.7554999981</c:v>
                </c:pt>
                <c:pt idx="8">
                  <c:v>3657667.7144999993</c:v>
                </c:pt>
                <c:pt idx="9">
                  <c:v>5507538.8017000007</c:v>
                </c:pt>
                <c:pt idx="10">
                  <c:v>1186251.3700000003</c:v>
                </c:pt>
                <c:pt idx="11">
                  <c:v>1275037.7101</c:v>
                </c:pt>
              </c:numCache>
            </c:numRef>
          </c:val>
          <c:extLst>
            <c:ext xmlns:c16="http://schemas.microsoft.com/office/drawing/2014/chart" uri="{C3380CC4-5D6E-409C-BE32-E72D297353CC}">
              <c16:uniqueId val="{00000004-797F-450F-B5D0-781A991751A2}"/>
            </c:ext>
          </c:extLst>
        </c:ser>
        <c:dLbls>
          <c:showLegendKey val="0"/>
          <c:showVal val="0"/>
          <c:showCatName val="0"/>
          <c:showSerName val="0"/>
          <c:showPercent val="0"/>
          <c:showBubbleSize val="0"/>
        </c:dLbls>
        <c:gapWidth val="150"/>
        <c:overlap val="100"/>
        <c:axId val="615877487"/>
        <c:axId val="615898607"/>
      </c:barChart>
      <c:catAx>
        <c:axId val="6158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98607"/>
        <c:crosses val="autoZero"/>
        <c:auto val="1"/>
        <c:lblAlgn val="ctr"/>
        <c:lblOffset val="100"/>
        <c:noMultiLvlLbl val="0"/>
      </c:catAx>
      <c:valAx>
        <c:axId val="615898607"/>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77487"/>
        <c:crosses val="autoZero"/>
        <c:crossBetween val="between"/>
      </c:valAx>
      <c:spPr>
        <a:noFill/>
        <a:ln>
          <a:noFill/>
        </a:ln>
        <a:effectLst/>
      </c:spPr>
    </c:plotArea>
    <c:legend>
      <c:legendPos val="r"/>
      <c:layout>
        <c:manualLayout>
          <c:xMode val="edge"/>
          <c:yMode val="edge"/>
          <c:x val="0.64200363521053849"/>
          <c:y val="0.21068150375472153"/>
          <c:w val="0.3398012095718933"/>
          <c:h val="0.706234209536842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845546693153431E-2"/>
          <c:y val="0"/>
          <c:w val="0.91259249973179746"/>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7101-422F-AC58-C9A055EDAC96}"/>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7101-422F-AC58-C9A055EDAC96}"/>
              </c:ext>
            </c:extLst>
          </c:dPt>
          <c:val>
            <c:numRef>
              <c:f>'Pivot Data'!$Z$5:$Z$6</c:f>
              <c:numCache>
                <c:formatCode>0.0%</c:formatCode>
                <c:ptCount val="2"/>
                <c:pt idx="0">
                  <c:v>0.40651095089245876</c:v>
                </c:pt>
                <c:pt idx="1">
                  <c:v>0.5934890491075413</c:v>
                </c:pt>
              </c:numCache>
            </c:numRef>
          </c:val>
          <c:extLst>
            <c:ext xmlns:c16="http://schemas.microsoft.com/office/drawing/2014/chart" uri="{C3380CC4-5D6E-409C-BE32-E72D297353CC}">
              <c16:uniqueId val="{00000004-7101-422F-AC58-C9A055EDAC9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1495360329932"/>
          <c:y val="3.3615035981057802E-3"/>
          <c:w val="0.83955831942800663"/>
          <c:h val="1"/>
        </c:manualLayout>
      </c:layout>
      <c:doughnutChart>
        <c:varyColors val="1"/>
        <c:ser>
          <c:idx val="0"/>
          <c:order val="0"/>
          <c:spPr>
            <a:ln>
              <a:solidFill>
                <a:schemeClr val="tx1"/>
              </a:solidFill>
            </a:ln>
          </c:spPr>
          <c:dPt>
            <c:idx val="0"/>
            <c:bubble3D val="0"/>
            <c:spPr>
              <a:solidFill>
                <a:srgbClr val="23CBBF"/>
              </a:solidFill>
              <a:ln w="19050">
                <a:solidFill>
                  <a:schemeClr val="tx1"/>
                </a:solidFill>
              </a:ln>
              <a:effectLst/>
            </c:spPr>
            <c:extLst>
              <c:ext xmlns:c16="http://schemas.microsoft.com/office/drawing/2014/chart" uri="{C3380CC4-5D6E-409C-BE32-E72D297353CC}">
                <c16:uniqueId val="{00000001-935A-4DDB-9BE7-C4141A371B7E}"/>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935A-4DDB-9BE7-C4141A371B7E}"/>
              </c:ext>
            </c:extLst>
          </c:dPt>
          <c:val>
            <c:numRef>
              <c:f>'Pivot Data'!$AB$5:$AB$6</c:f>
              <c:numCache>
                <c:formatCode>0.0%</c:formatCode>
                <c:ptCount val="2"/>
                <c:pt idx="0">
                  <c:v>0.21348859133645787</c:v>
                </c:pt>
                <c:pt idx="1">
                  <c:v>0.78651140866354219</c:v>
                </c:pt>
              </c:numCache>
            </c:numRef>
          </c:val>
          <c:extLst>
            <c:ext xmlns:c16="http://schemas.microsoft.com/office/drawing/2014/chart" uri="{C3380CC4-5D6E-409C-BE32-E72D297353CC}">
              <c16:uniqueId val="{00000004-935A-4DDB-9BE7-C4141A371B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Data!Quantity_Product_per_month</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Quantity Top Products per month</a:t>
            </a:r>
            <a:endParaRPr lang="en-GB"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s>
    <c:plotArea>
      <c:layout/>
      <c:barChart>
        <c:barDir val="col"/>
        <c:grouping val="stacked"/>
        <c:varyColors val="0"/>
        <c:ser>
          <c:idx val="0"/>
          <c:order val="0"/>
          <c:tx>
            <c:strRef>
              <c:f>'Pivot Data'!$AR$189:$AR$190</c:f>
              <c:strCache>
                <c:ptCount val="1"/>
                <c:pt idx="0">
                  <c:v>AWC Logo Cap</c:v>
                </c:pt>
              </c:strCache>
            </c:strRef>
          </c:tx>
          <c:spPr>
            <a:solidFill>
              <a:schemeClr val="accent1"/>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Data'!$AR$191:$AR$203</c:f>
              <c:numCache>
                <c:formatCode>General</c:formatCode>
                <c:ptCount val="12"/>
                <c:pt idx="0">
                  <c:v>642</c:v>
                </c:pt>
                <c:pt idx="1">
                  <c:v>374</c:v>
                </c:pt>
                <c:pt idx="2">
                  <c:v>1032</c:v>
                </c:pt>
                <c:pt idx="3">
                  <c:v>489</c:v>
                </c:pt>
                <c:pt idx="4">
                  <c:v>972</c:v>
                </c:pt>
                <c:pt idx="5">
                  <c:v>903</c:v>
                </c:pt>
                <c:pt idx="6">
                  <c:v>859</c:v>
                </c:pt>
                <c:pt idx="7">
                  <c:v>645</c:v>
                </c:pt>
                <c:pt idx="8">
                  <c:v>664</c:v>
                </c:pt>
                <c:pt idx="9">
                  <c:v>866</c:v>
                </c:pt>
                <c:pt idx="10">
                  <c:v>404</c:v>
                </c:pt>
                <c:pt idx="11">
                  <c:v>461</c:v>
                </c:pt>
              </c:numCache>
            </c:numRef>
          </c:val>
          <c:extLst>
            <c:ext xmlns:c16="http://schemas.microsoft.com/office/drawing/2014/chart" uri="{C3380CC4-5D6E-409C-BE32-E72D297353CC}">
              <c16:uniqueId val="{00000000-0D37-415A-885D-36D1A05861CB}"/>
            </c:ext>
          </c:extLst>
        </c:ser>
        <c:ser>
          <c:idx val="1"/>
          <c:order val="1"/>
          <c:tx>
            <c:strRef>
              <c:f>'Pivot Data'!$AS$189:$AS$190</c:f>
              <c:strCache>
                <c:ptCount val="1"/>
                <c:pt idx="0">
                  <c:v>Long-Sleeve Logo Jersey, L</c:v>
                </c:pt>
              </c:strCache>
            </c:strRef>
          </c:tx>
          <c:spPr>
            <a:solidFill>
              <a:schemeClr val="accent2"/>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Data'!$AS$191:$AS$203</c:f>
              <c:numCache>
                <c:formatCode>General</c:formatCode>
                <c:ptCount val="12"/>
                <c:pt idx="0">
                  <c:v>447</c:v>
                </c:pt>
                <c:pt idx="1">
                  <c:v>263</c:v>
                </c:pt>
                <c:pt idx="2">
                  <c:v>824</c:v>
                </c:pt>
                <c:pt idx="3">
                  <c:v>314</c:v>
                </c:pt>
                <c:pt idx="4">
                  <c:v>805</c:v>
                </c:pt>
                <c:pt idx="5">
                  <c:v>768</c:v>
                </c:pt>
                <c:pt idx="6">
                  <c:v>761</c:v>
                </c:pt>
                <c:pt idx="7">
                  <c:v>486</c:v>
                </c:pt>
                <c:pt idx="8">
                  <c:v>589</c:v>
                </c:pt>
                <c:pt idx="9">
                  <c:v>734</c:v>
                </c:pt>
                <c:pt idx="10">
                  <c:v>263</c:v>
                </c:pt>
                <c:pt idx="11">
                  <c:v>338</c:v>
                </c:pt>
              </c:numCache>
            </c:numRef>
          </c:val>
          <c:extLst>
            <c:ext xmlns:c16="http://schemas.microsoft.com/office/drawing/2014/chart" uri="{C3380CC4-5D6E-409C-BE32-E72D297353CC}">
              <c16:uniqueId val="{00000001-0D37-415A-885D-36D1A05861CB}"/>
            </c:ext>
          </c:extLst>
        </c:ser>
        <c:ser>
          <c:idx val="2"/>
          <c:order val="2"/>
          <c:tx>
            <c:strRef>
              <c:f>'Pivot Data'!$AT$189:$AT$190</c:f>
              <c:strCache>
                <c:ptCount val="1"/>
                <c:pt idx="0">
                  <c:v>Sport-100 Helmet, Black</c:v>
                </c:pt>
              </c:strCache>
            </c:strRef>
          </c:tx>
          <c:spPr>
            <a:solidFill>
              <a:schemeClr val="accent3"/>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Data'!$AT$191:$AT$203</c:f>
              <c:numCache>
                <c:formatCode>General</c:formatCode>
                <c:ptCount val="12"/>
                <c:pt idx="0">
                  <c:v>437</c:v>
                </c:pt>
                <c:pt idx="1">
                  <c:v>321</c:v>
                </c:pt>
                <c:pt idx="2">
                  <c:v>821</c:v>
                </c:pt>
                <c:pt idx="3">
                  <c:v>392</c:v>
                </c:pt>
                <c:pt idx="4">
                  <c:v>828</c:v>
                </c:pt>
                <c:pt idx="5">
                  <c:v>648</c:v>
                </c:pt>
                <c:pt idx="6">
                  <c:v>675</c:v>
                </c:pt>
                <c:pt idx="7">
                  <c:v>551</c:v>
                </c:pt>
                <c:pt idx="8">
                  <c:v>510</c:v>
                </c:pt>
                <c:pt idx="9">
                  <c:v>685</c:v>
                </c:pt>
                <c:pt idx="10">
                  <c:v>323</c:v>
                </c:pt>
                <c:pt idx="11">
                  <c:v>341</c:v>
                </c:pt>
              </c:numCache>
            </c:numRef>
          </c:val>
          <c:extLst>
            <c:ext xmlns:c16="http://schemas.microsoft.com/office/drawing/2014/chart" uri="{C3380CC4-5D6E-409C-BE32-E72D297353CC}">
              <c16:uniqueId val="{00000002-0D37-415A-885D-36D1A05861CB}"/>
            </c:ext>
          </c:extLst>
        </c:ser>
        <c:ser>
          <c:idx val="3"/>
          <c:order val="3"/>
          <c:tx>
            <c:strRef>
              <c:f>'Pivot Data'!$AU$189:$AU$190</c:f>
              <c:strCache>
                <c:ptCount val="1"/>
                <c:pt idx="0">
                  <c:v>Sport-100 Helmet, Blue</c:v>
                </c:pt>
              </c:strCache>
            </c:strRef>
          </c:tx>
          <c:spPr>
            <a:solidFill>
              <a:schemeClr val="accent4"/>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Data'!$AU$191:$AU$203</c:f>
              <c:numCache>
                <c:formatCode>General</c:formatCode>
                <c:ptCount val="12"/>
                <c:pt idx="0">
                  <c:v>437</c:v>
                </c:pt>
                <c:pt idx="1">
                  <c:v>355</c:v>
                </c:pt>
                <c:pt idx="2">
                  <c:v>825</c:v>
                </c:pt>
                <c:pt idx="3">
                  <c:v>456</c:v>
                </c:pt>
                <c:pt idx="4">
                  <c:v>878</c:v>
                </c:pt>
                <c:pt idx="5">
                  <c:v>689</c:v>
                </c:pt>
                <c:pt idx="6">
                  <c:v>664</c:v>
                </c:pt>
                <c:pt idx="7">
                  <c:v>495</c:v>
                </c:pt>
                <c:pt idx="8">
                  <c:v>517</c:v>
                </c:pt>
                <c:pt idx="9">
                  <c:v>718</c:v>
                </c:pt>
                <c:pt idx="10">
                  <c:v>348</c:v>
                </c:pt>
                <c:pt idx="11">
                  <c:v>361</c:v>
                </c:pt>
              </c:numCache>
            </c:numRef>
          </c:val>
          <c:extLst>
            <c:ext xmlns:c16="http://schemas.microsoft.com/office/drawing/2014/chart" uri="{C3380CC4-5D6E-409C-BE32-E72D297353CC}">
              <c16:uniqueId val="{00000003-0D37-415A-885D-36D1A05861CB}"/>
            </c:ext>
          </c:extLst>
        </c:ser>
        <c:ser>
          <c:idx val="4"/>
          <c:order val="4"/>
          <c:tx>
            <c:strRef>
              <c:f>'Pivot Data'!$AV$189:$AV$190</c:f>
              <c:strCache>
                <c:ptCount val="1"/>
                <c:pt idx="0">
                  <c:v>Sport-100 Helmet, Red</c:v>
                </c:pt>
              </c:strCache>
            </c:strRef>
          </c:tx>
          <c:spPr>
            <a:solidFill>
              <a:schemeClr val="accent5"/>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Data'!$AV$191:$AV$203</c:f>
              <c:numCache>
                <c:formatCode>General</c:formatCode>
                <c:ptCount val="12"/>
                <c:pt idx="0">
                  <c:v>377</c:v>
                </c:pt>
                <c:pt idx="1">
                  <c:v>320</c:v>
                </c:pt>
                <c:pt idx="2">
                  <c:v>795</c:v>
                </c:pt>
                <c:pt idx="3">
                  <c:v>439</c:v>
                </c:pt>
                <c:pt idx="4">
                  <c:v>802</c:v>
                </c:pt>
                <c:pt idx="5">
                  <c:v>576</c:v>
                </c:pt>
                <c:pt idx="6">
                  <c:v>703</c:v>
                </c:pt>
                <c:pt idx="7">
                  <c:v>518</c:v>
                </c:pt>
                <c:pt idx="8">
                  <c:v>467</c:v>
                </c:pt>
                <c:pt idx="9">
                  <c:v>599</c:v>
                </c:pt>
                <c:pt idx="10">
                  <c:v>346</c:v>
                </c:pt>
                <c:pt idx="11">
                  <c:v>324</c:v>
                </c:pt>
              </c:numCache>
            </c:numRef>
          </c:val>
          <c:extLst>
            <c:ext xmlns:c16="http://schemas.microsoft.com/office/drawing/2014/chart" uri="{C3380CC4-5D6E-409C-BE32-E72D297353CC}">
              <c16:uniqueId val="{00000004-0D37-415A-885D-36D1A05861CB}"/>
            </c:ext>
          </c:extLst>
        </c:ser>
        <c:dLbls>
          <c:showLegendKey val="0"/>
          <c:showVal val="0"/>
          <c:showCatName val="0"/>
          <c:showSerName val="0"/>
          <c:showPercent val="0"/>
          <c:showBubbleSize val="0"/>
        </c:dLbls>
        <c:gapWidth val="150"/>
        <c:overlap val="100"/>
        <c:axId val="366831584"/>
        <c:axId val="366827744"/>
      </c:barChart>
      <c:catAx>
        <c:axId val="36683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27744"/>
        <c:crosses val="autoZero"/>
        <c:auto val="1"/>
        <c:lblAlgn val="ctr"/>
        <c:lblOffset val="100"/>
        <c:noMultiLvlLbl val="0"/>
      </c:catAx>
      <c:valAx>
        <c:axId val="36682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Data!online_or_offline</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Sales Top Products per month</a:t>
            </a:r>
            <a:endParaRPr lang="en-GB"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Data'!$W$2</c:f>
              <c:strCache>
                <c:ptCount val="1"/>
                <c:pt idx="0">
                  <c:v>Sum of TotalDue</c:v>
                </c:pt>
              </c:strCache>
            </c:strRef>
          </c:tx>
          <c:spPr>
            <a:solidFill>
              <a:schemeClr val="accent2"/>
            </a:solidFill>
            <a:ln>
              <a:noFill/>
            </a:ln>
            <a:effectLst/>
          </c:spPr>
          <c:invertIfNegative val="0"/>
          <c:cat>
            <c:strRef>
              <c:f>'Pivot Data'!$U$3:$U$5</c:f>
              <c:strCache>
                <c:ptCount val="2"/>
                <c:pt idx="0">
                  <c:v>Online</c:v>
                </c:pt>
                <c:pt idx="1">
                  <c:v>Offline</c:v>
                </c:pt>
              </c:strCache>
            </c:strRef>
          </c:cat>
          <c:val>
            <c:numRef>
              <c:f>'Pivot Data'!$W$3:$W$5</c:f>
              <c:numCache>
                <c:formatCode>_-* #,##0_-;\-* #,##0_-;_-* "-"??_-;_-@_-</c:formatCode>
                <c:ptCount val="2"/>
                <c:pt idx="0">
                  <c:v>65446036.436200231</c:v>
                </c:pt>
                <c:pt idx="1">
                  <c:v>2861524087.6052046</c:v>
                </c:pt>
              </c:numCache>
            </c:numRef>
          </c:val>
          <c:extLst>
            <c:ext xmlns:c16="http://schemas.microsoft.com/office/drawing/2014/chart" uri="{C3380CC4-5D6E-409C-BE32-E72D297353CC}">
              <c16:uniqueId val="{00000000-88B7-46EE-94A9-5E85B541992C}"/>
            </c:ext>
          </c:extLst>
        </c:ser>
        <c:dLbls>
          <c:showLegendKey val="0"/>
          <c:showVal val="0"/>
          <c:showCatName val="0"/>
          <c:showSerName val="0"/>
          <c:showPercent val="0"/>
          <c:showBubbleSize val="0"/>
        </c:dLbls>
        <c:gapWidth val="219"/>
        <c:axId val="366924704"/>
        <c:axId val="366897824"/>
      </c:barChart>
      <c:lineChart>
        <c:grouping val="standard"/>
        <c:varyColors val="0"/>
        <c:ser>
          <c:idx val="0"/>
          <c:order val="0"/>
          <c:tx>
            <c:strRef>
              <c:f>'Pivot Data'!$V$2</c:f>
              <c:strCache>
                <c:ptCount val="1"/>
                <c:pt idx="0">
                  <c:v>Distinct Count of SalesOrderID</c:v>
                </c:pt>
              </c:strCache>
            </c:strRef>
          </c:tx>
          <c:spPr>
            <a:ln w="28575" cap="rnd">
              <a:solidFill>
                <a:schemeClr val="accent1"/>
              </a:solidFill>
              <a:round/>
            </a:ln>
            <a:effectLst/>
          </c:spPr>
          <c:marker>
            <c:symbol val="none"/>
          </c:marker>
          <c:cat>
            <c:strRef>
              <c:f>'Pivot Data'!$U$3:$U$5</c:f>
              <c:strCache>
                <c:ptCount val="2"/>
                <c:pt idx="0">
                  <c:v>Online</c:v>
                </c:pt>
                <c:pt idx="1">
                  <c:v>Offline</c:v>
                </c:pt>
              </c:strCache>
            </c:strRef>
          </c:cat>
          <c:val>
            <c:numRef>
              <c:f>'Pivot Data'!$V$3:$V$5</c:f>
              <c:numCache>
                <c:formatCode>General</c:formatCode>
                <c:ptCount val="2"/>
                <c:pt idx="0">
                  <c:v>27659</c:v>
                </c:pt>
                <c:pt idx="1">
                  <c:v>3806</c:v>
                </c:pt>
              </c:numCache>
            </c:numRef>
          </c:val>
          <c:smooth val="0"/>
          <c:extLst>
            <c:ext xmlns:c16="http://schemas.microsoft.com/office/drawing/2014/chart" uri="{C3380CC4-5D6E-409C-BE32-E72D297353CC}">
              <c16:uniqueId val="{00000001-88B7-46EE-94A9-5E85B541992C}"/>
            </c:ext>
          </c:extLst>
        </c:ser>
        <c:dLbls>
          <c:showLegendKey val="0"/>
          <c:showVal val="0"/>
          <c:showCatName val="0"/>
          <c:showSerName val="0"/>
          <c:showPercent val="0"/>
          <c:showBubbleSize val="0"/>
        </c:dLbls>
        <c:marker val="1"/>
        <c:smooth val="0"/>
        <c:axId val="366863744"/>
        <c:axId val="366853184"/>
      </c:lineChart>
      <c:catAx>
        <c:axId val="36692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97824"/>
        <c:crosses val="autoZero"/>
        <c:auto val="1"/>
        <c:lblAlgn val="ctr"/>
        <c:lblOffset val="100"/>
        <c:noMultiLvlLbl val="0"/>
      </c:catAx>
      <c:valAx>
        <c:axId val="366897824"/>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24704"/>
        <c:crosses val="autoZero"/>
        <c:crossBetween val="between"/>
      </c:valAx>
      <c:valAx>
        <c:axId val="366853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63744"/>
        <c:crosses val="max"/>
        <c:crossBetween val="between"/>
      </c:valAx>
      <c:catAx>
        <c:axId val="366863744"/>
        <c:scaling>
          <c:orientation val="minMax"/>
        </c:scaling>
        <c:delete val="1"/>
        <c:axPos val="b"/>
        <c:numFmt formatCode="General" sourceLinked="1"/>
        <c:majorTickMark val="out"/>
        <c:minorTickMark val="none"/>
        <c:tickLblPos val="nextTo"/>
        <c:crossAx val="3668531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per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Data'!$O$6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8C-4BB3-A79F-C8E1106DFD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8C-4BB3-A79F-C8E1106DFD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8C-4BB3-A79F-C8E1106DFD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8C-4BB3-A79F-C8E1106DFD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Data'!$N$7:$N$11</c:f>
              <c:strCache>
                <c:ptCount val="4"/>
                <c:pt idx="0">
                  <c:v>Bikes</c:v>
                </c:pt>
                <c:pt idx="1">
                  <c:v>Components</c:v>
                </c:pt>
                <c:pt idx="2">
                  <c:v>Clothing</c:v>
                </c:pt>
                <c:pt idx="3">
                  <c:v>Accessories</c:v>
                </c:pt>
              </c:strCache>
            </c:strRef>
          </c:cat>
          <c:val>
            <c:numRef>
              <c:f>'Pivot Data'!$O$7:$O$11</c:f>
              <c:numCache>
                <c:formatCode>0.00%</c:formatCode>
                <c:ptCount val="4"/>
                <c:pt idx="0">
                  <c:v>0.40651095089245876</c:v>
                </c:pt>
                <c:pt idx="1">
                  <c:v>0.31792921385525336</c:v>
                </c:pt>
                <c:pt idx="2">
                  <c:v>0.18533460863979898</c:v>
                </c:pt>
                <c:pt idx="3">
                  <c:v>9.0225226612481751E-2</c:v>
                </c:pt>
              </c:numCache>
            </c:numRef>
          </c:val>
          <c:extLst>
            <c:ext xmlns:c16="http://schemas.microsoft.com/office/drawing/2014/chart" uri="{C3380CC4-5D6E-409C-BE32-E72D297353CC}">
              <c16:uniqueId val="{00000008-F8DC-46B9-8775-9D7AECD3E2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Data'!$C$1</c:f>
              <c:strCache>
                <c:ptCount val="1"/>
                <c:pt idx="0">
                  <c:v>Total</c:v>
                </c:pt>
              </c:strCache>
            </c:strRef>
          </c:tx>
          <c:spPr>
            <a:solidFill>
              <a:schemeClr val="accent2"/>
            </a:solidFill>
            <a:ln>
              <a:noFill/>
            </a:ln>
            <a:effectLst/>
          </c:spPr>
          <c:invertIfNegative val="0"/>
          <c:cat>
            <c:strRef>
              <c:f>'Pivot Data'!$B$2:$B$12</c:f>
              <c:strCache>
                <c:ptCount val="10"/>
                <c:pt idx="0">
                  <c:v>Southwest</c:v>
                </c:pt>
                <c:pt idx="1">
                  <c:v>Canada</c:v>
                </c:pt>
                <c:pt idx="2">
                  <c:v>Northwest</c:v>
                </c:pt>
                <c:pt idx="3">
                  <c:v>Central</c:v>
                </c:pt>
                <c:pt idx="4">
                  <c:v>Northeast</c:v>
                </c:pt>
                <c:pt idx="5">
                  <c:v>Southeast</c:v>
                </c:pt>
                <c:pt idx="6">
                  <c:v>France</c:v>
                </c:pt>
                <c:pt idx="7">
                  <c:v>United Kingdom</c:v>
                </c:pt>
                <c:pt idx="8">
                  <c:v>Germany</c:v>
                </c:pt>
                <c:pt idx="9">
                  <c:v>Australia</c:v>
                </c:pt>
              </c:strCache>
            </c:strRef>
          </c:cat>
          <c:val>
            <c:numRef>
              <c:f>'Pivot Data'!$C$2:$C$12</c:f>
              <c:numCache>
                <c:formatCode>#,##0</c:formatCode>
                <c:ptCount val="10"/>
                <c:pt idx="0">
                  <c:v>696896625.8111012</c:v>
                </c:pt>
                <c:pt idx="1">
                  <c:v>526969463.24260145</c:v>
                </c:pt>
                <c:pt idx="2">
                  <c:v>411207275.12560207</c:v>
                </c:pt>
                <c:pt idx="3">
                  <c:v>263099145.85090008</c:v>
                </c:pt>
                <c:pt idx="4">
                  <c:v>253771294.44459936</c:v>
                </c:pt>
                <c:pt idx="5">
                  <c:v>226427460.25189903</c:v>
                </c:pt>
                <c:pt idx="6">
                  <c:v>198158287.86850005</c:v>
                </c:pt>
                <c:pt idx="7">
                  <c:v>187208421.64119929</c:v>
                </c:pt>
                <c:pt idx="8">
                  <c:v>92658225.645500153</c:v>
                </c:pt>
                <c:pt idx="9">
                  <c:v>70573924.159500048</c:v>
                </c:pt>
              </c:numCache>
            </c:numRef>
          </c:val>
          <c:extLst>
            <c:ext xmlns:c16="http://schemas.microsoft.com/office/drawing/2014/chart" uri="{C3380CC4-5D6E-409C-BE32-E72D297353CC}">
              <c16:uniqueId val="{00000000-7476-4D82-B51C-FE34395A2766}"/>
            </c:ext>
          </c:extLst>
        </c:ser>
        <c:dLbls>
          <c:showLegendKey val="0"/>
          <c:showVal val="0"/>
          <c:showCatName val="0"/>
          <c:showSerName val="0"/>
          <c:showPercent val="0"/>
          <c:showBubbleSize val="0"/>
        </c:dLbls>
        <c:gapWidth val="219"/>
        <c:overlap val="-27"/>
        <c:axId val="1273103903"/>
        <c:axId val="1273102943"/>
      </c:barChart>
      <c:catAx>
        <c:axId val="12731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2943"/>
        <c:crosses val="autoZero"/>
        <c:auto val="1"/>
        <c:lblAlgn val="ctr"/>
        <c:lblOffset val="100"/>
        <c:noMultiLvlLbl val="0"/>
      </c:catAx>
      <c:valAx>
        <c:axId val="1273102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Data'!$K$4</c:f>
              <c:strCache>
                <c:ptCount val="1"/>
                <c:pt idx="0">
                  <c:v>Total</c:v>
                </c:pt>
              </c:strCache>
            </c:strRef>
          </c:tx>
          <c:spPr>
            <a:ln w="28575" cap="rnd">
              <a:solidFill>
                <a:schemeClr val="accent2"/>
              </a:solidFill>
              <a:round/>
            </a:ln>
            <a:effectLst/>
          </c:spPr>
          <c:marker>
            <c:symbol val="none"/>
          </c:marker>
          <c:cat>
            <c:strRef>
              <c:f>'Pivot Data'!$J$5:$J$17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Data'!$K$5:$K$17</c:f>
              <c:numCache>
                <c:formatCode>#,##0</c:formatCode>
                <c:ptCount val="12"/>
                <c:pt idx="0">
                  <c:v>183378292.7574994</c:v>
                </c:pt>
                <c:pt idx="1">
                  <c:v>103403614.36870053</c:v>
                </c:pt>
                <c:pt idx="2">
                  <c:v>382618986.15669918</c:v>
                </c:pt>
                <c:pt idx="3">
                  <c:v>113514051.04080018</c:v>
                </c:pt>
                <c:pt idx="4">
                  <c:v>390954184.84100175</c:v>
                </c:pt>
                <c:pt idx="5">
                  <c:v>365654294.52589953</c:v>
                </c:pt>
                <c:pt idx="6">
                  <c:v>360088403.33429903</c:v>
                </c:pt>
                <c:pt idx="7">
                  <c:v>207215346.04870096</c:v>
                </c:pt>
                <c:pt idx="8">
                  <c:v>256880446.32750136</c:v>
                </c:pt>
                <c:pt idx="9">
                  <c:v>311820065.25329798</c:v>
                </c:pt>
                <c:pt idx="10">
                  <c:v>94933254.061200321</c:v>
                </c:pt>
                <c:pt idx="11">
                  <c:v>156509185.32579973</c:v>
                </c:pt>
              </c:numCache>
            </c:numRef>
          </c:val>
          <c:smooth val="0"/>
          <c:extLst>
            <c:ext xmlns:c16="http://schemas.microsoft.com/office/drawing/2014/chart" uri="{C3380CC4-5D6E-409C-BE32-E72D297353CC}">
              <c16:uniqueId val="{00000000-D448-4CD0-BF24-0ABD07E419AF}"/>
            </c:ext>
          </c:extLst>
        </c:ser>
        <c:dLbls>
          <c:showLegendKey val="0"/>
          <c:showVal val="0"/>
          <c:showCatName val="0"/>
          <c:showSerName val="0"/>
          <c:showPercent val="0"/>
          <c:showBubbleSize val="0"/>
        </c:dLbls>
        <c:smooth val="0"/>
        <c:axId val="124912511"/>
        <c:axId val="124912991"/>
      </c:lineChart>
      <c:catAx>
        <c:axId val="12491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991"/>
        <c:crosses val="autoZero"/>
        <c:auto val="1"/>
        <c:lblAlgn val="ctr"/>
        <c:lblOffset val="100"/>
        <c:noMultiLvlLbl val="0"/>
      </c:catAx>
      <c:valAx>
        <c:axId val="124912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category</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per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s>
    <c:plotArea>
      <c:layout/>
      <c:pieChart>
        <c:varyColors val="1"/>
        <c:ser>
          <c:idx val="0"/>
          <c:order val="0"/>
          <c:tx>
            <c:strRef>
              <c:f>'Pivot Data'!$O$6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5D0-46C9-857C-EF5B9F7C001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5D0-46C9-857C-EF5B9F7C001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5D0-46C9-857C-EF5B9F7C001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5D0-46C9-857C-EF5B9F7C00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Data'!$N$7:$N$11</c:f>
              <c:strCache>
                <c:ptCount val="4"/>
                <c:pt idx="0">
                  <c:v>Bikes</c:v>
                </c:pt>
                <c:pt idx="1">
                  <c:v>Components</c:v>
                </c:pt>
                <c:pt idx="2">
                  <c:v>Clothing</c:v>
                </c:pt>
                <c:pt idx="3">
                  <c:v>Accessories</c:v>
                </c:pt>
              </c:strCache>
            </c:strRef>
          </c:cat>
          <c:val>
            <c:numRef>
              <c:f>'Pivot Data'!$O$7:$O$11</c:f>
              <c:numCache>
                <c:formatCode>0.00%</c:formatCode>
                <c:ptCount val="4"/>
                <c:pt idx="0">
                  <c:v>0.40651095089245876</c:v>
                </c:pt>
                <c:pt idx="1">
                  <c:v>0.31792921385525336</c:v>
                </c:pt>
                <c:pt idx="2">
                  <c:v>0.18533460863979898</c:v>
                </c:pt>
                <c:pt idx="3">
                  <c:v>9.0225226612481751E-2</c:v>
                </c:pt>
              </c:numCache>
            </c:numRef>
          </c:val>
          <c:extLst>
            <c:ext xmlns:c16="http://schemas.microsoft.com/office/drawing/2014/chart" uri="{C3380CC4-5D6E-409C-BE32-E72D297353CC}">
              <c16:uniqueId val="{00000008-0CA1-49C1-B1D1-FD565426D4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region</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Data'!$C$1</c:f>
              <c:strCache>
                <c:ptCount val="1"/>
                <c:pt idx="0">
                  <c:v>Total</c:v>
                </c:pt>
              </c:strCache>
            </c:strRef>
          </c:tx>
          <c:spPr>
            <a:solidFill>
              <a:schemeClr val="accent1"/>
            </a:solidFill>
            <a:ln>
              <a:noFill/>
            </a:ln>
            <a:effectLst/>
          </c:spPr>
          <c:invertIfNegative val="0"/>
          <c:cat>
            <c:strRef>
              <c:f>'Pivot Data'!$B$2:$B$12</c:f>
              <c:strCache>
                <c:ptCount val="10"/>
                <c:pt idx="0">
                  <c:v>Southwest</c:v>
                </c:pt>
                <c:pt idx="1">
                  <c:v>Canada</c:v>
                </c:pt>
                <c:pt idx="2">
                  <c:v>Northwest</c:v>
                </c:pt>
                <c:pt idx="3">
                  <c:v>Central</c:v>
                </c:pt>
                <c:pt idx="4">
                  <c:v>Northeast</c:v>
                </c:pt>
                <c:pt idx="5">
                  <c:v>Southeast</c:v>
                </c:pt>
                <c:pt idx="6">
                  <c:v>France</c:v>
                </c:pt>
                <c:pt idx="7">
                  <c:v>United Kingdom</c:v>
                </c:pt>
                <c:pt idx="8">
                  <c:v>Germany</c:v>
                </c:pt>
                <c:pt idx="9">
                  <c:v>Australia</c:v>
                </c:pt>
              </c:strCache>
            </c:strRef>
          </c:cat>
          <c:val>
            <c:numRef>
              <c:f>'Pivot Data'!$C$2:$C$12</c:f>
              <c:numCache>
                <c:formatCode>#,##0</c:formatCode>
                <c:ptCount val="10"/>
                <c:pt idx="0">
                  <c:v>696896625.8111012</c:v>
                </c:pt>
                <c:pt idx="1">
                  <c:v>526969463.24260145</c:v>
                </c:pt>
                <c:pt idx="2">
                  <c:v>411207275.12560207</c:v>
                </c:pt>
                <c:pt idx="3">
                  <c:v>263099145.85090008</c:v>
                </c:pt>
                <c:pt idx="4">
                  <c:v>253771294.44459936</c:v>
                </c:pt>
                <c:pt idx="5">
                  <c:v>226427460.25189903</c:v>
                </c:pt>
                <c:pt idx="6">
                  <c:v>198158287.86850005</c:v>
                </c:pt>
                <c:pt idx="7">
                  <c:v>187208421.64119929</c:v>
                </c:pt>
                <c:pt idx="8">
                  <c:v>92658225.645500153</c:v>
                </c:pt>
                <c:pt idx="9">
                  <c:v>70573924.159500048</c:v>
                </c:pt>
              </c:numCache>
            </c:numRef>
          </c:val>
          <c:extLst>
            <c:ext xmlns:c16="http://schemas.microsoft.com/office/drawing/2014/chart" uri="{C3380CC4-5D6E-409C-BE32-E72D297353CC}">
              <c16:uniqueId val="{00000000-3036-4A85-B8EA-702AD5ED714D}"/>
            </c:ext>
          </c:extLst>
        </c:ser>
        <c:dLbls>
          <c:showLegendKey val="0"/>
          <c:showVal val="0"/>
          <c:showCatName val="0"/>
          <c:showSerName val="0"/>
          <c:showPercent val="0"/>
          <c:showBubbleSize val="0"/>
        </c:dLbls>
        <c:gapWidth val="219"/>
        <c:overlap val="-27"/>
        <c:axId val="1273103903"/>
        <c:axId val="1273102943"/>
      </c:barChart>
      <c:catAx>
        <c:axId val="12731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2943"/>
        <c:crosses val="autoZero"/>
        <c:auto val="1"/>
        <c:lblAlgn val="ctr"/>
        <c:lblOffset val="100"/>
        <c:noMultiLvlLbl val="0"/>
      </c:catAx>
      <c:valAx>
        <c:axId val="1273102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month</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Data'!$K$4</c:f>
              <c:strCache>
                <c:ptCount val="1"/>
                <c:pt idx="0">
                  <c:v>Total</c:v>
                </c:pt>
              </c:strCache>
            </c:strRef>
          </c:tx>
          <c:spPr>
            <a:ln w="28575" cap="rnd">
              <a:solidFill>
                <a:schemeClr val="accent1"/>
              </a:solidFill>
              <a:round/>
            </a:ln>
            <a:effectLst/>
          </c:spPr>
          <c:marker>
            <c:symbol val="none"/>
          </c:marker>
          <c:cat>
            <c:strRef>
              <c:f>'Pivot Data'!$J$5:$J$17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Data'!$K$5:$K$17</c:f>
              <c:numCache>
                <c:formatCode>#,##0</c:formatCode>
                <c:ptCount val="12"/>
                <c:pt idx="0">
                  <c:v>183378292.7574994</c:v>
                </c:pt>
                <c:pt idx="1">
                  <c:v>103403614.36870053</c:v>
                </c:pt>
                <c:pt idx="2">
                  <c:v>382618986.15669918</c:v>
                </c:pt>
                <c:pt idx="3">
                  <c:v>113514051.04080018</c:v>
                </c:pt>
                <c:pt idx="4">
                  <c:v>390954184.84100175</c:v>
                </c:pt>
                <c:pt idx="5">
                  <c:v>365654294.52589953</c:v>
                </c:pt>
                <c:pt idx="6">
                  <c:v>360088403.33429903</c:v>
                </c:pt>
                <c:pt idx="7">
                  <c:v>207215346.04870096</c:v>
                </c:pt>
                <c:pt idx="8">
                  <c:v>256880446.32750136</c:v>
                </c:pt>
                <c:pt idx="9">
                  <c:v>311820065.25329798</c:v>
                </c:pt>
                <c:pt idx="10">
                  <c:v>94933254.061200321</c:v>
                </c:pt>
                <c:pt idx="11">
                  <c:v>156509185.32579973</c:v>
                </c:pt>
              </c:numCache>
            </c:numRef>
          </c:val>
          <c:smooth val="0"/>
          <c:extLst>
            <c:ext xmlns:c16="http://schemas.microsoft.com/office/drawing/2014/chart" uri="{C3380CC4-5D6E-409C-BE32-E72D297353CC}">
              <c16:uniqueId val="{00000000-A457-4708-A3CC-2D8EF8D984C4}"/>
            </c:ext>
          </c:extLst>
        </c:ser>
        <c:dLbls>
          <c:showLegendKey val="0"/>
          <c:showVal val="0"/>
          <c:showCatName val="0"/>
          <c:showSerName val="0"/>
          <c:showPercent val="0"/>
          <c:showBubbleSize val="0"/>
        </c:dLbls>
        <c:smooth val="0"/>
        <c:axId val="124912511"/>
        <c:axId val="124912991"/>
      </c:lineChart>
      <c:catAx>
        <c:axId val="12491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991"/>
        <c:crosses val="autoZero"/>
        <c:auto val="1"/>
        <c:lblAlgn val="ctr"/>
        <c:lblOffset val="100"/>
        <c:noMultiLvlLbl val="0"/>
      </c:catAx>
      <c:valAx>
        <c:axId val="124912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36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Data'!$C$1</c:f>
              <c:strCache>
                <c:ptCount val="1"/>
                <c:pt idx="0">
                  <c:v>Total</c:v>
                </c:pt>
              </c:strCache>
            </c:strRef>
          </c:tx>
          <c:spPr>
            <a:solidFill>
              <a:srgbClr val="43615F"/>
            </a:solidFill>
            <a:ln>
              <a:noFill/>
            </a:ln>
            <a:effectLst/>
          </c:spPr>
          <c:invertIfNegative val="0"/>
          <c:cat>
            <c:strRef>
              <c:f>'Pivot Data'!$B$2:$B$12</c:f>
              <c:strCache>
                <c:ptCount val="10"/>
                <c:pt idx="0">
                  <c:v>Southwest</c:v>
                </c:pt>
                <c:pt idx="1">
                  <c:v>Canada</c:v>
                </c:pt>
                <c:pt idx="2">
                  <c:v>Northwest</c:v>
                </c:pt>
                <c:pt idx="3">
                  <c:v>Central</c:v>
                </c:pt>
                <c:pt idx="4">
                  <c:v>Northeast</c:v>
                </c:pt>
                <c:pt idx="5">
                  <c:v>Southeast</c:v>
                </c:pt>
                <c:pt idx="6">
                  <c:v>France</c:v>
                </c:pt>
                <c:pt idx="7">
                  <c:v>United Kingdom</c:v>
                </c:pt>
                <c:pt idx="8">
                  <c:v>Germany</c:v>
                </c:pt>
                <c:pt idx="9">
                  <c:v>Australia</c:v>
                </c:pt>
              </c:strCache>
            </c:strRef>
          </c:cat>
          <c:val>
            <c:numRef>
              <c:f>'Pivot Data'!$C$2:$C$12</c:f>
              <c:numCache>
                <c:formatCode>#,##0</c:formatCode>
                <c:ptCount val="10"/>
                <c:pt idx="0">
                  <c:v>696896625.8111012</c:v>
                </c:pt>
                <c:pt idx="1">
                  <c:v>526969463.24260145</c:v>
                </c:pt>
                <c:pt idx="2">
                  <c:v>411207275.12560207</c:v>
                </c:pt>
                <c:pt idx="3">
                  <c:v>263099145.85090008</c:v>
                </c:pt>
                <c:pt idx="4">
                  <c:v>253771294.44459936</c:v>
                </c:pt>
                <c:pt idx="5">
                  <c:v>226427460.25189903</c:v>
                </c:pt>
                <c:pt idx="6">
                  <c:v>198158287.86850005</c:v>
                </c:pt>
                <c:pt idx="7">
                  <c:v>187208421.64119929</c:v>
                </c:pt>
                <c:pt idx="8">
                  <c:v>92658225.645500153</c:v>
                </c:pt>
                <c:pt idx="9">
                  <c:v>70573924.159500048</c:v>
                </c:pt>
              </c:numCache>
            </c:numRef>
          </c:val>
          <c:extLst>
            <c:ext xmlns:c16="http://schemas.microsoft.com/office/drawing/2014/chart" uri="{C3380CC4-5D6E-409C-BE32-E72D297353CC}">
              <c16:uniqueId val="{00000000-4AEB-4444-95E1-27EE8F02003A}"/>
            </c:ext>
          </c:extLst>
        </c:ser>
        <c:dLbls>
          <c:showLegendKey val="0"/>
          <c:showVal val="0"/>
          <c:showCatName val="0"/>
          <c:showSerName val="0"/>
          <c:showPercent val="0"/>
          <c:showBubbleSize val="0"/>
        </c:dLbls>
        <c:gapWidth val="219"/>
        <c:overlap val="-27"/>
        <c:axId val="1273103903"/>
        <c:axId val="1273102943"/>
      </c:barChart>
      <c:catAx>
        <c:axId val="12731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2943"/>
        <c:crosses val="autoZero"/>
        <c:auto val="1"/>
        <c:lblAlgn val="ctr"/>
        <c:lblOffset val="100"/>
        <c:noMultiLvlLbl val="0"/>
      </c:catAx>
      <c:valAx>
        <c:axId val="1273102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[Adventure Works Sales.xlsx]Pivot Data!sales per category</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Sales per Category</a:t>
            </a:r>
          </a:p>
        </c:rich>
      </c:tx>
      <c:overlay val="0"/>
      <c:spPr>
        <a:noFill/>
        <a:ln>
          <a:noFill/>
        </a:ln>
        <a:effectLst/>
      </c:spPr>
    </c:title>
    <c:autoTitleDeleted val="0"/>
    <c:pivotFmts>
      <c:pivotFmt>
        <c:idx val="0"/>
        <c:spPr>
          <a:solidFill>
            <a:schemeClr val="accent6"/>
          </a:solidFill>
          <a:ln>
            <a:solidFill>
              <a:srgbClr val="43615F"/>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419AA1"/>
          </a:solidFill>
          <a:ln>
            <a:solidFill>
              <a:srgbClr val="43615F"/>
            </a:solidFill>
          </a:ln>
          <a:effectLst>
            <a:outerShdw blurRad="254000" sx="102000" sy="102000" algn="ctr" rotWithShape="0">
              <a:prstClr val="black">
                <a:alpha val="20000"/>
              </a:prstClr>
            </a:outerShdw>
          </a:effectLst>
        </c:spPr>
        <c:dLbl>
          <c:idx val="0"/>
          <c:layout>
            <c:manualLayout>
              <c:x val="-6.1096680606117559E-2"/>
              <c:y val="1.42222182404988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5F8B88"/>
          </a:solidFill>
          <a:ln>
            <a:solidFill>
              <a:srgbClr val="43615F"/>
            </a:solidFill>
          </a:ln>
          <a:effectLst>
            <a:outerShdw blurRad="254000" sx="102000" sy="102000" algn="ctr" rotWithShape="0">
              <a:prstClr val="black">
                <a:alpha val="20000"/>
              </a:prstClr>
            </a:outerShdw>
          </a:effectLst>
        </c:spPr>
        <c:dLbl>
          <c:idx val="0"/>
          <c:layout>
            <c:manualLayout>
              <c:x val="5.7023568565709642E-2"/>
              <c:y val="-4.7407394134996103E-3"/>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6BBDC3"/>
          </a:solidFill>
          <a:ln>
            <a:solidFill>
              <a:srgbClr val="43615F"/>
            </a:solidFill>
          </a:ln>
          <a:effectLst>
            <a:outerShdw blurRad="254000" sx="102000" sy="102000" algn="ctr" rotWithShape="0">
              <a:prstClr val="black">
                <a:alpha val="20000"/>
              </a:prstClr>
            </a:outerShdw>
          </a:effectLst>
        </c:spPr>
        <c:dLbl>
          <c:idx val="0"/>
          <c:layout>
            <c:manualLayout>
              <c:x val="5.2950456525301809E-2"/>
              <c:y val="-2.84444364809976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8ACBD0"/>
          </a:solidFill>
          <a:ln>
            <a:solidFill>
              <a:srgbClr val="43615F"/>
            </a:solidFill>
          </a:ln>
          <a:effectLst>
            <a:outerShdw blurRad="254000" sx="102000" sy="102000" algn="ctr" rotWithShape="0">
              <a:prstClr val="black">
                <a:alpha val="20000"/>
              </a:prstClr>
            </a:outerShdw>
          </a:effectLst>
        </c:spPr>
        <c:dLbl>
          <c:idx val="0"/>
          <c:layout>
            <c:manualLayout>
              <c:x val="-7.9425684787952824E-2"/>
              <c:y val="-1.72902605428258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0"/>
        <c:ser>
          <c:idx val="0"/>
          <c:order val="0"/>
          <c:tx>
            <c:strRef>
              <c:f>'Pivot Data'!$O$6</c:f>
              <c:strCache>
                <c:ptCount val="1"/>
                <c:pt idx="0">
                  <c:v>Total</c:v>
                </c:pt>
              </c:strCache>
            </c:strRef>
          </c:tx>
          <c:spPr>
            <a:solidFill>
              <a:schemeClr val="accent6"/>
            </a:solidFill>
            <a:ln>
              <a:solidFill>
                <a:srgbClr val="43615F"/>
              </a:solidFill>
            </a:ln>
            <a:effectLst>
              <a:outerShdw blurRad="254000" sx="102000" sy="102000" algn="ctr" rotWithShape="0">
                <a:prstClr val="black">
                  <a:alpha val="20000"/>
                </a:prstClr>
              </a:outerShdw>
            </a:effectLst>
          </c:spPr>
          <c:dPt>
            <c:idx val="0"/>
            <c:bubble3D val="0"/>
            <c:spPr>
              <a:solidFill>
                <a:srgbClr val="419AA1"/>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87-4583-8225-EEB2C5EA8494}"/>
              </c:ext>
            </c:extLst>
          </c:dPt>
          <c:dPt>
            <c:idx val="1"/>
            <c:bubble3D val="0"/>
            <c:spPr>
              <a:solidFill>
                <a:srgbClr val="5F8B88"/>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87-4583-8225-EEB2C5EA8494}"/>
              </c:ext>
            </c:extLst>
          </c:dPt>
          <c:dPt>
            <c:idx val="2"/>
            <c:bubble3D val="0"/>
            <c:spPr>
              <a:solidFill>
                <a:srgbClr val="6BBDC3"/>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87-4583-8225-EEB2C5EA8494}"/>
              </c:ext>
            </c:extLst>
          </c:dPt>
          <c:dPt>
            <c:idx val="3"/>
            <c:bubble3D val="0"/>
            <c:spPr>
              <a:solidFill>
                <a:srgbClr val="8ACBD0"/>
              </a:solidFill>
              <a:ln>
                <a:solidFill>
                  <a:srgbClr val="43615F"/>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287-4583-8225-EEB2C5EA8494}"/>
              </c:ext>
            </c:extLst>
          </c:dPt>
          <c:dLbls>
            <c:dLbl>
              <c:idx val="0"/>
              <c:layout>
                <c:manualLayout>
                  <c:x val="-6.1096680606117559E-2"/>
                  <c:y val="1.42222182404988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87-4583-8225-EEB2C5EA8494}"/>
                </c:ext>
              </c:extLst>
            </c:dLbl>
            <c:dLbl>
              <c:idx val="1"/>
              <c:layout>
                <c:manualLayout>
                  <c:x val="5.7023568565709642E-2"/>
                  <c:y val="-4.7407394134996103E-3"/>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C287-4583-8225-EEB2C5EA8494}"/>
                </c:ext>
              </c:extLst>
            </c:dLbl>
            <c:dLbl>
              <c:idx val="2"/>
              <c:layout>
                <c:manualLayout>
                  <c:x val="5.2950456525301809E-2"/>
                  <c:y val="-2.84444364809976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87-4583-8225-EEB2C5EA8494}"/>
                </c:ext>
              </c:extLst>
            </c:dLbl>
            <c:dLbl>
              <c:idx val="3"/>
              <c:layout>
                <c:manualLayout>
                  <c:x val="-7.9425684787952824E-2"/>
                  <c:y val="-1.72902605428258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287-4583-8225-EEB2C5EA849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'Pivot Data'!$N$7:$N$11</c:f>
              <c:strCache>
                <c:ptCount val="4"/>
                <c:pt idx="0">
                  <c:v>Bikes</c:v>
                </c:pt>
                <c:pt idx="1">
                  <c:v>Components</c:v>
                </c:pt>
                <c:pt idx="2">
                  <c:v>Clothing</c:v>
                </c:pt>
                <c:pt idx="3">
                  <c:v>Accessories</c:v>
                </c:pt>
              </c:strCache>
            </c:strRef>
          </c:cat>
          <c:val>
            <c:numRef>
              <c:f>'Pivot Data'!$O$7:$O$11</c:f>
              <c:numCache>
                <c:formatCode>0.00%</c:formatCode>
                <c:ptCount val="4"/>
                <c:pt idx="0">
                  <c:v>0.40651095089245876</c:v>
                </c:pt>
                <c:pt idx="1">
                  <c:v>0.31792921385525336</c:v>
                </c:pt>
                <c:pt idx="2">
                  <c:v>0.18533460863979898</c:v>
                </c:pt>
                <c:pt idx="3">
                  <c:v>9.0225226612481751E-2</c:v>
                </c:pt>
              </c:numCache>
            </c:numRef>
          </c:val>
          <c:extLst>
            <c:ext xmlns:c16="http://schemas.microsoft.com/office/drawing/2014/chart" uri="{C3380CC4-5D6E-409C-BE32-E72D297353CC}">
              <c16:uniqueId val="{00000008-F7D6-4727-AE39-EA0382676489}"/>
            </c:ext>
          </c:extLst>
        </c:ser>
        <c:dLbls>
          <c:dLblPos val="ctr"/>
          <c:showLegendKey val="0"/>
          <c:showVal val="0"/>
          <c:showCatName val="0"/>
          <c:showSerName val="0"/>
          <c:showPercent val="1"/>
          <c:showBubbleSize val="0"/>
          <c:showLeaderLines val="1"/>
        </c:dLbls>
        <c:firstSliceAng val="206"/>
      </c:pieChart>
      <c:spPr>
        <a:noFill/>
        <a:ln>
          <a:noFill/>
        </a:ln>
        <a:effectLst/>
      </c:spPr>
    </c:plotArea>
    <c:legend>
      <c:legendPos val="tr"/>
      <c:overlay val="1"/>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F1F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 per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4361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Data'!$K$4</c:f>
              <c:strCache>
                <c:ptCount val="1"/>
                <c:pt idx="0">
                  <c:v>Total</c:v>
                </c:pt>
              </c:strCache>
            </c:strRef>
          </c:tx>
          <c:spPr>
            <a:ln w="28575" cap="rnd">
              <a:solidFill>
                <a:srgbClr val="43615F"/>
              </a:solidFill>
              <a:round/>
            </a:ln>
            <a:effectLst/>
          </c:spPr>
          <c:marker>
            <c:symbol val="none"/>
          </c:marker>
          <c:cat>
            <c:strRef>
              <c:f>'Pivot Data'!$J$5:$J$17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Data'!$K$5:$K$17</c:f>
              <c:numCache>
                <c:formatCode>#,##0</c:formatCode>
                <c:ptCount val="12"/>
                <c:pt idx="0">
                  <c:v>183378292.7574994</c:v>
                </c:pt>
                <c:pt idx="1">
                  <c:v>103403614.36870053</c:v>
                </c:pt>
                <c:pt idx="2">
                  <c:v>382618986.15669918</c:v>
                </c:pt>
                <c:pt idx="3">
                  <c:v>113514051.04080018</c:v>
                </c:pt>
                <c:pt idx="4">
                  <c:v>390954184.84100175</c:v>
                </c:pt>
                <c:pt idx="5">
                  <c:v>365654294.52589953</c:v>
                </c:pt>
                <c:pt idx="6">
                  <c:v>360088403.33429903</c:v>
                </c:pt>
                <c:pt idx="7">
                  <c:v>207215346.04870096</c:v>
                </c:pt>
                <c:pt idx="8">
                  <c:v>256880446.32750136</c:v>
                </c:pt>
                <c:pt idx="9">
                  <c:v>311820065.25329798</c:v>
                </c:pt>
                <c:pt idx="10">
                  <c:v>94933254.061200321</c:v>
                </c:pt>
                <c:pt idx="11">
                  <c:v>156509185.32579973</c:v>
                </c:pt>
              </c:numCache>
            </c:numRef>
          </c:val>
          <c:smooth val="0"/>
          <c:extLst>
            <c:ext xmlns:c16="http://schemas.microsoft.com/office/drawing/2014/chart" uri="{C3380CC4-5D6E-409C-BE32-E72D297353CC}">
              <c16:uniqueId val="{00000000-5F71-4D12-9F78-A3C9341D9E36}"/>
            </c:ext>
          </c:extLst>
        </c:ser>
        <c:dLbls>
          <c:showLegendKey val="0"/>
          <c:showVal val="0"/>
          <c:showCatName val="0"/>
          <c:showSerName val="0"/>
          <c:showPercent val="0"/>
          <c:showBubbleSize val="0"/>
        </c:dLbls>
        <c:smooth val="0"/>
        <c:axId val="124912511"/>
        <c:axId val="124912991"/>
      </c:lineChart>
      <c:catAx>
        <c:axId val="12491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991"/>
        <c:crosses val="autoZero"/>
        <c:auto val="1"/>
        <c:lblAlgn val="ctr"/>
        <c:lblOffset val="100"/>
        <c:noMultiLvlLbl val="0"/>
      </c:catAx>
      <c:valAx>
        <c:axId val="124912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Data!top_sub_products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Top Sub-Products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Data'!$K$125</c:f>
              <c:strCache>
                <c:ptCount val="1"/>
                <c:pt idx="0">
                  <c:v>Total</c:v>
                </c:pt>
              </c:strCache>
            </c:strRef>
          </c:tx>
          <c:spPr>
            <a:solidFill>
              <a:schemeClr val="accent2"/>
            </a:solidFill>
            <a:ln>
              <a:noFill/>
            </a:ln>
            <a:effectLst/>
          </c:spPr>
          <c:invertIfNegative val="0"/>
          <c:cat>
            <c:strRef>
              <c:f>'Pivot Data'!$J$126:$J$136</c:f>
              <c:strCache>
                <c:ptCount val="10"/>
                <c:pt idx="0">
                  <c:v>Touring Frames</c:v>
                </c:pt>
                <c:pt idx="1">
                  <c:v>Wheels</c:v>
                </c:pt>
                <c:pt idx="2">
                  <c:v>Gloves</c:v>
                </c:pt>
                <c:pt idx="3">
                  <c:v>Helmets</c:v>
                </c:pt>
                <c:pt idx="4">
                  <c:v>Jerseys</c:v>
                </c:pt>
                <c:pt idx="5">
                  <c:v>Touring Bikes</c:v>
                </c:pt>
                <c:pt idx="6">
                  <c:v>Mountain Frames</c:v>
                </c:pt>
                <c:pt idx="7">
                  <c:v>Road Frames</c:v>
                </c:pt>
                <c:pt idx="8">
                  <c:v>Mountain Bikes</c:v>
                </c:pt>
                <c:pt idx="9">
                  <c:v>Road Bikes</c:v>
                </c:pt>
              </c:strCache>
            </c:strRef>
          </c:cat>
          <c:val>
            <c:numRef>
              <c:f>'Pivot Data'!$K$126:$K$136</c:f>
              <c:numCache>
                <c:formatCode>_-[$$-409]* #,##0_ ;_-[$$-409]* \-#,##0\ ;_-[$$-409]* "-"??_ ;_-@_ </c:formatCode>
                <c:ptCount val="10"/>
                <c:pt idx="0">
                  <c:v>84171558.329400063</c:v>
                </c:pt>
                <c:pt idx="1">
                  <c:v>94291497.624499872</c:v>
                </c:pt>
                <c:pt idx="2">
                  <c:v>97203912.5499001</c:v>
                </c:pt>
                <c:pt idx="3">
                  <c:v>134483767.04410028</c:v>
                </c:pt>
                <c:pt idx="4">
                  <c:v>175677569.52810001</c:v>
                </c:pt>
                <c:pt idx="5">
                  <c:v>207928846.75409949</c:v>
                </c:pt>
                <c:pt idx="6">
                  <c:v>222743775.17579988</c:v>
                </c:pt>
                <c:pt idx="7">
                  <c:v>240926876.80160049</c:v>
                </c:pt>
                <c:pt idx="8">
                  <c:v>357041832.93829995</c:v>
                </c:pt>
                <c:pt idx="9">
                  <c:v>624874728.66549683</c:v>
                </c:pt>
              </c:numCache>
            </c:numRef>
          </c:val>
          <c:extLst>
            <c:ext xmlns:c16="http://schemas.microsoft.com/office/drawing/2014/chart" uri="{C3380CC4-5D6E-409C-BE32-E72D297353CC}">
              <c16:uniqueId val="{00000000-B474-42A2-9A72-9D0985357714}"/>
            </c:ext>
          </c:extLst>
        </c:ser>
        <c:dLbls>
          <c:showLegendKey val="0"/>
          <c:showVal val="0"/>
          <c:showCatName val="0"/>
          <c:showSerName val="0"/>
          <c:showPercent val="0"/>
          <c:showBubbleSize val="0"/>
        </c:dLbls>
        <c:gapWidth val="182"/>
        <c:axId val="1717647407"/>
        <c:axId val="1717648367"/>
      </c:barChart>
      <c:catAx>
        <c:axId val="171764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48367"/>
        <c:crosses val="autoZero"/>
        <c:auto val="1"/>
        <c:lblAlgn val="ctr"/>
        <c:lblOffset val="100"/>
        <c:noMultiLvlLbl val="0"/>
      </c:catAx>
      <c:valAx>
        <c:axId val="171764836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4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a:t>
            </a:r>
            <a:r>
              <a:rPr lang="en-GB" baseline="0"/>
              <a:t>Quantity of</a:t>
            </a:r>
            <a:r>
              <a:rPr lang="en-US" baseline="0"/>
              <a:t> Sub-categories per Cateory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Data'!$AC$68</c:f>
              <c:strCache>
                <c:ptCount val="1"/>
                <c:pt idx="0">
                  <c:v>Quantity</c:v>
                </c:pt>
              </c:strCache>
            </c:strRef>
          </c:tx>
          <c:spPr>
            <a:solidFill>
              <a:schemeClr val="accent1"/>
            </a:solidFill>
            <a:ln>
              <a:noFill/>
            </a:ln>
            <a:effectLst/>
          </c:spPr>
          <c:invertIfNegative val="0"/>
          <c:dPt>
            <c:idx val="0"/>
            <c:invertIfNegative val="0"/>
            <c:bubble3D val="0"/>
            <c:spPr>
              <a:solidFill>
                <a:srgbClr val="8ACBD0"/>
              </a:solidFill>
              <a:ln>
                <a:noFill/>
              </a:ln>
              <a:effectLst/>
            </c:spPr>
            <c:extLst>
              <c:ext xmlns:c16="http://schemas.microsoft.com/office/drawing/2014/chart" uri="{C3380CC4-5D6E-409C-BE32-E72D297353CC}">
                <c16:uniqueId val="{0000000C-EED2-48A0-87DF-146625ED18B6}"/>
              </c:ext>
            </c:extLst>
          </c:dPt>
          <c:dPt>
            <c:idx val="1"/>
            <c:invertIfNegative val="0"/>
            <c:bubble3D val="0"/>
            <c:spPr>
              <a:solidFill>
                <a:srgbClr val="8ACBD0"/>
              </a:solidFill>
              <a:ln>
                <a:noFill/>
              </a:ln>
              <a:effectLst/>
            </c:spPr>
            <c:extLst>
              <c:ext xmlns:c16="http://schemas.microsoft.com/office/drawing/2014/chart" uri="{C3380CC4-5D6E-409C-BE32-E72D297353CC}">
                <c16:uniqueId val="{0000000B-EED2-48A0-87DF-146625ED18B6}"/>
              </c:ext>
            </c:extLst>
          </c:dPt>
          <c:dPt>
            <c:idx val="2"/>
            <c:invertIfNegative val="0"/>
            <c:bubble3D val="0"/>
            <c:spPr>
              <a:solidFill>
                <a:srgbClr val="8ACBD0"/>
              </a:solidFill>
              <a:ln>
                <a:noFill/>
              </a:ln>
              <a:effectLst/>
            </c:spPr>
            <c:extLst>
              <c:ext xmlns:c16="http://schemas.microsoft.com/office/drawing/2014/chart" uri="{C3380CC4-5D6E-409C-BE32-E72D297353CC}">
                <c16:uniqueId val="{0000000A-EED2-48A0-87DF-146625ED18B6}"/>
              </c:ext>
            </c:extLst>
          </c:dPt>
          <c:dPt>
            <c:idx val="3"/>
            <c:invertIfNegative val="0"/>
            <c:bubble3D val="0"/>
            <c:spPr>
              <a:solidFill>
                <a:srgbClr val="419AA1"/>
              </a:solidFill>
              <a:ln>
                <a:noFill/>
              </a:ln>
              <a:effectLst/>
            </c:spPr>
            <c:extLst>
              <c:ext xmlns:c16="http://schemas.microsoft.com/office/drawing/2014/chart" uri="{C3380CC4-5D6E-409C-BE32-E72D297353CC}">
                <c16:uniqueId val="{00000009-EED2-48A0-87DF-146625ED18B6}"/>
              </c:ext>
            </c:extLst>
          </c:dPt>
          <c:dPt>
            <c:idx val="4"/>
            <c:invertIfNegative val="0"/>
            <c:bubble3D val="0"/>
            <c:spPr>
              <a:solidFill>
                <a:srgbClr val="419AA1"/>
              </a:solidFill>
              <a:ln>
                <a:noFill/>
              </a:ln>
              <a:effectLst/>
            </c:spPr>
            <c:extLst>
              <c:ext xmlns:c16="http://schemas.microsoft.com/office/drawing/2014/chart" uri="{C3380CC4-5D6E-409C-BE32-E72D297353CC}">
                <c16:uniqueId val="{00000008-EED2-48A0-87DF-146625ED18B6}"/>
              </c:ext>
            </c:extLst>
          </c:dPt>
          <c:dPt>
            <c:idx val="5"/>
            <c:invertIfNegative val="0"/>
            <c:bubble3D val="0"/>
            <c:spPr>
              <a:solidFill>
                <a:srgbClr val="419AA1"/>
              </a:solidFill>
              <a:ln>
                <a:noFill/>
              </a:ln>
              <a:effectLst/>
            </c:spPr>
            <c:extLst>
              <c:ext xmlns:c16="http://schemas.microsoft.com/office/drawing/2014/chart" uri="{C3380CC4-5D6E-409C-BE32-E72D297353CC}">
                <c16:uniqueId val="{00000007-EED2-48A0-87DF-146625ED18B6}"/>
              </c:ext>
            </c:extLst>
          </c:dPt>
          <c:dPt>
            <c:idx val="6"/>
            <c:invertIfNegative val="0"/>
            <c:bubble3D val="0"/>
            <c:spPr>
              <a:solidFill>
                <a:srgbClr val="5F8B88"/>
              </a:solidFill>
              <a:ln>
                <a:noFill/>
              </a:ln>
              <a:effectLst/>
            </c:spPr>
            <c:extLst>
              <c:ext xmlns:c16="http://schemas.microsoft.com/office/drawing/2014/chart" uri="{C3380CC4-5D6E-409C-BE32-E72D297353CC}">
                <c16:uniqueId val="{00000006-EED2-48A0-87DF-146625ED18B6}"/>
              </c:ext>
            </c:extLst>
          </c:dPt>
          <c:dPt>
            <c:idx val="7"/>
            <c:invertIfNegative val="0"/>
            <c:bubble3D val="0"/>
            <c:spPr>
              <a:solidFill>
                <a:srgbClr val="5F8B88"/>
              </a:solidFill>
              <a:ln>
                <a:noFill/>
              </a:ln>
              <a:effectLst/>
            </c:spPr>
            <c:extLst>
              <c:ext xmlns:c16="http://schemas.microsoft.com/office/drawing/2014/chart" uri="{C3380CC4-5D6E-409C-BE32-E72D297353CC}">
                <c16:uniqueId val="{00000005-EED2-48A0-87DF-146625ED18B6}"/>
              </c:ext>
            </c:extLst>
          </c:dPt>
          <c:dPt>
            <c:idx val="8"/>
            <c:invertIfNegative val="0"/>
            <c:bubble3D val="0"/>
            <c:spPr>
              <a:solidFill>
                <a:srgbClr val="5F8B88"/>
              </a:solidFill>
              <a:ln>
                <a:noFill/>
              </a:ln>
              <a:effectLst/>
            </c:spPr>
            <c:extLst>
              <c:ext xmlns:c16="http://schemas.microsoft.com/office/drawing/2014/chart" uri="{C3380CC4-5D6E-409C-BE32-E72D297353CC}">
                <c16:uniqueId val="{00000004-EED2-48A0-87DF-146625ED18B6}"/>
              </c:ext>
            </c:extLst>
          </c:dPt>
          <c:dPt>
            <c:idx val="9"/>
            <c:invertIfNegative val="0"/>
            <c:bubble3D val="0"/>
            <c:spPr>
              <a:solidFill>
                <a:srgbClr val="43615F"/>
              </a:solidFill>
              <a:ln>
                <a:noFill/>
              </a:ln>
              <a:effectLst/>
            </c:spPr>
            <c:extLst>
              <c:ext xmlns:c16="http://schemas.microsoft.com/office/drawing/2014/chart" uri="{C3380CC4-5D6E-409C-BE32-E72D297353CC}">
                <c16:uniqueId val="{00000003-EED2-48A0-87DF-146625ED18B6}"/>
              </c:ext>
            </c:extLst>
          </c:dPt>
          <c:dPt>
            <c:idx val="10"/>
            <c:invertIfNegative val="0"/>
            <c:bubble3D val="0"/>
            <c:spPr>
              <a:solidFill>
                <a:srgbClr val="43615F"/>
              </a:solidFill>
              <a:ln>
                <a:noFill/>
              </a:ln>
              <a:effectLst/>
            </c:spPr>
            <c:extLst>
              <c:ext xmlns:c16="http://schemas.microsoft.com/office/drawing/2014/chart" uri="{C3380CC4-5D6E-409C-BE32-E72D297353CC}">
                <c16:uniqueId val="{00000002-EED2-48A0-87DF-146625ED18B6}"/>
              </c:ext>
            </c:extLst>
          </c:dPt>
          <c:dPt>
            <c:idx val="11"/>
            <c:invertIfNegative val="0"/>
            <c:bubble3D val="0"/>
            <c:spPr>
              <a:solidFill>
                <a:srgbClr val="43615F"/>
              </a:solidFill>
              <a:ln>
                <a:noFill/>
              </a:ln>
              <a:effectLst/>
            </c:spPr>
            <c:extLst>
              <c:ext xmlns:c16="http://schemas.microsoft.com/office/drawing/2014/chart" uri="{C3380CC4-5D6E-409C-BE32-E72D297353CC}">
                <c16:uniqueId val="{00000001-EED2-48A0-87DF-146625ED18B6}"/>
              </c:ext>
            </c:extLst>
          </c:dPt>
          <c:dLbls>
            <c:dLbl>
              <c:idx val="0"/>
              <c:delete val="1"/>
              <c:extLst>
                <c:ext xmlns:c15="http://schemas.microsoft.com/office/drawing/2012/chart" uri="{CE6537A1-D6FC-4f65-9D91-7224C49458BB}"/>
                <c:ext xmlns:c16="http://schemas.microsoft.com/office/drawing/2014/chart" uri="{C3380CC4-5D6E-409C-BE32-E72D297353CC}">
                  <c16:uniqueId val="{0000000C-EED2-48A0-87DF-146625ED18B6}"/>
                </c:ext>
              </c:extLst>
            </c:dLbl>
            <c:dLbl>
              <c:idx val="1"/>
              <c:delete val="1"/>
              <c:extLst>
                <c:ext xmlns:c15="http://schemas.microsoft.com/office/drawing/2012/chart" uri="{CE6537A1-D6FC-4f65-9D91-7224C49458BB}"/>
                <c:ext xmlns:c16="http://schemas.microsoft.com/office/drawing/2014/chart" uri="{C3380CC4-5D6E-409C-BE32-E72D297353CC}">
                  <c16:uniqueId val="{0000000B-EED2-48A0-87DF-146625ED18B6}"/>
                </c:ext>
              </c:extLst>
            </c:dLbl>
            <c:dLbl>
              <c:idx val="2"/>
              <c:delete val="1"/>
              <c:extLst>
                <c:ext xmlns:c15="http://schemas.microsoft.com/office/drawing/2012/chart" uri="{CE6537A1-D6FC-4f65-9D91-7224C49458BB}"/>
                <c:ext xmlns:c16="http://schemas.microsoft.com/office/drawing/2014/chart" uri="{C3380CC4-5D6E-409C-BE32-E72D297353CC}">
                  <c16:uniqueId val="{0000000A-EED2-48A0-87DF-146625ED18B6}"/>
                </c:ext>
              </c:extLst>
            </c:dLbl>
            <c:dLbl>
              <c:idx val="4"/>
              <c:delete val="1"/>
              <c:extLst>
                <c:ext xmlns:c15="http://schemas.microsoft.com/office/drawing/2012/chart" uri="{CE6537A1-D6FC-4f65-9D91-7224C49458BB}"/>
                <c:ext xmlns:c16="http://schemas.microsoft.com/office/drawing/2014/chart" uri="{C3380CC4-5D6E-409C-BE32-E72D297353CC}">
                  <c16:uniqueId val="{00000008-EED2-48A0-87DF-146625ED18B6}"/>
                </c:ext>
              </c:extLst>
            </c:dLbl>
            <c:dLbl>
              <c:idx val="5"/>
              <c:delete val="1"/>
              <c:extLst>
                <c:ext xmlns:c15="http://schemas.microsoft.com/office/drawing/2012/chart" uri="{CE6537A1-D6FC-4f65-9D91-7224C49458BB}"/>
                <c:ext xmlns:c16="http://schemas.microsoft.com/office/drawing/2014/chart" uri="{C3380CC4-5D6E-409C-BE32-E72D297353CC}">
                  <c16:uniqueId val="{00000007-EED2-48A0-87DF-146625ED18B6}"/>
                </c:ext>
              </c:extLst>
            </c:dLbl>
            <c:dLbl>
              <c:idx val="6"/>
              <c:delete val="1"/>
              <c:extLst>
                <c:ext xmlns:c15="http://schemas.microsoft.com/office/drawing/2012/chart" uri="{CE6537A1-D6FC-4f65-9D91-7224C49458BB}"/>
                <c:ext xmlns:c16="http://schemas.microsoft.com/office/drawing/2014/chart" uri="{C3380CC4-5D6E-409C-BE32-E72D297353CC}">
                  <c16:uniqueId val="{00000006-EED2-48A0-87DF-146625ED18B6}"/>
                </c:ext>
              </c:extLst>
            </c:dLbl>
            <c:dLbl>
              <c:idx val="7"/>
              <c:delete val="1"/>
              <c:extLst>
                <c:ext xmlns:c15="http://schemas.microsoft.com/office/drawing/2012/chart" uri="{CE6537A1-D6FC-4f65-9D91-7224C49458BB}"/>
                <c:ext xmlns:c16="http://schemas.microsoft.com/office/drawing/2014/chart" uri="{C3380CC4-5D6E-409C-BE32-E72D297353CC}">
                  <c16:uniqueId val="{00000005-EED2-48A0-87DF-146625ED18B6}"/>
                </c:ext>
              </c:extLst>
            </c:dLbl>
            <c:dLbl>
              <c:idx val="8"/>
              <c:delete val="1"/>
              <c:extLst>
                <c:ext xmlns:c15="http://schemas.microsoft.com/office/drawing/2012/chart" uri="{CE6537A1-D6FC-4f65-9D91-7224C49458BB}"/>
                <c:ext xmlns:c16="http://schemas.microsoft.com/office/drawing/2014/chart" uri="{C3380CC4-5D6E-409C-BE32-E72D297353CC}">
                  <c16:uniqueId val="{00000004-EED2-48A0-87DF-146625ED18B6}"/>
                </c:ext>
              </c:extLst>
            </c:dLbl>
            <c:dLbl>
              <c:idx val="11"/>
              <c:delete val="1"/>
              <c:extLst>
                <c:ext xmlns:c15="http://schemas.microsoft.com/office/drawing/2012/chart" uri="{CE6537A1-D6FC-4f65-9D91-7224C49458BB}"/>
                <c:ext xmlns:c16="http://schemas.microsoft.com/office/drawing/2014/chart" uri="{C3380CC4-5D6E-409C-BE32-E72D297353CC}">
                  <c16:uniqueId val="{00000001-EED2-48A0-87DF-146625ED18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Data'!$AA$69:$AB$80</c:f>
              <c:multiLvlStrCache>
                <c:ptCount val="12"/>
                <c:lvl>
                  <c:pt idx="0">
                    <c:v>Helmets</c:v>
                  </c:pt>
                  <c:pt idx="1">
                    <c:v>Tires and Tubes</c:v>
                  </c:pt>
                  <c:pt idx="2">
                    <c:v>Bottles and Cages</c:v>
                  </c:pt>
                  <c:pt idx="3">
                    <c:v>Road Bikes</c:v>
                  </c:pt>
                  <c:pt idx="4">
                    <c:v>Mountain Bikes</c:v>
                  </c:pt>
                  <c:pt idx="5">
                    <c:v>Touring Bikes</c:v>
                  </c:pt>
                  <c:pt idx="6">
                    <c:v>Jerseys</c:v>
                  </c:pt>
                  <c:pt idx="7">
                    <c:v>Gloves</c:v>
                  </c:pt>
                  <c:pt idx="8">
                    <c:v>Shorts</c:v>
                  </c:pt>
                  <c:pt idx="9">
                    <c:v>Road Frames</c:v>
                  </c:pt>
                  <c:pt idx="10">
                    <c:v>Mountain Frames</c:v>
                  </c:pt>
                  <c:pt idx="11">
                    <c:v>Wheels</c:v>
                  </c:pt>
                </c:lvl>
                <c:lvl>
                  <c:pt idx="0">
                    <c:v>Accessories</c:v>
                  </c:pt>
                  <c:pt idx="3">
                    <c:v>Bikes</c:v>
                  </c:pt>
                  <c:pt idx="6">
                    <c:v>Clothing</c:v>
                  </c:pt>
                  <c:pt idx="9">
                    <c:v>Components</c:v>
                  </c:pt>
                </c:lvl>
              </c:multiLvlStrCache>
            </c:multiLvlStrRef>
          </c:cat>
          <c:val>
            <c:numRef>
              <c:f>'Pivot Data'!$AC$69:$AC$80</c:f>
              <c:numCache>
                <c:formatCode>#,##0</c:formatCode>
                <c:ptCount val="12"/>
                <c:pt idx="0">
                  <c:v>19541</c:v>
                </c:pt>
                <c:pt idx="1">
                  <c:v>18006</c:v>
                </c:pt>
                <c:pt idx="2">
                  <c:v>10552</c:v>
                </c:pt>
                <c:pt idx="3">
                  <c:v>47196</c:v>
                </c:pt>
                <c:pt idx="4">
                  <c:v>28321</c:v>
                </c:pt>
                <c:pt idx="5">
                  <c:v>14751</c:v>
                </c:pt>
                <c:pt idx="6">
                  <c:v>22711</c:v>
                </c:pt>
                <c:pt idx="7">
                  <c:v>13012</c:v>
                </c:pt>
                <c:pt idx="8">
                  <c:v>9967</c:v>
                </c:pt>
                <c:pt idx="9">
                  <c:v>11753</c:v>
                </c:pt>
                <c:pt idx="10">
                  <c:v>11621</c:v>
                </c:pt>
                <c:pt idx="11">
                  <c:v>5273</c:v>
                </c:pt>
              </c:numCache>
            </c:numRef>
          </c:val>
          <c:extLst>
            <c:ext xmlns:c16="http://schemas.microsoft.com/office/drawing/2014/chart" uri="{C3380CC4-5D6E-409C-BE32-E72D297353CC}">
              <c16:uniqueId val="{00000000-EED2-48A0-87DF-146625ED18B6}"/>
            </c:ext>
          </c:extLst>
        </c:ser>
        <c:dLbls>
          <c:dLblPos val="outEnd"/>
          <c:showLegendKey val="0"/>
          <c:showVal val="1"/>
          <c:showCatName val="0"/>
          <c:showSerName val="0"/>
          <c:showPercent val="0"/>
          <c:showBubbleSize val="0"/>
        </c:dLbls>
        <c:gapWidth val="219"/>
        <c:axId val="1731064207"/>
        <c:axId val="1731063727"/>
      </c:barChart>
      <c:catAx>
        <c:axId val="1731064207"/>
        <c:scaling>
          <c:orientation val="minMax"/>
        </c:scaling>
        <c:delete val="0"/>
        <c:axPos val="l"/>
        <c:numFmt formatCode="General" sourceLinked="1"/>
        <c:majorTickMark val="out"/>
        <c:minorTickMark val="none"/>
        <c:tickLblPos val="nextTo"/>
        <c:spPr>
          <a:noFill/>
          <a:ln w="9525" cap="flat" cmpd="sng" algn="ctr">
            <a:solidFill>
              <a:srgbClr val="6BBDC3"/>
            </a:solidFill>
            <a:round/>
          </a:ln>
          <a:effectLst>
            <a:softEdge rad="0"/>
          </a:effectLst>
        </c:spPr>
        <c:txPr>
          <a:bodyPr rot="-60000000" spcFirstLastPara="1" vertOverflow="ellipsis" vert="horz" wrap="square" anchor="ctr" anchorCtr="1"/>
          <a:lstStyle/>
          <a:p>
            <a:pPr>
              <a:defRPr sz="900" b="0" i="0" u="none" strike="noStrike" kern="1200" baseline="0">
                <a:solidFill>
                  <a:schemeClr val="bg2">
                    <a:lumMod val="10000"/>
                  </a:schemeClr>
                </a:solidFill>
                <a:effectLst>
                  <a:innerShdw blurRad="63500" dist="50800" dir="18900000">
                    <a:prstClr val="black">
                      <a:alpha val="50000"/>
                    </a:prstClr>
                  </a:innerShdw>
                </a:effectLst>
                <a:latin typeface="+mn-lt"/>
                <a:ea typeface="+mn-ea"/>
                <a:cs typeface="+mn-cs"/>
              </a:defRPr>
            </a:pPr>
            <a:endParaRPr lang="en-US"/>
          </a:p>
        </c:txPr>
        <c:crossAx val="1731063727"/>
        <c:crosses val="autoZero"/>
        <c:auto val="1"/>
        <c:lblAlgn val="ctr"/>
        <c:lblOffset val="100"/>
        <c:noMultiLvlLbl val="0"/>
      </c:catAx>
      <c:valAx>
        <c:axId val="173106372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642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Data!Month Analysis</c:name>
    <c:fmtId val="0"/>
  </c:pivotSource>
  <c:chart>
    <c:title>
      <c:tx>
        <c:rich>
          <a:bodyPr rot="0" spcFirstLastPara="1" vertOverflow="ellipsis" vert="horz" wrap="square" anchor="ctr" anchorCtr="1"/>
          <a:lstStyle/>
          <a:p>
            <a:pPr algn="ctr" rtl="0">
              <a:defRPr lang="en-GB" sz="1800" b="1" i="0" u="none" strike="noStrike" kern="1200" spc="0" baseline="0">
                <a:solidFill>
                  <a:sysClr val="windowText" lastClr="000000">
                    <a:lumMod val="75000"/>
                    <a:lumOff val="25000"/>
                  </a:sysClr>
                </a:solidFill>
                <a:latin typeface="+mn-lt"/>
                <a:ea typeface="+mn-ea"/>
                <a:cs typeface="+mn-cs"/>
              </a:defRPr>
            </a:pPr>
            <a:r>
              <a:rPr lang="en-GB" sz="1800" b="1" i="0" u="none" strike="noStrike" kern="1200" baseline="0">
                <a:solidFill>
                  <a:sysClr val="windowText" lastClr="000000">
                    <a:lumMod val="75000"/>
                    <a:lumOff val="25000"/>
                  </a:sysClr>
                </a:solidFill>
                <a:latin typeface="+mn-lt"/>
                <a:ea typeface="+mn-ea"/>
                <a:cs typeface="+mn-cs"/>
              </a:rPr>
              <a:t>Month Analysis</a:t>
            </a:r>
          </a:p>
        </c:rich>
      </c:tx>
      <c:overlay val="0"/>
      <c:spPr>
        <a:noFill/>
        <a:ln>
          <a:noFill/>
        </a:ln>
        <a:effectLst/>
      </c:spPr>
      <c:txPr>
        <a:bodyPr rot="0" spcFirstLastPara="1" vertOverflow="ellipsis" vert="horz" wrap="square" anchor="ctr" anchorCtr="1"/>
        <a:lstStyle/>
        <a:p>
          <a:pPr algn="ctr" rtl="0">
            <a:defRPr lang="en-GB"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rgbClr val="1E6B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Data'!$R$33</c:f>
              <c:strCache>
                <c:ptCount val="1"/>
                <c:pt idx="0">
                  <c:v>Average Due</c:v>
                </c:pt>
              </c:strCache>
            </c:strRef>
          </c:tx>
          <c:spPr>
            <a:solidFill>
              <a:srgbClr val="1E6B8E"/>
            </a:solidFill>
            <a:ln>
              <a:noFill/>
            </a:ln>
            <a:effectLst/>
          </c:spPr>
          <c:invertIfNegative val="0"/>
          <c:cat>
            <c:strRef>
              <c:f>'Pivot Data'!$Q$34:$Q$45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Data'!$R$34:$R$45</c:f>
              <c:numCache>
                <c:formatCode>_-[$$-409]* #,##0_ ;_-[$$-409]* \-#,##0\ ;_-[$$-409]* "-"??_ ;_-@_ </c:formatCode>
                <c:ptCount val="12"/>
                <c:pt idx="0">
                  <c:v>17862.681936245801</c:v>
                </c:pt>
                <c:pt idx="1">
                  <c:v>15533.065099699645</c:v>
                </c:pt>
                <c:pt idx="2">
                  <c:v>27528.526236182399</c:v>
                </c:pt>
                <c:pt idx="3">
                  <c:v>13601.012585765659</c:v>
                </c:pt>
                <c:pt idx="4">
                  <c:v>28961.714559671218</c:v>
                </c:pt>
                <c:pt idx="5">
                  <c:v>34186.078396213496</c:v>
                </c:pt>
                <c:pt idx="6">
                  <c:v>32851.783900583803</c:v>
                </c:pt>
                <c:pt idx="7">
                  <c:v>23654.719868573167</c:v>
                </c:pt>
                <c:pt idx="8">
                  <c:v>26727.75427400909</c:v>
                </c:pt>
                <c:pt idx="9">
                  <c:v>27226.060006399894</c:v>
                </c:pt>
                <c:pt idx="10">
                  <c:v>11954.823581564075</c:v>
                </c:pt>
                <c:pt idx="11">
                  <c:v>16960.249818573877</c:v>
                </c:pt>
              </c:numCache>
            </c:numRef>
          </c:val>
          <c:extLst>
            <c:ext xmlns:c16="http://schemas.microsoft.com/office/drawing/2014/chart" uri="{C3380CC4-5D6E-409C-BE32-E72D297353CC}">
              <c16:uniqueId val="{00000000-3A83-4255-A78D-4EA25CF673DC}"/>
            </c:ext>
          </c:extLst>
        </c:ser>
        <c:dLbls>
          <c:showLegendKey val="0"/>
          <c:showVal val="0"/>
          <c:showCatName val="0"/>
          <c:showSerName val="0"/>
          <c:showPercent val="0"/>
          <c:showBubbleSize val="0"/>
        </c:dLbls>
        <c:gapWidth val="219"/>
        <c:overlap val="-27"/>
        <c:axId val="1207829136"/>
        <c:axId val="1207810896"/>
      </c:barChart>
      <c:lineChart>
        <c:grouping val="standard"/>
        <c:varyColors val="0"/>
        <c:ser>
          <c:idx val="1"/>
          <c:order val="1"/>
          <c:tx>
            <c:strRef>
              <c:f>'Pivot Data'!$S$33</c:f>
              <c:strCache>
                <c:ptCount val="1"/>
                <c:pt idx="0">
                  <c:v>Quantity Sold</c:v>
                </c:pt>
              </c:strCache>
            </c:strRef>
          </c:tx>
          <c:spPr>
            <a:ln w="28575" cap="rnd">
              <a:solidFill>
                <a:schemeClr val="accent2"/>
              </a:solidFill>
              <a:round/>
            </a:ln>
            <a:effectLst/>
          </c:spPr>
          <c:marker>
            <c:symbol val="none"/>
          </c:marker>
          <c:cat>
            <c:strRef>
              <c:f>'Pivot Data'!$Q$34:$Q$45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Data'!$S$34:$S$45</c:f>
              <c:numCache>
                <c:formatCode>#,##0_ ;\-#,##0\ </c:formatCode>
                <c:ptCount val="12"/>
                <c:pt idx="0">
                  <c:v>19584</c:v>
                </c:pt>
                <c:pt idx="1">
                  <c:v>11380</c:v>
                </c:pt>
                <c:pt idx="2">
                  <c:v>34016</c:v>
                </c:pt>
                <c:pt idx="3">
                  <c:v>14167</c:v>
                </c:pt>
                <c:pt idx="4">
                  <c:v>34692</c:v>
                </c:pt>
                <c:pt idx="5">
                  <c:v>30177</c:v>
                </c:pt>
                <c:pt idx="6">
                  <c:v>29940</c:v>
                </c:pt>
                <c:pt idx="7">
                  <c:v>20019</c:v>
                </c:pt>
                <c:pt idx="8">
                  <c:v>23027</c:v>
                </c:pt>
                <c:pt idx="9">
                  <c:v>26915</c:v>
                </c:pt>
                <c:pt idx="10">
                  <c:v>13503</c:v>
                </c:pt>
                <c:pt idx="11">
                  <c:v>17494</c:v>
                </c:pt>
              </c:numCache>
            </c:numRef>
          </c:val>
          <c:smooth val="0"/>
          <c:extLst>
            <c:ext xmlns:c16="http://schemas.microsoft.com/office/drawing/2014/chart" uri="{C3380CC4-5D6E-409C-BE32-E72D297353CC}">
              <c16:uniqueId val="{00000001-3A83-4255-A78D-4EA25CF673DC}"/>
            </c:ext>
          </c:extLst>
        </c:ser>
        <c:dLbls>
          <c:showLegendKey val="0"/>
          <c:showVal val="0"/>
          <c:showCatName val="0"/>
          <c:showSerName val="0"/>
          <c:showPercent val="0"/>
          <c:showBubbleSize val="0"/>
        </c:dLbls>
        <c:marker val="1"/>
        <c:smooth val="0"/>
        <c:axId val="1207829136"/>
        <c:axId val="1207810896"/>
      </c:lineChart>
      <c:lineChart>
        <c:grouping val="standard"/>
        <c:varyColors val="0"/>
        <c:ser>
          <c:idx val="2"/>
          <c:order val="2"/>
          <c:tx>
            <c:strRef>
              <c:f>'Pivot Data'!$T$33</c:f>
              <c:strCache>
                <c:ptCount val="1"/>
                <c:pt idx="0">
                  <c:v>Products</c:v>
                </c:pt>
              </c:strCache>
            </c:strRef>
          </c:tx>
          <c:spPr>
            <a:ln w="28575" cap="rnd">
              <a:solidFill>
                <a:srgbClr val="00B0F0"/>
              </a:solidFill>
              <a:round/>
            </a:ln>
            <a:effectLst/>
          </c:spPr>
          <c:marker>
            <c:symbol val="none"/>
          </c:marker>
          <c:cat>
            <c:strRef>
              <c:f>'Pivot Data'!$Q$34:$Q$45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Data'!$T$34:$T$45</c:f>
              <c:numCache>
                <c:formatCode>#,##0</c:formatCode>
                <c:ptCount val="12"/>
                <c:pt idx="0">
                  <c:v>211</c:v>
                </c:pt>
                <c:pt idx="1">
                  <c:v>200</c:v>
                </c:pt>
                <c:pt idx="2">
                  <c:v>246</c:v>
                </c:pt>
                <c:pt idx="3">
                  <c:v>200</c:v>
                </c:pt>
                <c:pt idx="4">
                  <c:v>263</c:v>
                </c:pt>
                <c:pt idx="5">
                  <c:v>253</c:v>
                </c:pt>
                <c:pt idx="6">
                  <c:v>260</c:v>
                </c:pt>
                <c:pt idx="7">
                  <c:v>245</c:v>
                </c:pt>
                <c:pt idx="8">
                  <c:v>234</c:v>
                </c:pt>
                <c:pt idx="9">
                  <c:v>247</c:v>
                </c:pt>
                <c:pt idx="10">
                  <c:v>201</c:v>
                </c:pt>
                <c:pt idx="11">
                  <c:v>211</c:v>
                </c:pt>
              </c:numCache>
            </c:numRef>
          </c:val>
          <c:smooth val="0"/>
          <c:extLst>
            <c:ext xmlns:c16="http://schemas.microsoft.com/office/drawing/2014/chart" uri="{C3380CC4-5D6E-409C-BE32-E72D297353CC}">
              <c16:uniqueId val="{00000002-3A83-4255-A78D-4EA25CF673DC}"/>
            </c:ext>
          </c:extLst>
        </c:ser>
        <c:dLbls>
          <c:showLegendKey val="0"/>
          <c:showVal val="0"/>
          <c:showCatName val="0"/>
          <c:showSerName val="0"/>
          <c:showPercent val="0"/>
          <c:showBubbleSize val="0"/>
        </c:dLbls>
        <c:marker val="1"/>
        <c:smooth val="0"/>
        <c:axId val="1207820496"/>
        <c:axId val="1207815216"/>
      </c:lineChart>
      <c:catAx>
        <c:axId val="120782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10896"/>
        <c:crosses val="autoZero"/>
        <c:auto val="1"/>
        <c:lblAlgn val="ctr"/>
        <c:lblOffset val="100"/>
        <c:noMultiLvlLbl val="0"/>
      </c:catAx>
      <c:valAx>
        <c:axId val="1207810896"/>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9136"/>
        <c:crosses val="autoZero"/>
        <c:crossBetween val="between"/>
      </c:valAx>
      <c:valAx>
        <c:axId val="12078152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0496"/>
        <c:crosses val="max"/>
        <c:crossBetween val="between"/>
      </c:valAx>
      <c:catAx>
        <c:axId val="1207820496"/>
        <c:scaling>
          <c:orientation val="minMax"/>
        </c:scaling>
        <c:delete val="1"/>
        <c:axPos val="b"/>
        <c:numFmt formatCode="General" sourceLinked="1"/>
        <c:majorTickMark val="out"/>
        <c:minorTickMark val="none"/>
        <c:tickLblPos val="nextTo"/>
        <c:crossAx val="1207815216"/>
        <c:crosses val="autoZero"/>
        <c:auto val="1"/>
        <c:lblAlgn val="ctr"/>
        <c:lblOffset val="100"/>
        <c:noMultiLvlLbl val="0"/>
      </c:cat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Data!Top 5 products</c:name>
    <c:fmtId val="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r>
              <a:rPr lang="en-US" sz="1800" b="1" i="0" u="none" strike="noStrike" kern="1200" spc="0" baseline="0">
                <a:solidFill>
                  <a:sysClr val="windowText" lastClr="000000">
                    <a:lumMod val="75000"/>
                    <a:lumOff val="25000"/>
                  </a:sysClr>
                </a:solidFill>
                <a:latin typeface="+mn-lt"/>
                <a:ea typeface="+mn-ea"/>
                <a:cs typeface="+mn-cs"/>
              </a:rPr>
              <a:t>Top 5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Data'!$Z$31</c:f>
              <c:strCache>
                <c:ptCount val="1"/>
                <c:pt idx="0">
                  <c:v>Total</c:v>
                </c:pt>
              </c:strCache>
            </c:strRef>
          </c:tx>
          <c:spPr>
            <a:solidFill>
              <a:srgbClr val="419AA1"/>
            </a:solidFill>
            <a:ln>
              <a:noFill/>
            </a:ln>
            <a:effectLst/>
          </c:spPr>
          <c:invertIfNegative val="0"/>
          <c:cat>
            <c:strRef>
              <c:f>'Pivot Data'!$Y$32:$Y$37</c:f>
              <c:strCache>
                <c:ptCount val="5"/>
                <c:pt idx="0">
                  <c:v>Sport-100 Helmet, Red</c:v>
                </c:pt>
                <c:pt idx="1">
                  <c:v>Sport-100 Helmet, Black</c:v>
                </c:pt>
                <c:pt idx="2">
                  <c:v>Sport-100 Helmet, Blue</c:v>
                </c:pt>
                <c:pt idx="3">
                  <c:v>Long-Sleeve Logo Jersey, L</c:v>
                </c:pt>
                <c:pt idx="4">
                  <c:v>AWC Logo Cap</c:v>
                </c:pt>
              </c:strCache>
            </c:strRef>
          </c:cat>
          <c:val>
            <c:numRef>
              <c:f>'Pivot Data'!$Z$32:$Z$37</c:f>
              <c:numCache>
                <c:formatCode>_-[$$-409]* #,##0_ ;_-[$$-409]* \-#,##0\ ;_-[$$-409]* "-"??_ ;_-@_ </c:formatCode>
                <c:ptCount val="5"/>
                <c:pt idx="0">
                  <c:v>43270515.960100077</c:v>
                </c:pt>
                <c:pt idx="1">
                  <c:v>44958480.40080002</c:v>
                </c:pt>
                <c:pt idx="2">
                  <c:v>46254770.683199987</c:v>
                </c:pt>
                <c:pt idx="3">
                  <c:v>47707918.802999988</c:v>
                </c:pt>
                <c:pt idx="4">
                  <c:v>49785073.912300043</c:v>
                </c:pt>
              </c:numCache>
            </c:numRef>
          </c:val>
          <c:extLst>
            <c:ext xmlns:c16="http://schemas.microsoft.com/office/drawing/2014/chart" uri="{C3380CC4-5D6E-409C-BE32-E72D297353CC}">
              <c16:uniqueId val="{00000000-259A-4503-B903-6DA10C9F1306}"/>
            </c:ext>
          </c:extLst>
        </c:ser>
        <c:dLbls>
          <c:showLegendKey val="0"/>
          <c:showVal val="0"/>
          <c:showCatName val="0"/>
          <c:showSerName val="0"/>
          <c:showPercent val="0"/>
          <c:showBubbleSize val="0"/>
        </c:dLbls>
        <c:gapWidth val="182"/>
        <c:axId val="1207821456"/>
        <c:axId val="1207807536"/>
      </c:barChart>
      <c:catAx>
        <c:axId val="120782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07536"/>
        <c:crosses val="autoZero"/>
        <c:auto val="1"/>
        <c:lblAlgn val="ctr"/>
        <c:lblOffset val="100"/>
        <c:noMultiLvlLbl val="0"/>
      </c:catAx>
      <c:valAx>
        <c:axId val="1207807536"/>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23CBBF"/>
              </a:solidFill>
              <a:ln w="19050">
                <a:solidFill>
                  <a:schemeClr val="lt1"/>
                </a:solidFill>
              </a:ln>
              <a:effectLst/>
            </c:spPr>
            <c:extLst>
              <c:ext xmlns:c16="http://schemas.microsoft.com/office/drawing/2014/chart" uri="{C3380CC4-5D6E-409C-BE32-E72D297353CC}">
                <c16:uniqueId val="{00000001-0DA8-40F4-9B06-0D9FDE1846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F1-49A3-B0EC-52A89B6DCA46}"/>
              </c:ext>
            </c:extLst>
          </c:dPt>
          <c:val>
            <c:numRef>
              <c:f>'Pivot Data'!$Z$5:$Z$6</c:f>
              <c:numCache>
                <c:formatCode>0.0%</c:formatCode>
                <c:ptCount val="2"/>
                <c:pt idx="0">
                  <c:v>0.40651095089245876</c:v>
                </c:pt>
                <c:pt idx="1">
                  <c:v>0.5934890491075413</c:v>
                </c:pt>
              </c:numCache>
            </c:numRef>
          </c:val>
          <c:extLst>
            <c:ext xmlns:c16="http://schemas.microsoft.com/office/drawing/2014/chart" uri="{C3380CC4-5D6E-409C-BE32-E72D297353CC}">
              <c16:uniqueId val="{00000000-0DA8-40F4-9B06-0D9FDE18465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1533222865668"/>
          <c:y val="0"/>
          <c:w val="0.83955831942800663"/>
          <c:h val="1"/>
        </c:manualLayout>
      </c:layout>
      <c:doughnutChart>
        <c:varyColors val="1"/>
        <c:ser>
          <c:idx val="0"/>
          <c:order val="0"/>
          <c:dPt>
            <c:idx val="0"/>
            <c:bubble3D val="0"/>
            <c:spPr>
              <a:solidFill>
                <a:srgbClr val="23CBBF"/>
              </a:solidFill>
              <a:ln w="19050">
                <a:solidFill>
                  <a:schemeClr val="lt1"/>
                </a:solidFill>
              </a:ln>
              <a:effectLst/>
            </c:spPr>
            <c:extLst>
              <c:ext xmlns:c16="http://schemas.microsoft.com/office/drawing/2014/chart" uri="{C3380CC4-5D6E-409C-BE32-E72D297353CC}">
                <c16:uniqueId val="{00000001-A69B-4973-9936-4D5645DD94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48-475C-8FBC-D98F04AF79A2}"/>
              </c:ext>
            </c:extLst>
          </c:dPt>
          <c:val>
            <c:numRef>
              <c:f>'Pivot Data'!$AB$5:$AB$6</c:f>
              <c:numCache>
                <c:formatCode>0.0%</c:formatCode>
                <c:ptCount val="2"/>
                <c:pt idx="0">
                  <c:v>0.21348859133645787</c:v>
                </c:pt>
                <c:pt idx="1">
                  <c:v>0.78651140866354219</c:v>
                </c:pt>
              </c:numCache>
            </c:numRef>
          </c:val>
          <c:extLst>
            <c:ext xmlns:c16="http://schemas.microsoft.com/office/drawing/2014/chart" uri="{C3380CC4-5D6E-409C-BE32-E72D297353CC}">
              <c16:uniqueId val="{00000000-A69B-4973-9936-4D5645DD94A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23CBBF"/>
              </a:solidFill>
              <a:ln w="19050">
                <a:solidFill>
                  <a:schemeClr val="lt1"/>
                </a:solidFill>
              </a:ln>
              <a:effectLst/>
            </c:spPr>
            <c:extLst>
              <c:ext xmlns:c16="http://schemas.microsoft.com/office/drawing/2014/chart" uri="{C3380CC4-5D6E-409C-BE32-E72D297353CC}">
                <c16:uniqueId val="{00000001-EEE3-4C86-AE26-9BA461F83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D-4C0B-A47F-FBA16522199C}"/>
              </c:ext>
            </c:extLst>
          </c:dPt>
          <c:val>
            <c:numRef>
              <c:f>'Pivot Data'!$AD$5:$AD$6</c:f>
              <c:numCache>
                <c:formatCode>0.0%</c:formatCode>
                <c:ptCount val="2"/>
                <c:pt idx="0">
                  <c:v>0.87904020340060385</c:v>
                </c:pt>
                <c:pt idx="1">
                  <c:v>0.12095979659939615</c:v>
                </c:pt>
              </c:numCache>
            </c:numRef>
          </c:val>
          <c:extLst>
            <c:ext xmlns:c16="http://schemas.microsoft.com/office/drawing/2014/chart" uri="{C3380CC4-5D6E-409C-BE32-E72D297353CC}">
              <c16:uniqueId val="{00000000-EEE3-4C86-AE26-9BA461F839D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200" b="1" i="0" baseline="0">
                <a:effectLst/>
              </a:rPr>
              <a:t>Sales Top 3 Sub-categories</a:t>
            </a:r>
            <a:r>
              <a:rPr lang="en-GB" sz="1050" b="0" i="0" baseline="0">
                <a:effectLst/>
              </a:rPr>
              <a:t> </a:t>
            </a:r>
            <a:r>
              <a:rPr lang="en-US" sz="1200" b="1" i="0" baseline="0">
                <a:effectLst/>
              </a:rPr>
              <a:t>per Category</a:t>
            </a:r>
            <a:endParaRPr lang="en-GB" sz="105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18359417436669537"/>
          <c:y val="0.10245112176435059"/>
          <c:w val="0.75580479122100253"/>
          <c:h val="0.81098665201090481"/>
        </c:manualLayout>
      </c:layout>
      <c:barChart>
        <c:barDir val="bar"/>
        <c:grouping val="clustered"/>
        <c:varyColors val="0"/>
        <c:ser>
          <c:idx val="0"/>
          <c:order val="0"/>
          <c:tx>
            <c:strRef>
              <c:f>'Pivot Data'!$I$91</c:f>
              <c:strCache>
                <c:ptCount val="1"/>
                <c:pt idx="0">
                  <c:v>Sales</c:v>
                </c:pt>
              </c:strCache>
            </c:strRef>
          </c:tx>
          <c:spPr>
            <a:solidFill>
              <a:schemeClr val="accent1"/>
            </a:solidFill>
            <a:ln>
              <a:noFill/>
            </a:ln>
            <a:effectLst/>
          </c:spPr>
          <c:invertIfNegative val="0"/>
          <c:dPt>
            <c:idx val="0"/>
            <c:invertIfNegative val="0"/>
            <c:bubble3D val="0"/>
            <c:spPr>
              <a:solidFill>
                <a:srgbClr val="8ACBD0"/>
              </a:solidFill>
              <a:ln>
                <a:noFill/>
              </a:ln>
              <a:effectLst/>
            </c:spPr>
            <c:extLst>
              <c:ext xmlns:c16="http://schemas.microsoft.com/office/drawing/2014/chart" uri="{C3380CC4-5D6E-409C-BE32-E72D297353CC}">
                <c16:uniqueId val="{0000000A-900C-4477-B449-6B27975D09BC}"/>
              </c:ext>
            </c:extLst>
          </c:dPt>
          <c:dPt>
            <c:idx val="1"/>
            <c:invertIfNegative val="0"/>
            <c:bubble3D val="0"/>
            <c:spPr>
              <a:solidFill>
                <a:srgbClr val="8ACBD0"/>
              </a:solidFill>
              <a:ln>
                <a:noFill/>
              </a:ln>
              <a:effectLst/>
            </c:spPr>
            <c:extLst>
              <c:ext xmlns:c16="http://schemas.microsoft.com/office/drawing/2014/chart" uri="{C3380CC4-5D6E-409C-BE32-E72D297353CC}">
                <c16:uniqueId val="{0000000B-900C-4477-B449-6B27975D09BC}"/>
              </c:ext>
            </c:extLst>
          </c:dPt>
          <c:dPt>
            <c:idx val="2"/>
            <c:invertIfNegative val="0"/>
            <c:bubble3D val="0"/>
            <c:spPr>
              <a:solidFill>
                <a:srgbClr val="8ACBD0"/>
              </a:solidFill>
              <a:ln>
                <a:noFill/>
              </a:ln>
              <a:effectLst/>
            </c:spPr>
            <c:extLst>
              <c:ext xmlns:c16="http://schemas.microsoft.com/office/drawing/2014/chart" uri="{C3380CC4-5D6E-409C-BE32-E72D297353CC}">
                <c16:uniqueId val="{0000000C-900C-4477-B449-6B27975D09BC}"/>
              </c:ext>
            </c:extLst>
          </c:dPt>
          <c:dPt>
            <c:idx val="3"/>
            <c:invertIfNegative val="0"/>
            <c:bubble3D val="0"/>
            <c:spPr>
              <a:solidFill>
                <a:srgbClr val="419AA1"/>
              </a:solidFill>
              <a:ln>
                <a:noFill/>
              </a:ln>
              <a:effectLst/>
            </c:spPr>
            <c:extLst>
              <c:ext xmlns:c16="http://schemas.microsoft.com/office/drawing/2014/chart" uri="{C3380CC4-5D6E-409C-BE32-E72D297353CC}">
                <c16:uniqueId val="{00000009-900C-4477-B449-6B27975D09BC}"/>
              </c:ext>
            </c:extLst>
          </c:dPt>
          <c:dPt>
            <c:idx val="4"/>
            <c:invertIfNegative val="0"/>
            <c:bubble3D val="0"/>
            <c:spPr>
              <a:solidFill>
                <a:srgbClr val="419AA1"/>
              </a:solidFill>
              <a:ln>
                <a:noFill/>
              </a:ln>
              <a:effectLst/>
            </c:spPr>
            <c:extLst>
              <c:ext xmlns:c16="http://schemas.microsoft.com/office/drawing/2014/chart" uri="{C3380CC4-5D6E-409C-BE32-E72D297353CC}">
                <c16:uniqueId val="{00000008-900C-4477-B449-6B27975D09BC}"/>
              </c:ext>
            </c:extLst>
          </c:dPt>
          <c:dPt>
            <c:idx val="5"/>
            <c:invertIfNegative val="0"/>
            <c:bubble3D val="0"/>
            <c:spPr>
              <a:solidFill>
                <a:srgbClr val="419AA1"/>
              </a:solidFill>
              <a:ln>
                <a:noFill/>
              </a:ln>
              <a:effectLst/>
            </c:spPr>
            <c:extLst>
              <c:ext xmlns:c16="http://schemas.microsoft.com/office/drawing/2014/chart" uri="{C3380CC4-5D6E-409C-BE32-E72D297353CC}">
                <c16:uniqueId val="{00000007-900C-4477-B449-6B27975D09BC}"/>
              </c:ext>
            </c:extLst>
          </c:dPt>
          <c:dPt>
            <c:idx val="6"/>
            <c:invertIfNegative val="0"/>
            <c:bubble3D val="0"/>
            <c:spPr>
              <a:solidFill>
                <a:srgbClr val="5F8B88"/>
              </a:solidFill>
              <a:ln>
                <a:noFill/>
              </a:ln>
              <a:effectLst/>
            </c:spPr>
            <c:extLst>
              <c:ext xmlns:c16="http://schemas.microsoft.com/office/drawing/2014/chart" uri="{C3380CC4-5D6E-409C-BE32-E72D297353CC}">
                <c16:uniqueId val="{00000006-900C-4477-B449-6B27975D09BC}"/>
              </c:ext>
            </c:extLst>
          </c:dPt>
          <c:dPt>
            <c:idx val="7"/>
            <c:invertIfNegative val="0"/>
            <c:bubble3D val="0"/>
            <c:spPr>
              <a:solidFill>
                <a:srgbClr val="5F8B88"/>
              </a:solidFill>
              <a:ln>
                <a:noFill/>
              </a:ln>
              <a:effectLst/>
            </c:spPr>
            <c:extLst>
              <c:ext xmlns:c16="http://schemas.microsoft.com/office/drawing/2014/chart" uri="{C3380CC4-5D6E-409C-BE32-E72D297353CC}">
                <c16:uniqueId val="{00000005-900C-4477-B449-6B27975D09BC}"/>
              </c:ext>
            </c:extLst>
          </c:dPt>
          <c:dPt>
            <c:idx val="8"/>
            <c:invertIfNegative val="0"/>
            <c:bubble3D val="0"/>
            <c:spPr>
              <a:solidFill>
                <a:srgbClr val="5F8B88"/>
              </a:solidFill>
              <a:ln>
                <a:noFill/>
              </a:ln>
              <a:effectLst/>
            </c:spPr>
            <c:extLst>
              <c:ext xmlns:c16="http://schemas.microsoft.com/office/drawing/2014/chart" uri="{C3380CC4-5D6E-409C-BE32-E72D297353CC}">
                <c16:uniqueId val="{00000004-900C-4477-B449-6B27975D09BC}"/>
              </c:ext>
            </c:extLst>
          </c:dPt>
          <c:dPt>
            <c:idx val="9"/>
            <c:invertIfNegative val="0"/>
            <c:bubble3D val="0"/>
            <c:spPr>
              <a:solidFill>
                <a:srgbClr val="43615F"/>
              </a:solidFill>
              <a:ln>
                <a:noFill/>
              </a:ln>
              <a:effectLst/>
            </c:spPr>
            <c:extLst>
              <c:ext xmlns:c16="http://schemas.microsoft.com/office/drawing/2014/chart" uri="{C3380CC4-5D6E-409C-BE32-E72D297353CC}">
                <c16:uniqueId val="{00000003-900C-4477-B449-6B27975D09BC}"/>
              </c:ext>
            </c:extLst>
          </c:dPt>
          <c:dPt>
            <c:idx val="10"/>
            <c:invertIfNegative val="0"/>
            <c:bubble3D val="0"/>
            <c:spPr>
              <a:solidFill>
                <a:srgbClr val="43615F"/>
              </a:solidFill>
              <a:ln>
                <a:noFill/>
              </a:ln>
              <a:effectLst/>
            </c:spPr>
            <c:extLst>
              <c:ext xmlns:c16="http://schemas.microsoft.com/office/drawing/2014/chart" uri="{C3380CC4-5D6E-409C-BE32-E72D297353CC}">
                <c16:uniqueId val="{00000002-900C-4477-B449-6B27975D09BC}"/>
              </c:ext>
            </c:extLst>
          </c:dPt>
          <c:dPt>
            <c:idx val="11"/>
            <c:invertIfNegative val="0"/>
            <c:bubble3D val="0"/>
            <c:spPr>
              <a:solidFill>
                <a:srgbClr val="43615F"/>
              </a:solidFill>
              <a:ln>
                <a:noFill/>
              </a:ln>
              <a:effectLst/>
            </c:spPr>
            <c:extLst>
              <c:ext xmlns:c16="http://schemas.microsoft.com/office/drawing/2014/chart" uri="{C3380CC4-5D6E-409C-BE32-E72D297353CC}">
                <c16:uniqueId val="{00000001-900C-4477-B449-6B27975D09BC}"/>
              </c:ext>
            </c:extLst>
          </c:dPt>
          <c:cat>
            <c:multiLvlStrRef>
              <c:f>'Pivot Data'!$G$92:$H$103</c:f>
              <c:multiLvlStrCache>
                <c:ptCount val="12"/>
                <c:lvl>
                  <c:pt idx="0">
                    <c:v>Helmets</c:v>
                  </c:pt>
                  <c:pt idx="1">
                    <c:v>Bottles and Cages</c:v>
                  </c:pt>
                  <c:pt idx="2">
                    <c:v>Cleaners</c:v>
                  </c:pt>
                  <c:pt idx="3">
                    <c:v>Road Bikes</c:v>
                  </c:pt>
                  <c:pt idx="4">
                    <c:v>Mountain Bikes</c:v>
                  </c:pt>
                  <c:pt idx="5">
                    <c:v>Touring Bikes</c:v>
                  </c:pt>
                  <c:pt idx="6">
                    <c:v>Jerseys</c:v>
                  </c:pt>
                  <c:pt idx="7">
                    <c:v>Gloves</c:v>
                  </c:pt>
                  <c:pt idx="8">
                    <c:v>Shorts</c:v>
                  </c:pt>
                  <c:pt idx="9">
                    <c:v>Road Frames</c:v>
                  </c:pt>
                  <c:pt idx="10">
                    <c:v>Mountain Frames</c:v>
                  </c:pt>
                  <c:pt idx="11">
                    <c:v>Wheels</c:v>
                  </c:pt>
                </c:lvl>
                <c:lvl>
                  <c:pt idx="0">
                    <c:v>Accessories</c:v>
                  </c:pt>
                  <c:pt idx="3">
                    <c:v>Bikes</c:v>
                  </c:pt>
                  <c:pt idx="6">
                    <c:v>Clothing</c:v>
                  </c:pt>
                  <c:pt idx="9">
                    <c:v>Components</c:v>
                  </c:pt>
                </c:lvl>
              </c:multiLvlStrCache>
            </c:multiLvlStrRef>
          </c:cat>
          <c:val>
            <c:numRef>
              <c:f>'Pivot Data'!$I$92:$I$103</c:f>
              <c:numCache>
                <c:formatCode>_-[$$-409]* #,##0_ ;_-[$$-409]* \-#,##0\ ;_-[$$-409]* "-"??_ ;_-@_ </c:formatCode>
                <c:ptCount val="12"/>
                <c:pt idx="0">
                  <c:v>134483767.04410028</c:v>
                </c:pt>
                <c:pt idx="1">
                  <c:v>26280952.712799985</c:v>
                </c:pt>
                <c:pt idx="2">
                  <c:v>18413114.345699988</c:v>
                </c:pt>
                <c:pt idx="3">
                  <c:v>624874728.66549659</c:v>
                </c:pt>
                <c:pt idx="4">
                  <c:v>357041832.93830001</c:v>
                </c:pt>
                <c:pt idx="5">
                  <c:v>207928846.75409952</c:v>
                </c:pt>
                <c:pt idx="6">
                  <c:v>175677569.52810001</c:v>
                </c:pt>
                <c:pt idx="7">
                  <c:v>97203912.5499001</c:v>
                </c:pt>
                <c:pt idx="8">
                  <c:v>67226518.943000123</c:v>
                </c:pt>
                <c:pt idx="9">
                  <c:v>240926876.80160049</c:v>
                </c:pt>
                <c:pt idx="10">
                  <c:v>222743775.17579988</c:v>
                </c:pt>
                <c:pt idx="11">
                  <c:v>94291497.624499872</c:v>
                </c:pt>
              </c:numCache>
            </c:numRef>
          </c:val>
          <c:extLst>
            <c:ext xmlns:c16="http://schemas.microsoft.com/office/drawing/2014/chart" uri="{C3380CC4-5D6E-409C-BE32-E72D297353CC}">
              <c16:uniqueId val="{00000000-900C-4477-B449-6B27975D09BC}"/>
            </c:ext>
          </c:extLst>
        </c:ser>
        <c:dLbls>
          <c:showLegendKey val="0"/>
          <c:showVal val="0"/>
          <c:showCatName val="0"/>
          <c:showSerName val="0"/>
          <c:showPercent val="0"/>
          <c:showBubbleSize val="0"/>
        </c:dLbls>
        <c:gapWidth val="182"/>
        <c:axId val="1186922384"/>
        <c:axId val="1186930544"/>
      </c:barChart>
      <c:catAx>
        <c:axId val="118692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6930544"/>
        <c:crosses val="autoZero"/>
        <c:auto val="1"/>
        <c:lblAlgn val="ctr"/>
        <c:lblOffset val="100"/>
        <c:noMultiLvlLbl val="0"/>
      </c:catAx>
      <c:valAx>
        <c:axId val="118693054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6922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Data!products_per_cat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75000"/>
                    <a:lumOff val="25000"/>
                  </a:sysClr>
                </a:solidFill>
              </a:rPr>
              <a:t>Products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19A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9AA1"/>
          </a:solidFill>
          <a:ln>
            <a:noFill/>
          </a:ln>
          <a:effectLst/>
        </c:spPr>
      </c:pivotFmt>
      <c:pivotFmt>
        <c:idx val="2"/>
        <c:spPr>
          <a:solidFill>
            <a:srgbClr val="5F8B88"/>
          </a:solidFill>
          <a:ln>
            <a:noFill/>
          </a:ln>
          <a:effectLst/>
        </c:spPr>
      </c:pivotFmt>
      <c:pivotFmt>
        <c:idx val="3"/>
        <c:spPr>
          <a:solidFill>
            <a:srgbClr val="6BBDC3"/>
          </a:solidFill>
          <a:ln>
            <a:noFill/>
          </a:ln>
          <a:effectLst/>
        </c:spPr>
      </c:pivotFmt>
      <c:pivotFmt>
        <c:idx val="4"/>
        <c:spPr>
          <a:solidFill>
            <a:srgbClr val="8ACBD0"/>
          </a:solidFill>
          <a:ln>
            <a:noFill/>
          </a:ln>
          <a:effectLst/>
        </c:spPr>
      </c:pivotFmt>
    </c:pivotFmts>
    <c:plotArea>
      <c:layout/>
      <c:barChart>
        <c:barDir val="col"/>
        <c:grouping val="clustered"/>
        <c:varyColors val="0"/>
        <c:ser>
          <c:idx val="0"/>
          <c:order val="0"/>
          <c:tx>
            <c:strRef>
              <c:f>'Pivot Data'!$AH$110</c:f>
              <c:strCache>
                <c:ptCount val="1"/>
                <c:pt idx="0">
                  <c:v>Total</c:v>
                </c:pt>
              </c:strCache>
            </c:strRef>
          </c:tx>
          <c:spPr>
            <a:solidFill>
              <a:srgbClr val="419AA1"/>
            </a:solidFill>
            <a:ln>
              <a:noFill/>
            </a:ln>
            <a:effectLst/>
          </c:spPr>
          <c:invertIfNegative val="0"/>
          <c:dPt>
            <c:idx val="0"/>
            <c:invertIfNegative val="0"/>
            <c:bubble3D val="0"/>
            <c:spPr>
              <a:solidFill>
                <a:srgbClr val="5F8B88"/>
              </a:solidFill>
              <a:ln>
                <a:noFill/>
              </a:ln>
              <a:effectLst/>
            </c:spPr>
            <c:extLst>
              <c:ext xmlns:c16="http://schemas.microsoft.com/office/drawing/2014/chart" uri="{C3380CC4-5D6E-409C-BE32-E72D297353CC}">
                <c16:uniqueId val="{00000001-9340-4B0F-BAA9-5BB8DA7AF0AE}"/>
              </c:ext>
            </c:extLst>
          </c:dPt>
          <c:dPt>
            <c:idx val="2"/>
            <c:invertIfNegative val="0"/>
            <c:bubble3D val="0"/>
            <c:spPr>
              <a:solidFill>
                <a:srgbClr val="6BBDC3"/>
              </a:solidFill>
              <a:ln>
                <a:noFill/>
              </a:ln>
              <a:effectLst/>
            </c:spPr>
            <c:extLst>
              <c:ext xmlns:c16="http://schemas.microsoft.com/office/drawing/2014/chart" uri="{C3380CC4-5D6E-409C-BE32-E72D297353CC}">
                <c16:uniqueId val="{00000003-9340-4B0F-BAA9-5BB8DA7AF0AE}"/>
              </c:ext>
            </c:extLst>
          </c:dPt>
          <c:dPt>
            <c:idx val="3"/>
            <c:invertIfNegative val="0"/>
            <c:bubble3D val="0"/>
            <c:spPr>
              <a:solidFill>
                <a:srgbClr val="8ACBD0"/>
              </a:solidFill>
              <a:ln>
                <a:noFill/>
              </a:ln>
              <a:effectLst/>
            </c:spPr>
            <c:extLst>
              <c:ext xmlns:c16="http://schemas.microsoft.com/office/drawing/2014/chart" uri="{C3380CC4-5D6E-409C-BE32-E72D297353CC}">
                <c16:uniqueId val="{00000005-9340-4B0F-BAA9-5BB8DA7AF0AE}"/>
              </c:ext>
            </c:extLst>
          </c:dPt>
          <c:cat>
            <c:strRef>
              <c:f>'Pivot Data'!$AG$111:$AG$115</c:f>
              <c:strCache>
                <c:ptCount val="4"/>
                <c:pt idx="0">
                  <c:v>Components</c:v>
                </c:pt>
                <c:pt idx="1">
                  <c:v>Bikes</c:v>
                </c:pt>
                <c:pt idx="2">
                  <c:v>Clothing</c:v>
                </c:pt>
                <c:pt idx="3">
                  <c:v>Accessories</c:v>
                </c:pt>
              </c:strCache>
            </c:strRef>
          </c:cat>
          <c:val>
            <c:numRef>
              <c:f>'Pivot Data'!$AH$111:$AH$115</c:f>
              <c:numCache>
                <c:formatCode>General</c:formatCode>
                <c:ptCount val="4"/>
                <c:pt idx="0">
                  <c:v>134</c:v>
                </c:pt>
                <c:pt idx="1">
                  <c:v>97</c:v>
                </c:pt>
                <c:pt idx="2">
                  <c:v>35</c:v>
                </c:pt>
                <c:pt idx="3">
                  <c:v>29</c:v>
                </c:pt>
              </c:numCache>
            </c:numRef>
          </c:val>
          <c:extLst>
            <c:ext xmlns:c16="http://schemas.microsoft.com/office/drawing/2014/chart" uri="{C3380CC4-5D6E-409C-BE32-E72D297353CC}">
              <c16:uniqueId val="{00000007-D2DB-43CC-91C1-88B048B3DFBC}"/>
            </c:ext>
          </c:extLst>
        </c:ser>
        <c:dLbls>
          <c:showLegendKey val="0"/>
          <c:showVal val="0"/>
          <c:showCatName val="0"/>
          <c:showSerName val="0"/>
          <c:showPercent val="0"/>
          <c:showBubbleSize val="0"/>
        </c:dLbls>
        <c:gapWidth val="219"/>
        <c:overlap val="-27"/>
        <c:axId val="36565247"/>
        <c:axId val="36567647"/>
      </c:barChart>
      <c:catAx>
        <c:axId val="365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7647"/>
        <c:crosses val="autoZero"/>
        <c:auto val="1"/>
        <c:lblAlgn val="ctr"/>
        <c:lblOffset val="100"/>
        <c:noMultiLvlLbl val="0"/>
      </c:catAx>
      <c:valAx>
        <c:axId val="3656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Data!Qproducts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Top 5 Products Quantities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Data'!$P$171</c:f>
              <c:strCache>
                <c:ptCount val="1"/>
                <c:pt idx="0">
                  <c:v>Total</c:v>
                </c:pt>
              </c:strCache>
            </c:strRef>
          </c:tx>
          <c:spPr>
            <a:solidFill>
              <a:schemeClr val="accent2"/>
            </a:solidFill>
            <a:ln>
              <a:noFill/>
            </a:ln>
            <a:effectLst/>
          </c:spPr>
          <c:invertIfNegative val="0"/>
          <c:cat>
            <c:strRef>
              <c:f>'Pivot Data'!$O$172:$O$177</c:f>
              <c:strCache>
                <c:ptCount val="5"/>
                <c:pt idx="0">
                  <c:v>Sport-100 Helmet, Black</c:v>
                </c:pt>
                <c:pt idx="1">
                  <c:v>Long-Sleeve Logo Jersey, L</c:v>
                </c:pt>
                <c:pt idx="2">
                  <c:v>Sport-100 Helmet, Blue</c:v>
                </c:pt>
                <c:pt idx="3">
                  <c:v>Water Bottle - 30 oz.</c:v>
                </c:pt>
                <c:pt idx="4">
                  <c:v>AWC Logo Cap</c:v>
                </c:pt>
              </c:strCache>
            </c:strRef>
          </c:cat>
          <c:val>
            <c:numRef>
              <c:f>'Pivot Data'!$P$172:$P$177</c:f>
              <c:numCache>
                <c:formatCode>General</c:formatCode>
                <c:ptCount val="5"/>
                <c:pt idx="0">
                  <c:v>6532</c:v>
                </c:pt>
                <c:pt idx="1">
                  <c:v>6592</c:v>
                </c:pt>
                <c:pt idx="2">
                  <c:v>6743</c:v>
                </c:pt>
                <c:pt idx="3">
                  <c:v>6815</c:v>
                </c:pt>
                <c:pt idx="4">
                  <c:v>8311</c:v>
                </c:pt>
              </c:numCache>
            </c:numRef>
          </c:val>
          <c:extLst>
            <c:ext xmlns:c16="http://schemas.microsoft.com/office/drawing/2014/chart" uri="{C3380CC4-5D6E-409C-BE32-E72D297353CC}">
              <c16:uniqueId val="{00000000-C1AA-47F0-B3CF-74E62774FB87}"/>
            </c:ext>
          </c:extLst>
        </c:ser>
        <c:dLbls>
          <c:showLegendKey val="0"/>
          <c:showVal val="0"/>
          <c:showCatName val="0"/>
          <c:showSerName val="0"/>
          <c:showPercent val="0"/>
          <c:showBubbleSize val="0"/>
        </c:dLbls>
        <c:gapWidth val="182"/>
        <c:axId val="1871813680"/>
        <c:axId val="1871814160"/>
      </c:barChart>
      <c:catAx>
        <c:axId val="187181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14160"/>
        <c:crosses val="autoZero"/>
        <c:auto val="1"/>
        <c:lblAlgn val="ctr"/>
        <c:lblOffset val="100"/>
        <c:noMultiLvlLbl val="0"/>
      </c:catAx>
      <c:valAx>
        <c:axId val="1871814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1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Data!Units of products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Top Unit Product</a:t>
            </a:r>
            <a:r>
              <a:rPr lang="en-GB"/>
              <a:t>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3AD2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Data'!$J$170</c:f>
              <c:strCache>
                <c:ptCount val="1"/>
                <c:pt idx="0">
                  <c:v>Total</c:v>
                </c:pt>
              </c:strCache>
            </c:strRef>
          </c:tx>
          <c:spPr>
            <a:solidFill>
              <a:srgbClr val="3AD2CE"/>
            </a:solidFill>
            <a:ln>
              <a:noFill/>
            </a:ln>
            <a:effectLst/>
          </c:spPr>
          <c:invertIfNegative val="0"/>
          <c:cat>
            <c:strRef>
              <c:f>'Pivot Data'!$I$171:$I$176</c:f>
              <c:strCache>
                <c:ptCount val="5"/>
                <c:pt idx="0">
                  <c:v>AWC Logo Cap</c:v>
                </c:pt>
                <c:pt idx="1">
                  <c:v>Sport-100 Helmet, Black</c:v>
                </c:pt>
                <c:pt idx="2">
                  <c:v>Sport-100 Helmet, Blue</c:v>
                </c:pt>
                <c:pt idx="3">
                  <c:v>Sport-100 Helmet, Red</c:v>
                </c:pt>
                <c:pt idx="4">
                  <c:v>Long-Sleeve Logo Jersey, L</c:v>
                </c:pt>
              </c:strCache>
            </c:strRef>
          </c:cat>
          <c:val>
            <c:numRef>
              <c:f>'Pivot Data'!$J$171:$J$176</c:f>
              <c:numCache>
                <c:formatCode>#,##0</c:formatCode>
                <c:ptCount val="5"/>
                <c:pt idx="0">
                  <c:v>8.99</c:v>
                </c:pt>
                <c:pt idx="1">
                  <c:v>34.99</c:v>
                </c:pt>
                <c:pt idx="2">
                  <c:v>34.99</c:v>
                </c:pt>
                <c:pt idx="3">
                  <c:v>34.99</c:v>
                </c:pt>
                <c:pt idx="4">
                  <c:v>49.99</c:v>
                </c:pt>
              </c:numCache>
            </c:numRef>
          </c:val>
          <c:extLst>
            <c:ext xmlns:c16="http://schemas.microsoft.com/office/drawing/2014/chart" uri="{C3380CC4-5D6E-409C-BE32-E72D297353CC}">
              <c16:uniqueId val="{00000000-FA29-4BD9-969A-0E77A5D834E7}"/>
            </c:ext>
          </c:extLst>
        </c:ser>
        <c:dLbls>
          <c:showLegendKey val="0"/>
          <c:showVal val="0"/>
          <c:showCatName val="0"/>
          <c:showSerName val="0"/>
          <c:showPercent val="0"/>
          <c:showBubbleSize val="0"/>
        </c:dLbls>
        <c:gapWidth val="182"/>
        <c:axId val="1453426463"/>
        <c:axId val="1453420703"/>
      </c:barChart>
      <c:catAx>
        <c:axId val="145342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20703"/>
        <c:crosses val="autoZero"/>
        <c:auto val="1"/>
        <c:lblAlgn val="ctr"/>
        <c:lblOffset val="100"/>
        <c:noMultiLvlLbl val="0"/>
      </c:catAx>
      <c:valAx>
        <c:axId val="14534207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Data!Sales_products_per_month</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Sales Top Products per month</a:t>
            </a:r>
            <a:endParaRPr lang="en-GB"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s>
    <c:plotArea>
      <c:layout/>
      <c:barChart>
        <c:barDir val="col"/>
        <c:grouping val="stacked"/>
        <c:varyColors val="0"/>
        <c:ser>
          <c:idx val="0"/>
          <c:order val="0"/>
          <c:tx>
            <c:strRef>
              <c:f>'Pivot Data'!$AI$189:$AI$190</c:f>
              <c:strCache>
                <c:ptCount val="1"/>
                <c:pt idx="0">
                  <c:v>AWC Logo Cap</c:v>
                </c:pt>
              </c:strCache>
            </c:strRef>
          </c:tx>
          <c:spPr>
            <a:solidFill>
              <a:schemeClr val="accent1"/>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Data'!$AI$191:$AI$203</c:f>
              <c:numCache>
                <c:formatCode>_-* #,##0_-;\-* #,##0_-;_-* "-"??_-;_-@_-</c:formatCode>
                <c:ptCount val="12"/>
                <c:pt idx="0">
                  <c:v>4404776.5922999997</c:v>
                </c:pt>
                <c:pt idx="1">
                  <c:v>2051748.1868000003</c:v>
                </c:pt>
                <c:pt idx="2">
                  <c:v>6605116.5184000004</c:v>
                </c:pt>
                <c:pt idx="3">
                  <c:v>2325299.4370999997</c:v>
                </c:pt>
                <c:pt idx="4">
                  <c:v>5558665.6853000009</c:v>
                </c:pt>
                <c:pt idx="5">
                  <c:v>5101835.8744000001</c:v>
                </c:pt>
                <c:pt idx="6">
                  <c:v>4969588.8010000009</c:v>
                </c:pt>
                <c:pt idx="7">
                  <c:v>3770387.0354000004</c:v>
                </c:pt>
                <c:pt idx="8">
                  <c:v>3991195.0676000011</c:v>
                </c:pt>
                <c:pt idx="9">
                  <c:v>5967096.867300001</c:v>
                </c:pt>
                <c:pt idx="10">
                  <c:v>1910766.2829</c:v>
                </c:pt>
                <c:pt idx="11">
                  <c:v>3128597.5637999992</c:v>
                </c:pt>
              </c:numCache>
            </c:numRef>
          </c:val>
          <c:extLst>
            <c:ext xmlns:c16="http://schemas.microsoft.com/office/drawing/2014/chart" uri="{C3380CC4-5D6E-409C-BE32-E72D297353CC}">
              <c16:uniqueId val="{00000000-07B6-4C92-BE2D-1EF593606F7D}"/>
            </c:ext>
          </c:extLst>
        </c:ser>
        <c:ser>
          <c:idx val="1"/>
          <c:order val="1"/>
          <c:tx>
            <c:strRef>
              <c:f>'Pivot Data'!$AJ$189:$AJ$190</c:f>
              <c:strCache>
                <c:ptCount val="1"/>
                <c:pt idx="0">
                  <c:v>Long-Sleeve Logo Jersey, L</c:v>
                </c:pt>
              </c:strCache>
            </c:strRef>
          </c:tx>
          <c:spPr>
            <a:solidFill>
              <a:schemeClr val="accent2"/>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Data'!$AJ$191:$AJ$203</c:f>
              <c:numCache>
                <c:formatCode>_-* #,##0_-;\-* #,##0_-;_-* "-"??_-;_-@_-</c:formatCode>
                <c:ptCount val="12"/>
                <c:pt idx="0">
                  <c:v>4085259.3952999995</c:v>
                </c:pt>
                <c:pt idx="1">
                  <c:v>1867270.6882000002</c:v>
                </c:pt>
                <c:pt idx="2">
                  <c:v>6538082.6108999979</c:v>
                </c:pt>
                <c:pt idx="3">
                  <c:v>2285154.5082999999</c:v>
                </c:pt>
                <c:pt idx="4">
                  <c:v>5113021.6575000007</c:v>
                </c:pt>
                <c:pt idx="5">
                  <c:v>4858017.2774</c:v>
                </c:pt>
                <c:pt idx="6">
                  <c:v>4947884.3081999999</c:v>
                </c:pt>
                <c:pt idx="7">
                  <c:v>3480371.7043000013</c:v>
                </c:pt>
                <c:pt idx="8">
                  <c:v>3942074.491200001</c:v>
                </c:pt>
                <c:pt idx="9">
                  <c:v>5745617.9753000019</c:v>
                </c:pt>
                <c:pt idx="10">
                  <c:v>1792660.4490000003</c:v>
                </c:pt>
                <c:pt idx="11">
                  <c:v>3052503.7374000004</c:v>
                </c:pt>
              </c:numCache>
            </c:numRef>
          </c:val>
          <c:extLst>
            <c:ext xmlns:c16="http://schemas.microsoft.com/office/drawing/2014/chart" uri="{C3380CC4-5D6E-409C-BE32-E72D297353CC}">
              <c16:uniqueId val="{00000001-07B6-4C92-BE2D-1EF593606F7D}"/>
            </c:ext>
          </c:extLst>
        </c:ser>
        <c:ser>
          <c:idx val="2"/>
          <c:order val="2"/>
          <c:tx>
            <c:strRef>
              <c:f>'Pivot Data'!$AK$189:$AK$190</c:f>
              <c:strCache>
                <c:ptCount val="1"/>
                <c:pt idx="0">
                  <c:v>Sport-100 Helmet, Black</c:v>
                </c:pt>
              </c:strCache>
            </c:strRef>
          </c:tx>
          <c:spPr>
            <a:solidFill>
              <a:schemeClr val="accent3"/>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Data'!$AK$191:$AK$203</c:f>
              <c:numCache>
                <c:formatCode>_-* #,##0_-;\-* #,##0_-;_-* "-"??_-;_-@_-</c:formatCode>
                <c:ptCount val="12"/>
                <c:pt idx="0">
                  <c:v>2845628.2826999994</c:v>
                </c:pt>
                <c:pt idx="1">
                  <c:v>1923278.6343000005</c:v>
                </c:pt>
                <c:pt idx="2">
                  <c:v>6131556.6316999989</c:v>
                </c:pt>
                <c:pt idx="3">
                  <c:v>2220184.2207000004</c:v>
                </c:pt>
                <c:pt idx="4">
                  <c:v>5317192.9908000017</c:v>
                </c:pt>
                <c:pt idx="5">
                  <c:v>4795031.6981999995</c:v>
                </c:pt>
                <c:pt idx="6">
                  <c:v>4898410.9486999987</c:v>
                </c:pt>
                <c:pt idx="7">
                  <c:v>3707753.7517999993</c:v>
                </c:pt>
                <c:pt idx="8">
                  <c:v>3750110.3093000008</c:v>
                </c:pt>
                <c:pt idx="9">
                  <c:v>5522373.4811999993</c:v>
                </c:pt>
                <c:pt idx="10">
                  <c:v>1727487.2734000003</c:v>
                </c:pt>
                <c:pt idx="11">
                  <c:v>2119472.1779999998</c:v>
                </c:pt>
              </c:numCache>
            </c:numRef>
          </c:val>
          <c:extLst>
            <c:ext xmlns:c16="http://schemas.microsoft.com/office/drawing/2014/chart" uri="{C3380CC4-5D6E-409C-BE32-E72D297353CC}">
              <c16:uniqueId val="{00000002-07B6-4C92-BE2D-1EF593606F7D}"/>
            </c:ext>
          </c:extLst>
        </c:ser>
        <c:ser>
          <c:idx val="3"/>
          <c:order val="3"/>
          <c:tx>
            <c:strRef>
              <c:f>'Pivot Data'!$AL$189:$AL$190</c:f>
              <c:strCache>
                <c:ptCount val="1"/>
                <c:pt idx="0">
                  <c:v>Sport-100 Helmet, Blue</c:v>
                </c:pt>
              </c:strCache>
            </c:strRef>
          </c:tx>
          <c:spPr>
            <a:solidFill>
              <a:schemeClr val="accent4"/>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Data'!$AL$191:$AL$203</c:f>
              <c:numCache>
                <c:formatCode>_-* #,##0_-;\-* #,##0_-;_-* "-"??_-;_-@_-</c:formatCode>
                <c:ptCount val="12"/>
                <c:pt idx="0">
                  <c:v>3317647.7265999992</c:v>
                </c:pt>
                <c:pt idx="1">
                  <c:v>1862961.0975000001</c:v>
                </c:pt>
                <c:pt idx="2">
                  <c:v>6309504.3545999983</c:v>
                </c:pt>
                <c:pt idx="3">
                  <c:v>2331130.6187000005</c:v>
                </c:pt>
                <c:pt idx="4">
                  <c:v>5321206.5124000004</c:v>
                </c:pt>
                <c:pt idx="5">
                  <c:v>4956721.5422</c:v>
                </c:pt>
                <c:pt idx="6">
                  <c:v>4809316.9563999996</c:v>
                </c:pt>
                <c:pt idx="7">
                  <c:v>3619612.5352999996</c:v>
                </c:pt>
                <c:pt idx="8">
                  <c:v>3794190.1571000004</c:v>
                </c:pt>
                <c:pt idx="9">
                  <c:v>5833599.4555999991</c:v>
                </c:pt>
                <c:pt idx="10">
                  <c:v>1876193.9415000002</c:v>
                </c:pt>
                <c:pt idx="11">
                  <c:v>2222685.785300001</c:v>
                </c:pt>
              </c:numCache>
            </c:numRef>
          </c:val>
          <c:extLst>
            <c:ext xmlns:c16="http://schemas.microsoft.com/office/drawing/2014/chart" uri="{C3380CC4-5D6E-409C-BE32-E72D297353CC}">
              <c16:uniqueId val="{00000003-07B6-4C92-BE2D-1EF593606F7D}"/>
            </c:ext>
          </c:extLst>
        </c:ser>
        <c:ser>
          <c:idx val="4"/>
          <c:order val="4"/>
          <c:tx>
            <c:strRef>
              <c:f>'Pivot Data'!$AM$189:$AM$190</c:f>
              <c:strCache>
                <c:ptCount val="1"/>
                <c:pt idx="0">
                  <c:v>Sport-100 Helmet, Red</c:v>
                </c:pt>
              </c:strCache>
            </c:strRef>
          </c:tx>
          <c:spPr>
            <a:solidFill>
              <a:schemeClr val="accent5"/>
            </a:solidFill>
            <a:ln>
              <a:noFill/>
            </a:ln>
            <a:effectLst/>
          </c:spPr>
          <c:invertIfNegative val="0"/>
          <c:cat>
            <c:strRef>
              <c:f>'Pivot Data'!$AH$191:$AH$203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Data'!$AM$191:$AM$203</c:f>
              <c:numCache>
                <c:formatCode>_-* #,##0_-;\-* #,##0_-;_-* "-"??_-;_-@_-</c:formatCode>
                <c:ptCount val="12"/>
                <c:pt idx="0">
                  <c:v>2288813.5478000008</c:v>
                </c:pt>
                <c:pt idx="1">
                  <c:v>2103657.6889000004</c:v>
                </c:pt>
                <c:pt idx="2">
                  <c:v>6397478.3446000004</c:v>
                </c:pt>
                <c:pt idx="3">
                  <c:v>2266610.0722999997</c:v>
                </c:pt>
                <c:pt idx="4">
                  <c:v>5173494.6846000003</c:v>
                </c:pt>
                <c:pt idx="5">
                  <c:v>4764292.9194000009</c:v>
                </c:pt>
                <c:pt idx="6">
                  <c:v>4848847.3507000003</c:v>
                </c:pt>
                <c:pt idx="7">
                  <c:v>3800825.7554999981</c:v>
                </c:pt>
                <c:pt idx="8">
                  <c:v>3657667.7144999993</c:v>
                </c:pt>
                <c:pt idx="9">
                  <c:v>5507538.8017000007</c:v>
                </c:pt>
                <c:pt idx="10">
                  <c:v>1186251.3700000003</c:v>
                </c:pt>
                <c:pt idx="11">
                  <c:v>1275037.7101</c:v>
                </c:pt>
              </c:numCache>
            </c:numRef>
          </c:val>
          <c:extLst>
            <c:ext xmlns:c16="http://schemas.microsoft.com/office/drawing/2014/chart" uri="{C3380CC4-5D6E-409C-BE32-E72D297353CC}">
              <c16:uniqueId val="{00000004-07B6-4C92-BE2D-1EF593606F7D}"/>
            </c:ext>
          </c:extLst>
        </c:ser>
        <c:dLbls>
          <c:showLegendKey val="0"/>
          <c:showVal val="0"/>
          <c:showCatName val="0"/>
          <c:showSerName val="0"/>
          <c:showPercent val="0"/>
          <c:showBubbleSize val="0"/>
        </c:dLbls>
        <c:gapWidth val="150"/>
        <c:overlap val="100"/>
        <c:axId val="615877487"/>
        <c:axId val="615898607"/>
      </c:barChart>
      <c:catAx>
        <c:axId val="6158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98607"/>
        <c:crosses val="autoZero"/>
        <c:auto val="1"/>
        <c:lblAlgn val="ctr"/>
        <c:lblOffset val="100"/>
        <c:noMultiLvlLbl val="0"/>
      </c:catAx>
      <c:valAx>
        <c:axId val="615898607"/>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7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Data!Quantity_Product_per_month</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Quantity Top Products per month</a:t>
            </a:r>
            <a:endParaRPr lang="en-GB"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s>
    <c:plotArea>
      <c:layout/>
      <c:barChart>
        <c:barDir val="col"/>
        <c:grouping val="stacked"/>
        <c:varyColors val="0"/>
        <c:ser>
          <c:idx val="0"/>
          <c:order val="0"/>
          <c:tx>
            <c:strRef>
              <c:f>'Pivot Data'!$AR$189:$AR$190</c:f>
              <c:strCache>
                <c:ptCount val="1"/>
                <c:pt idx="0">
                  <c:v>AWC Logo Cap</c:v>
                </c:pt>
              </c:strCache>
            </c:strRef>
          </c:tx>
          <c:spPr>
            <a:solidFill>
              <a:schemeClr val="accent1"/>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Data'!$AR$191:$AR$203</c:f>
              <c:numCache>
                <c:formatCode>General</c:formatCode>
                <c:ptCount val="12"/>
                <c:pt idx="0">
                  <c:v>642</c:v>
                </c:pt>
                <c:pt idx="1">
                  <c:v>374</c:v>
                </c:pt>
                <c:pt idx="2">
                  <c:v>1032</c:v>
                </c:pt>
                <c:pt idx="3">
                  <c:v>489</c:v>
                </c:pt>
                <c:pt idx="4">
                  <c:v>972</c:v>
                </c:pt>
                <c:pt idx="5">
                  <c:v>903</c:v>
                </c:pt>
                <c:pt idx="6">
                  <c:v>859</c:v>
                </c:pt>
                <c:pt idx="7">
                  <c:v>645</c:v>
                </c:pt>
                <c:pt idx="8">
                  <c:v>664</c:v>
                </c:pt>
                <c:pt idx="9">
                  <c:v>866</c:v>
                </c:pt>
                <c:pt idx="10">
                  <c:v>404</c:v>
                </c:pt>
                <c:pt idx="11">
                  <c:v>461</c:v>
                </c:pt>
              </c:numCache>
            </c:numRef>
          </c:val>
          <c:extLst>
            <c:ext xmlns:c16="http://schemas.microsoft.com/office/drawing/2014/chart" uri="{C3380CC4-5D6E-409C-BE32-E72D297353CC}">
              <c16:uniqueId val="{00000000-0204-4D46-8CFA-D64E412809A8}"/>
            </c:ext>
          </c:extLst>
        </c:ser>
        <c:ser>
          <c:idx val="1"/>
          <c:order val="1"/>
          <c:tx>
            <c:strRef>
              <c:f>'Pivot Data'!$AS$189:$AS$190</c:f>
              <c:strCache>
                <c:ptCount val="1"/>
                <c:pt idx="0">
                  <c:v>Long-Sleeve Logo Jersey, L</c:v>
                </c:pt>
              </c:strCache>
            </c:strRef>
          </c:tx>
          <c:spPr>
            <a:solidFill>
              <a:schemeClr val="accent2"/>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Data'!$AS$191:$AS$203</c:f>
              <c:numCache>
                <c:formatCode>General</c:formatCode>
                <c:ptCount val="12"/>
                <c:pt idx="0">
                  <c:v>447</c:v>
                </c:pt>
                <c:pt idx="1">
                  <c:v>263</c:v>
                </c:pt>
                <c:pt idx="2">
                  <c:v>824</c:v>
                </c:pt>
                <c:pt idx="3">
                  <c:v>314</c:v>
                </c:pt>
                <c:pt idx="4">
                  <c:v>805</c:v>
                </c:pt>
                <c:pt idx="5">
                  <c:v>768</c:v>
                </c:pt>
                <c:pt idx="6">
                  <c:v>761</c:v>
                </c:pt>
                <c:pt idx="7">
                  <c:v>486</c:v>
                </c:pt>
                <c:pt idx="8">
                  <c:v>589</c:v>
                </c:pt>
                <c:pt idx="9">
                  <c:v>734</c:v>
                </c:pt>
                <c:pt idx="10">
                  <c:v>263</c:v>
                </c:pt>
                <c:pt idx="11">
                  <c:v>338</c:v>
                </c:pt>
              </c:numCache>
            </c:numRef>
          </c:val>
          <c:extLst>
            <c:ext xmlns:c16="http://schemas.microsoft.com/office/drawing/2014/chart" uri="{C3380CC4-5D6E-409C-BE32-E72D297353CC}">
              <c16:uniqueId val="{00000001-0204-4D46-8CFA-D64E412809A8}"/>
            </c:ext>
          </c:extLst>
        </c:ser>
        <c:ser>
          <c:idx val="2"/>
          <c:order val="2"/>
          <c:tx>
            <c:strRef>
              <c:f>'Pivot Data'!$AT$189:$AT$190</c:f>
              <c:strCache>
                <c:ptCount val="1"/>
                <c:pt idx="0">
                  <c:v>Sport-100 Helmet, Black</c:v>
                </c:pt>
              </c:strCache>
            </c:strRef>
          </c:tx>
          <c:spPr>
            <a:solidFill>
              <a:schemeClr val="accent3"/>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Data'!$AT$191:$AT$203</c:f>
              <c:numCache>
                <c:formatCode>General</c:formatCode>
                <c:ptCount val="12"/>
                <c:pt idx="0">
                  <c:v>437</c:v>
                </c:pt>
                <c:pt idx="1">
                  <c:v>321</c:v>
                </c:pt>
                <c:pt idx="2">
                  <c:v>821</c:v>
                </c:pt>
                <c:pt idx="3">
                  <c:v>392</c:v>
                </c:pt>
                <c:pt idx="4">
                  <c:v>828</c:v>
                </c:pt>
                <c:pt idx="5">
                  <c:v>648</c:v>
                </c:pt>
                <c:pt idx="6">
                  <c:v>675</c:v>
                </c:pt>
                <c:pt idx="7">
                  <c:v>551</c:v>
                </c:pt>
                <c:pt idx="8">
                  <c:v>510</c:v>
                </c:pt>
                <c:pt idx="9">
                  <c:v>685</c:v>
                </c:pt>
                <c:pt idx="10">
                  <c:v>323</c:v>
                </c:pt>
                <c:pt idx="11">
                  <c:v>341</c:v>
                </c:pt>
              </c:numCache>
            </c:numRef>
          </c:val>
          <c:extLst>
            <c:ext xmlns:c16="http://schemas.microsoft.com/office/drawing/2014/chart" uri="{C3380CC4-5D6E-409C-BE32-E72D297353CC}">
              <c16:uniqueId val="{00000002-0204-4D46-8CFA-D64E412809A8}"/>
            </c:ext>
          </c:extLst>
        </c:ser>
        <c:ser>
          <c:idx val="3"/>
          <c:order val="3"/>
          <c:tx>
            <c:strRef>
              <c:f>'Pivot Data'!$AU$189:$AU$190</c:f>
              <c:strCache>
                <c:ptCount val="1"/>
                <c:pt idx="0">
                  <c:v>Sport-100 Helmet, Blue</c:v>
                </c:pt>
              </c:strCache>
            </c:strRef>
          </c:tx>
          <c:spPr>
            <a:solidFill>
              <a:schemeClr val="accent4"/>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Data'!$AU$191:$AU$203</c:f>
              <c:numCache>
                <c:formatCode>General</c:formatCode>
                <c:ptCount val="12"/>
                <c:pt idx="0">
                  <c:v>437</c:v>
                </c:pt>
                <c:pt idx="1">
                  <c:v>355</c:v>
                </c:pt>
                <c:pt idx="2">
                  <c:v>825</c:v>
                </c:pt>
                <c:pt idx="3">
                  <c:v>456</c:v>
                </c:pt>
                <c:pt idx="4">
                  <c:v>878</c:v>
                </c:pt>
                <c:pt idx="5">
                  <c:v>689</c:v>
                </c:pt>
                <c:pt idx="6">
                  <c:v>664</c:v>
                </c:pt>
                <c:pt idx="7">
                  <c:v>495</c:v>
                </c:pt>
                <c:pt idx="8">
                  <c:v>517</c:v>
                </c:pt>
                <c:pt idx="9">
                  <c:v>718</c:v>
                </c:pt>
                <c:pt idx="10">
                  <c:v>348</c:v>
                </c:pt>
                <c:pt idx="11">
                  <c:v>361</c:v>
                </c:pt>
              </c:numCache>
            </c:numRef>
          </c:val>
          <c:extLst>
            <c:ext xmlns:c16="http://schemas.microsoft.com/office/drawing/2014/chart" uri="{C3380CC4-5D6E-409C-BE32-E72D297353CC}">
              <c16:uniqueId val="{00000003-0204-4D46-8CFA-D64E412809A8}"/>
            </c:ext>
          </c:extLst>
        </c:ser>
        <c:ser>
          <c:idx val="4"/>
          <c:order val="4"/>
          <c:tx>
            <c:strRef>
              <c:f>'Pivot Data'!$AV$189:$AV$190</c:f>
              <c:strCache>
                <c:ptCount val="1"/>
                <c:pt idx="0">
                  <c:v>Sport-100 Helmet, Red</c:v>
                </c:pt>
              </c:strCache>
            </c:strRef>
          </c:tx>
          <c:spPr>
            <a:solidFill>
              <a:schemeClr val="accent5"/>
            </a:solidFill>
            <a:ln>
              <a:noFill/>
            </a:ln>
            <a:effectLst/>
          </c:spPr>
          <c:invertIfNegative val="0"/>
          <c:cat>
            <c:strRef>
              <c:f>'Pivot Data'!$AQ$191:$AQ$203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Data'!$AV$191:$AV$203</c:f>
              <c:numCache>
                <c:formatCode>General</c:formatCode>
                <c:ptCount val="12"/>
                <c:pt idx="0">
                  <c:v>377</c:v>
                </c:pt>
                <c:pt idx="1">
                  <c:v>320</c:v>
                </c:pt>
                <c:pt idx="2">
                  <c:v>795</c:v>
                </c:pt>
                <c:pt idx="3">
                  <c:v>439</c:v>
                </c:pt>
                <c:pt idx="4">
                  <c:v>802</c:v>
                </c:pt>
                <c:pt idx="5">
                  <c:v>576</c:v>
                </c:pt>
                <c:pt idx="6">
                  <c:v>703</c:v>
                </c:pt>
                <c:pt idx="7">
                  <c:v>518</c:v>
                </c:pt>
                <c:pt idx="8">
                  <c:v>467</c:v>
                </c:pt>
                <c:pt idx="9">
                  <c:v>599</c:v>
                </c:pt>
                <c:pt idx="10">
                  <c:v>346</c:v>
                </c:pt>
                <c:pt idx="11">
                  <c:v>324</c:v>
                </c:pt>
              </c:numCache>
            </c:numRef>
          </c:val>
          <c:extLst>
            <c:ext xmlns:c16="http://schemas.microsoft.com/office/drawing/2014/chart" uri="{C3380CC4-5D6E-409C-BE32-E72D297353CC}">
              <c16:uniqueId val="{00000004-0204-4D46-8CFA-D64E412809A8}"/>
            </c:ext>
          </c:extLst>
        </c:ser>
        <c:dLbls>
          <c:showLegendKey val="0"/>
          <c:showVal val="0"/>
          <c:showCatName val="0"/>
          <c:showSerName val="0"/>
          <c:showPercent val="0"/>
          <c:showBubbleSize val="0"/>
        </c:dLbls>
        <c:gapWidth val="150"/>
        <c:overlap val="100"/>
        <c:axId val="366831584"/>
        <c:axId val="366827744"/>
      </c:barChart>
      <c:catAx>
        <c:axId val="36683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27744"/>
        <c:crosses val="autoZero"/>
        <c:auto val="1"/>
        <c:lblAlgn val="ctr"/>
        <c:lblOffset val="100"/>
        <c:noMultiLvlLbl val="0"/>
      </c:catAx>
      <c:valAx>
        <c:axId val="36682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Data!online_or_offline</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75000"/>
                    <a:lumOff val="25000"/>
                  </a:sysClr>
                </a:solidFill>
              </a:rPr>
              <a:t>Sales Top Products per month</a:t>
            </a:r>
            <a:endParaRPr lang="en-GB"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Data'!$W$2</c:f>
              <c:strCache>
                <c:ptCount val="1"/>
                <c:pt idx="0">
                  <c:v>Sum of TotalDue</c:v>
                </c:pt>
              </c:strCache>
            </c:strRef>
          </c:tx>
          <c:spPr>
            <a:solidFill>
              <a:schemeClr val="accent2"/>
            </a:solidFill>
            <a:ln>
              <a:noFill/>
            </a:ln>
            <a:effectLst/>
          </c:spPr>
          <c:invertIfNegative val="0"/>
          <c:cat>
            <c:strRef>
              <c:f>'Pivot Data'!$U$3:$U$5</c:f>
              <c:strCache>
                <c:ptCount val="2"/>
                <c:pt idx="0">
                  <c:v>Online</c:v>
                </c:pt>
                <c:pt idx="1">
                  <c:v>Offline</c:v>
                </c:pt>
              </c:strCache>
            </c:strRef>
          </c:cat>
          <c:val>
            <c:numRef>
              <c:f>'Pivot Data'!$W$3:$W$5</c:f>
              <c:numCache>
                <c:formatCode>_-* #,##0_-;\-* #,##0_-;_-* "-"??_-;_-@_-</c:formatCode>
                <c:ptCount val="2"/>
                <c:pt idx="0">
                  <c:v>65446036.436200231</c:v>
                </c:pt>
                <c:pt idx="1">
                  <c:v>2861524087.6052046</c:v>
                </c:pt>
              </c:numCache>
            </c:numRef>
          </c:val>
          <c:extLst>
            <c:ext xmlns:c16="http://schemas.microsoft.com/office/drawing/2014/chart" uri="{C3380CC4-5D6E-409C-BE32-E72D297353CC}">
              <c16:uniqueId val="{00000001-05D0-422E-AF3D-06ED83EB01EC}"/>
            </c:ext>
          </c:extLst>
        </c:ser>
        <c:dLbls>
          <c:showLegendKey val="0"/>
          <c:showVal val="0"/>
          <c:showCatName val="0"/>
          <c:showSerName val="0"/>
          <c:showPercent val="0"/>
          <c:showBubbleSize val="0"/>
        </c:dLbls>
        <c:gapWidth val="219"/>
        <c:axId val="366924704"/>
        <c:axId val="366897824"/>
      </c:barChart>
      <c:lineChart>
        <c:grouping val="standard"/>
        <c:varyColors val="0"/>
        <c:ser>
          <c:idx val="0"/>
          <c:order val="0"/>
          <c:tx>
            <c:strRef>
              <c:f>'Pivot Data'!$V$2</c:f>
              <c:strCache>
                <c:ptCount val="1"/>
                <c:pt idx="0">
                  <c:v>Distinct Count of SalesOrderID</c:v>
                </c:pt>
              </c:strCache>
            </c:strRef>
          </c:tx>
          <c:spPr>
            <a:ln w="28575" cap="rnd">
              <a:solidFill>
                <a:schemeClr val="accent1"/>
              </a:solidFill>
              <a:round/>
            </a:ln>
            <a:effectLst/>
          </c:spPr>
          <c:marker>
            <c:symbol val="none"/>
          </c:marker>
          <c:cat>
            <c:strRef>
              <c:f>'Pivot Data'!$U$3:$U$5</c:f>
              <c:strCache>
                <c:ptCount val="2"/>
                <c:pt idx="0">
                  <c:v>Online</c:v>
                </c:pt>
                <c:pt idx="1">
                  <c:v>Offline</c:v>
                </c:pt>
              </c:strCache>
            </c:strRef>
          </c:cat>
          <c:val>
            <c:numRef>
              <c:f>'Pivot Data'!$V$3:$V$5</c:f>
              <c:numCache>
                <c:formatCode>General</c:formatCode>
                <c:ptCount val="2"/>
                <c:pt idx="0">
                  <c:v>27659</c:v>
                </c:pt>
                <c:pt idx="1">
                  <c:v>3806</c:v>
                </c:pt>
              </c:numCache>
            </c:numRef>
          </c:val>
          <c:smooth val="0"/>
          <c:extLst>
            <c:ext xmlns:c16="http://schemas.microsoft.com/office/drawing/2014/chart" uri="{C3380CC4-5D6E-409C-BE32-E72D297353CC}">
              <c16:uniqueId val="{00000000-05D0-422E-AF3D-06ED83EB01EC}"/>
            </c:ext>
          </c:extLst>
        </c:ser>
        <c:dLbls>
          <c:showLegendKey val="0"/>
          <c:showVal val="0"/>
          <c:showCatName val="0"/>
          <c:showSerName val="0"/>
          <c:showPercent val="0"/>
          <c:showBubbleSize val="0"/>
        </c:dLbls>
        <c:marker val="1"/>
        <c:smooth val="0"/>
        <c:axId val="366863744"/>
        <c:axId val="366853184"/>
      </c:lineChart>
      <c:catAx>
        <c:axId val="36692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97824"/>
        <c:crosses val="autoZero"/>
        <c:auto val="1"/>
        <c:lblAlgn val="ctr"/>
        <c:lblOffset val="100"/>
        <c:noMultiLvlLbl val="0"/>
      </c:catAx>
      <c:valAx>
        <c:axId val="366897824"/>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24704"/>
        <c:crosses val="autoZero"/>
        <c:crossBetween val="between"/>
      </c:valAx>
      <c:valAx>
        <c:axId val="366853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63744"/>
        <c:crosses val="max"/>
        <c:crossBetween val="between"/>
      </c:valAx>
      <c:catAx>
        <c:axId val="366863744"/>
        <c:scaling>
          <c:orientation val="minMax"/>
        </c:scaling>
        <c:delete val="1"/>
        <c:axPos val="b"/>
        <c:numFmt formatCode="General" sourceLinked="1"/>
        <c:majorTickMark val="out"/>
        <c:minorTickMark val="none"/>
        <c:tickLblPos val="nextTo"/>
        <c:crossAx val="3668531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Sales.xlsx]Pivot Data!flag_online_per_Quantity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Data'!$AF$20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0E-46B1-915B-2C4DD5C3F8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0E-46B1-915B-2C4DD5C3F8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0E-46B1-915B-2C4DD5C3F8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0E-46B1-915B-2C4DD5C3F8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EE-4544-8B1C-094CE9E086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EE-4544-8B1C-094CE9E086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EEE-4544-8B1C-094CE9E0867D}"/>
              </c:ext>
            </c:extLst>
          </c:dPt>
          <c:cat>
            <c:multiLvlStrRef>
              <c:f>'Pivot Data'!$AE$21:$AE$30</c:f>
              <c:multiLvlStrCache>
                <c:ptCount val="7"/>
                <c:lvl>
                  <c:pt idx="0">
                    <c:v>Bikes</c:v>
                  </c:pt>
                  <c:pt idx="1">
                    <c:v>Clothing</c:v>
                  </c:pt>
                  <c:pt idx="2">
                    <c:v>Components</c:v>
                  </c:pt>
                  <c:pt idx="3">
                    <c:v>Accessories</c:v>
                  </c:pt>
                  <c:pt idx="4">
                    <c:v>Accessories</c:v>
                  </c:pt>
                  <c:pt idx="5">
                    <c:v>Bikes</c:v>
                  </c:pt>
                  <c:pt idx="6">
                    <c:v>Clothing</c:v>
                  </c:pt>
                </c:lvl>
                <c:lvl>
                  <c:pt idx="0">
                    <c:v>Offline</c:v>
                  </c:pt>
                  <c:pt idx="4">
                    <c:v>Online</c:v>
                  </c:pt>
                </c:lvl>
              </c:multiLvlStrCache>
            </c:multiLvlStrRef>
          </c:cat>
          <c:val>
            <c:numRef>
              <c:f>'Pivot Data'!$AF$21:$AF$30</c:f>
              <c:numCache>
                <c:formatCode>General</c:formatCode>
                <c:ptCount val="7"/>
                <c:pt idx="0">
                  <c:v>75063</c:v>
                </c:pt>
                <c:pt idx="1">
                  <c:v>64569</c:v>
                </c:pt>
                <c:pt idx="2">
                  <c:v>49044</c:v>
                </c:pt>
                <c:pt idx="3">
                  <c:v>25840</c:v>
                </c:pt>
                <c:pt idx="4">
                  <c:v>36092</c:v>
                </c:pt>
                <c:pt idx="5">
                  <c:v>15205</c:v>
                </c:pt>
                <c:pt idx="6">
                  <c:v>9101</c:v>
                </c:pt>
              </c:numCache>
            </c:numRef>
          </c:val>
          <c:extLst>
            <c:ext xmlns:c16="http://schemas.microsoft.com/office/drawing/2014/chart" uri="{C3380CC4-5D6E-409C-BE32-E72D297353CC}">
              <c16:uniqueId val="{00000000-0DDD-46A0-8A77-9F46D92DD3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effectLst/>
              </a:defRPr>
            </a:pPr>
            <a:r>
              <a:rPr lang="en-GB"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Quantity Top 3 Sub-categories Per Category</a:t>
            </a:r>
            <a:endParaRPr sz="1400">
              <a:effectLst/>
            </a:endParaRPr>
          </a:p>
        </cx:rich>
      </cx:tx>
    </cx:title>
    <cx:plotArea>
      <cx:plotAreaRegion>
        <cx:series layoutId="treemap" uniqueId="{0D52F992-F4A1-4637-B0D3-D500C008407D}">
          <cx:tx>
            <cx:txData>
              <cx:f>_xlchart.v1.1</cx:f>
              <cx:v>Quantity</cx:v>
            </cx:txData>
          </cx:tx>
          <cx:dataPt idx="0">
            <cx:spPr>
              <a:solidFill>
                <a:srgbClr val="8ACBD0"/>
              </a:solidFill>
            </cx:spPr>
          </cx:dataPt>
          <cx:dataPt idx="4">
            <cx:spPr>
              <a:solidFill>
                <a:srgbClr val="419AA1"/>
              </a:solidFill>
            </cx:spPr>
          </cx:dataPt>
          <cx:dataPt idx="8">
            <cx:spPr>
              <a:solidFill>
                <a:srgbClr val="FFC000"/>
              </a:solidFill>
            </cx:spPr>
          </cx:dataPt>
          <cx:dataPt idx="12">
            <cx:spPr>
              <a:solidFill>
                <a:srgbClr val="5F8B88"/>
              </a:solidFill>
            </cx:spPr>
          </cx:dataPt>
          <cx:dataLabels pos="inEnd">
            <cx:txPr>
              <a:bodyPr vertOverflow="overflow" horzOverflow="overflow" wrap="square" lIns="0" tIns="0" rIns="0" bIns="0"/>
              <a:lstStyle/>
              <a:p>
                <a:pPr algn="ctr" rtl="0">
                  <a:defRPr>
                    <a:effectLst/>
                  </a:defRPr>
                </a:pPr>
                <a:endParaRPr>
                  <a:effectLst/>
                </a:endParaRPr>
              </a:p>
            </cx:txPr>
            <cx:visibility seriesName="0" categoryName="1" value="0"/>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Category Quantity per order type</a:t>
            </a:r>
            <a:endParaRPr lang="en-GB">
              <a:effectLst/>
            </a:endParaRPr>
          </a:p>
        </cx:rich>
      </cx:tx>
    </cx:title>
    <cx:plotArea>
      <cx:plotAreaRegion>
        <cx:series layoutId="sunburst" uniqueId="{1DD601E7-6761-4B09-94AD-35D5CB55F16C}">
          <cx:tx>
            <cx:txData>
              <cx:f>_xlchart.v1.4</cx:f>
              <cx:v>Quantity</cx:v>
            </cx:txData>
          </cx:tx>
          <cx:dataPt idx="1">
            <cx:spPr>
              <a:solidFill>
                <a:srgbClr val="419AA1"/>
              </a:solidFill>
            </cx:spPr>
          </cx:dataPt>
          <cx:dataPt idx="2">
            <cx:spPr>
              <a:solidFill>
                <a:srgbClr val="6BBDC3"/>
              </a:solidFill>
            </cx:spPr>
          </cx:dataPt>
          <cx:dataPt idx="3">
            <cx:spPr>
              <a:solidFill>
                <a:srgbClr val="5F8B88"/>
              </a:solidFill>
            </cx:spPr>
          </cx:dataPt>
          <cx:dataPt idx="4">
            <cx:spPr>
              <a:solidFill>
                <a:srgbClr val="C2F1F0"/>
              </a:solidFill>
            </cx:spPr>
          </cx:dataPt>
          <cx:dataPt idx="6">
            <cx:spPr>
              <a:solidFill>
                <a:srgbClr val="C2F1F0"/>
              </a:solidFill>
            </cx:spPr>
          </cx:dataPt>
          <cx:dataPt idx="7">
            <cx:spPr>
              <a:solidFill>
                <a:srgbClr val="419AA1"/>
              </a:solidFill>
            </cx:spPr>
          </cx:dataPt>
          <cx:dataPt idx="8">
            <cx:spPr>
              <a:solidFill>
                <a:srgbClr val="6BBDC3"/>
              </a:solidFill>
            </cx:spPr>
          </cx:dataPt>
          <cx:dataLabels pos="ctr">
            <cx:visibility seriesName="0" categoryName="1" value="0"/>
          </cx:dataLabels>
          <cx:dataId val="0"/>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Sales per Category &amp;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per Category &amp; Sub-category</a:t>
          </a:r>
        </a:p>
      </cx:txPr>
    </cx:title>
    <cx:plotArea>
      <cx:plotAreaRegion>
        <cx:series layoutId="treemap" uniqueId="{0967180A-65BE-4CE6-87C1-6748F0E3EDD9}">
          <cx:tx>
            <cx:txData>
              <cx:f>_xlchart.v1.7</cx:f>
              <cx:v>Sales</cx:v>
            </cx:txData>
          </cx:tx>
          <cx:spPr>
            <a:effectLst>
              <a:softEdge rad="38100"/>
            </a:effectLst>
          </cx:spPr>
          <cx:dataPt idx="4">
            <cx:spPr>
              <a:effectLst>
                <a:glow rad="101600">
                  <a:srgbClr val="4472C4">
                    <a:alpha val="40000"/>
                  </a:srgbClr>
                </a:glow>
              </a:effectLst>
            </cx:spPr>
          </cx:dataPt>
          <cx:dataLabels pos="inEnd">
            <cx:visibility seriesName="0" categoryName="1" value="0"/>
          </cx:dataLabels>
          <cx:dataId val="0"/>
          <cx:layoutPr>
            <cx:parentLabelLayout val="overlapping"/>
          </cx:layoutPr>
        </cx:series>
      </cx:plotAreaRegion>
    </cx:plotArea>
    <cx:legend pos="t" align="ctr"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Sales of Category &amp;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of Category &amp; Sub-category</a:t>
          </a:r>
        </a:p>
      </cx:txPr>
    </cx:title>
    <cx:plotArea>
      <cx:plotAreaRegion>
        <cx:series layoutId="treemap" uniqueId="{EAED8797-9183-47C8-9ED3-7E347FBD52C2}">
          <cx:tx>
            <cx:txData>
              <cx:f>_xlchart.v1.10</cx:f>
              <cx:v>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plotArea>
      <cx:plotAreaRegion>
        <cx:series layoutId="treemap" uniqueId="{0967180A-65BE-4CE6-87C1-6748F0E3EDD9}">
          <cx:tx>
            <cx:txData>
              <cx:f>_xlchart.v1.13</cx:f>
              <cx:v>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Quantities Top 3 Sub-categories per Cateory</cx:v>
        </cx:txData>
      </cx:tx>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effectLst/>
            </a:defRPr>
          </a:pPr>
          <a:r>
            <a:rPr>
              <a:effectLst/>
            </a:rPr>
            <a:t>Quantities Top 3 Sub-categories per Cateory</a:t>
          </a:r>
        </a:p>
      </cx:txPr>
    </cx:title>
    <cx:plotArea>
      <cx:plotAreaRegion>
        <cx:series layoutId="treemap" uniqueId="{0D52F992-F4A1-4637-B0D3-D500C008407D}">
          <cx:tx>
            <cx:txData>
              <cx:f>_xlchart.v1.19</cx:f>
              <cx:v>Quantity</cx:v>
            </cx:txData>
          </cx:tx>
          <cx:dataPt idx="0">
            <cx:spPr>
              <a:solidFill>
                <a:srgbClr val="8ACBD0"/>
              </a:solidFill>
            </cx:spPr>
          </cx:dataPt>
          <cx:dataPt idx="4">
            <cx:spPr>
              <a:solidFill>
                <a:srgbClr val="419AA1"/>
              </a:solidFill>
            </cx:spPr>
          </cx:dataPt>
          <cx:dataPt idx="8">
            <cx:spPr>
              <a:solidFill>
                <a:srgbClr val="FFC000"/>
              </a:solidFill>
            </cx:spPr>
          </cx:dataPt>
          <cx:dataPt idx="12">
            <cx:spPr>
              <a:solidFill>
                <a:srgbClr val="5F8B88"/>
              </a:solidFill>
            </cx:spPr>
          </cx:dataPt>
          <cx:dataLabels pos="inEnd">
            <cx:txPr>
              <a:bodyPr vertOverflow="overflow" horzOverflow="overflow" wrap="square" lIns="0" tIns="0" rIns="0" bIns="0"/>
              <a:lstStyle/>
              <a:p>
                <a:pPr algn="ctr" rtl="0">
                  <a:defRPr>
                    <a:effectLst/>
                  </a:defRPr>
                </a:pPr>
                <a:endParaRPr>
                  <a:effectLst/>
                </a:endParaRPr>
              </a:p>
            </cx:txPr>
            <cx:visibility seriesName="0" categoryName="1" value="0"/>
          </cx:dataLabels>
          <cx:dataId val="0"/>
          <cx:layoutPr>
            <cx:parentLabelLayout val="overlapping"/>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_xlchart.v1.21</cx:f>
      </cx:strDim>
      <cx:numDim type="size">
        <cx:f>_xlchart.v1.23</cx:f>
      </cx:numDim>
    </cx:data>
  </cx:chartData>
  <cx:chart>
    <cx:title pos="t" align="ctr" overlay="0">
      <cx:tx>
        <cx:rich>
          <a:bodyPr spcFirstLastPara="1" vertOverflow="ellipsis" horzOverflow="overflow" wrap="square" lIns="0" tIns="0" rIns="0" bIns="0" anchor="ctr" anchorCtr="1"/>
          <a:lstStyle/>
          <a:p>
            <a:pPr rtl="0" eaLnBrk="1" fontAlgn="auto" latinLnBrk="0" hangingPunct="1"/>
            <a:r>
              <a:rPr lang="en-US" sz="1600" b="1" i="0" baseline="0">
                <a:effectLst/>
              </a:rPr>
              <a:t>Sales Top 3 Sub-categories</a:t>
            </a:r>
            <a:r>
              <a:rPr lang="en-GB" sz="1200" b="0" i="0" baseline="0">
                <a:effectLst/>
              </a:rPr>
              <a:t> </a:t>
            </a:r>
            <a:r>
              <a:rPr lang="en-US" sz="1600" b="1" i="0" baseline="0">
                <a:effectLst/>
              </a:rPr>
              <a:t>per Category</a:t>
            </a:r>
            <a:endParaRPr lang="en-GB" sz="1200">
              <a:effectLst/>
            </a:endParaRPr>
          </a:p>
        </cx:rich>
      </cx:tx>
    </cx:title>
    <cx:plotArea>
      <cx:plotAreaRegion>
        <cx:series layoutId="treemap" uniqueId="{0967180A-65BE-4CE6-87C1-6748F0E3EDD9}">
          <cx:tx>
            <cx:txData>
              <cx:f>_xlchart.v1.22</cx:f>
              <cx:v>Sales</cx:v>
            </cx:txData>
          </cx:tx>
          <cx:dataPt idx="0">
            <cx:spPr>
              <a:solidFill>
                <a:srgbClr val="8ACBD0"/>
              </a:solidFill>
            </cx:spPr>
          </cx:dataPt>
          <cx:dataPt idx="4">
            <cx:spPr>
              <a:solidFill>
                <a:srgbClr val="419AA1"/>
              </a:solidFill>
            </cx:spPr>
          </cx:dataPt>
          <cx:dataPt idx="8">
            <cx:spPr>
              <a:solidFill>
                <a:srgbClr val="5F8B88"/>
              </a:solidFill>
            </cx:spPr>
          </cx:dataPt>
          <cx:dataLabels pos="inEnd">
            <cx:visibility seriesName="0" categoryName="1" value="0"/>
          </cx:dataLabels>
          <cx:dataId val="0"/>
          <cx:layoutPr>
            <cx:parentLabelLayout val="overlapping"/>
          </cx:layoutPr>
        </cx:series>
      </cx:plotAreaRegion>
    </cx:plotArea>
  </cx:chart>
  <cx:spPr>
    <a:solidFill>
      <a:schemeClr val="bg1"/>
    </a:solidFill>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Category Quantity per order type</a:t>
            </a:r>
            <a:endParaRPr lang="en-GB">
              <a:effectLst/>
            </a:endParaRPr>
          </a:p>
        </cx:rich>
      </cx:tx>
    </cx:title>
    <cx:plotArea>
      <cx:plotAreaRegion>
        <cx:series layoutId="sunburst" uniqueId="{1DD601E7-6761-4B09-94AD-35D5CB55F16C}">
          <cx:tx>
            <cx:txData>
              <cx:f>_xlchart.v1.16</cx:f>
              <cx:v>Quantity</cx:v>
            </cx:txData>
          </cx:tx>
          <cx:dataPt idx="1">
            <cx:spPr>
              <a:solidFill>
                <a:srgbClr val="419AA1"/>
              </a:solidFill>
            </cx:spPr>
          </cx:dataPt>
          <cx:dataPt idx="2">
            <cx:spPr>
              <a:solidFill>
                <a:srgbClr val="6BBDC3"/>
              </a:solidFill>
            </cx:spPr>
          </cx:dataPt>
          <cx:dataPt idx="3">
            <cx:spPr>
              <a:solidFill>
                <a:srgbClr val="5F8B88"/>
              </a:solidFill>
            </cx:spPr>
          </cx:dataPt>
          <cx:dataPt idx="4">
            <cx:spPr>
              <a:solidFill>
                <a:srgbClr val="C2F1F0"/>
              </a:solidFill>
            </cx:spPr>
          </cx:dataPt>
          <cx:dataPt idx="6">
            <cx:spPr>
              <a:solidFill>
                <a:srgbClr val="C2F1F0"/>
              </a:solidFill>
            </cx:spPr>
          </cx:dataPt>
          <cx:dataPt idx="7">
            <cx:spPr>
              <a:solidFill>
                <a:srgbClr val="419AA1"/>
              </a:solidFill>
            </cx:spPr>
          </cx:dataPt>
          <cx:dataPt idx="8">
            <cx:spPr>
              <a:solidFill>
                <a:srgbClr val="6BBDC3"/>
              </a:solidFill>
            </cx:spPr>
          </cx:dataPt>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Drop" dropLines="5" dropStyle="combo" dx="26" fmlaLink="$K$117" fmlaRange="$L$117:$L$121" noThreeD="1" sel="2" val="0"/>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hyperlink" Target="#Sheet3!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hyperlink" Target="#'Sheet3 (3)'!A1"/></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chart" Target="../charts/chart9.xml"/><Relationship Id="rId12" Type="http://schemas.openxmlformats.org/officeDocument/2006/relationships/image" Target="../media/image6.png"/><Relationship Id="rId2" Type="http://schemas.openxmlformats.org/officeDocument/2006/relationships/chart" Target="../charts/chart8.xml"/><Relationship Id="rId16" Type="http://schemas.openxmlformats.org/officeDocument/2006/relationships/image" Target="../media/image9.png"/><Relationship Id="rId1" Type="http://schemas.openxmlformats.org/officeDocument/2006/relationships/chart" Target="../charts/chart7.xml"/><Relationship Id="rId6" Type="http://schemas.openxmlformats.org/officeDocument/2006/relationships/image" Target="../media/image4.png"/><Relationship Id="rId11" Type="http://schemas.openxmlformats.org/officeDocument/2006/relationships/image" Target="../media/image5.png"/><Relationship Id="rId5" Type="http://schemas.openxmlformats.org/officeDocument/2006/relationships/image" Target="../media/image3.png"/><Relationship Id="rId15" Type="http://schemas.openxmlformats.org/officeDocument/2006/relationships/hyperlink" Target="#Sheet3!A1"/><Relationship Id="rId10" Type="http://schemas.microsoft.com/office/2014/relationships/chartEx" Target="../charts/chartEx1.xml"/><Relationship Id="rId4" Type="http://schemas.openxmlformats.org/officeDocument/2006/relationships/image" Target="../media/image2.png"/><Relationship Id="rId9" Type="http://schemas.openxmlformats.org/officeDocument/2006/relationships/chart" Target="../charts/chart11.xml"/><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chart" Target="../charts/chart14.xml"/><Relationship Id="rId12" Type="http://schemas.openxmlformats.org/officeDocument/2006/relationships/image" Target="../media/image7.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4.png"/><Relationship Id="rId11" Type="http://schemas.openxmlformats.org/officeDocument/2006/relationships/hyperlink" Target="#'Sheet3 (2)'!A1"/><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hyperlink" Target="#Sheet3!A1"/></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7.png"/><Relationship Id="rId3" Type="http://schemas.openxmlformats.org/officeDocument/2006/relationships/chart" Target="../charts/chart18.xml"/><Relationship Id="rId7" Type="http://schemas.openxmlformats.org/officeDocument/2006/relationships/image" Target="../media/image4.png"/><Relationship Id="rId12" Type="http://schemas.openxmlformats.org/officeDocument/2006/relationships/image" Target="../media/image6.png"/><Relationship Id="rId2" Type="http://schemas.openxmlformats.org/officeDocument/2006/relationships/chart" Target="../charts/chart17.xml"/><Relationship Id="rId16" Type="http://schemas.openxmlformats.org/officeDocument/2006/relationships/image" Target="../media/image9.png"/><Relationship Id="rId1" Type="http://schemas.openxmlformats.org/officeDocument/2006/relationships/chart" Target="../charts/chart16.xml"/><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image" Target="../media/image2.png"/><Relationship Id="rId15" Type="http://schemas.openxmlformats.org/officeDocument/2006/relationships/hyperlink" Target="#Sheet3!A1"/><Relationship Id="rId10" Type="http://schemas.openxmlformats.org/officeDocument/2006/relationships/chart" Target="../charts/chart21.xml"/><Relationship Id="rId4" Type="http://schemas.openxmlformats.org/officeDocument/2006/relationships/image" Target="../media/image1.png"/><Relationship Id="rId9" Type="http://schemas.openxmlformats.org/officeDocument/2006/relationships/chart" Target="../charts/chart20.xml"/><Relationship Id="rId14"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chart" Target="../charts/chart24.xml"/><Relationship Id="rId12" Type="http://schemas.openxmlformats.org/officeDocument/2006/relationships/image" Target="../media/image7.png"/><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4" Type="http://schemas.openxmlformats.org/officeDocument/2006/relationships/image" Target="../media/image2.png"/><Relationship Id="rId9" Type="http://schemas.microsoft.com/office/2014/relationships/chartEx" Target="../charts/chartEx2.xml"/><Relationship Id="rId14" Type="http://schemas.openxmlformats.org/officeDocument/2006/relationships/hyperlink" Target="#Sheet3!A1"/></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7" Type="http://schemas.openxmlformats.org/officeDocument/2006/relationships/chart" Target="../charts/chart31.xml"/><Relationship Id="rId2" Type="http://schemas.openxmlformats.org/officeDocument/2006/relationships/chart" Target="../charts/chart27.xml"/><Relationship Id="rId1" Type="http://schemas.openxmlformats.org/officeDocument/2006/relationships/chart" Target="../charts/chart26.xml"/><Relationship Id="rId6" Type="http://schemas.microsoft.com/office/2014/relationships/chartEx" Target="../charts/chartEx3.xml"/><Relationship Id="rId5" Type="http://schemas.openxmlformats.org/officeDocument/2006/relationships/chart" Target="../charts/chart30.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7.xml"/><Relationship Id="rId13" Type="http://schemas.openxmlformats.org/officeDocument/2006/relationships/chart" Target="../charts/chart42.xml"/><Relationship Id="rId18" Type="http://schemas.openxmlformats.org/officeDocument/2006/relationships/chart" Target="../charts/chart45.xml"/><Relationship Id="rId3" Type="http://schemas.openxmlformats.org/officeDocument/2006/relationships/chart" Target="../charts/chart34.xml"/><Relationship Id="rId21" Type="http://schemas.openxmlformats.org/officeDocument/2006/relationships/chart" Target="../charts/chart48.xml"/><Relationship Id="rId7" Type="http://schemas.openxmlformats.org/officeDocument/2006/relationships/chart" Target="../charts/chart36.xml"/><Relationship Id="rId12" Type="http://schemas.openxmlformats.org/officeDocument/2006/relationships/chart" Target="../charts/chart41.xml"/><Relationship Id="rId17" Type="http://schemas.openxmlformats.org/officeDocument/2006/relationships/chart" Target="../charts/chart44.xml"/><Relationship Id="rId2" Type="http://schemas.openxmlformats.org/officeDocument/2006/relationships/chart" Target="../charts/chart33.xml"/><Relationship Id="rId16" Type="http://schemas.openxmlformats.org/officeDocument/2006/relationships/chart" Target="../charts/chart43.xml"/><Relationship Id="rId20" Type="http://schemas.openxmlformats.org/officeDocument/2006/relationships/chart" Target="../charts/chart47.xml"/><Relationship Id="rId1" Type="http://schemas.openxmlformats.org/officeDocument/2006/relationships/chart" Target="../charts/chart32.xml"/><Relationship Id="rId6" Type="http://schemas.openxmlformats.org/officeDocument/2006/relationships/chart" Target="../charts/chart35.xml"/><Relationship Id="rId11" Type="http://schemas.openxmlformats.org/officeDocument/2006/relationships/chart" Target="../charts/chart40.xml"/><Relationship Id="rId5" Type="http://schemas.microsoft.com/office/2014/relationships/chartEx" Target="../charts/chartEx5.xml"/><Relationship Id="rId15" Type="http://schemas.microsoft.com/office/2014/relationships/chartEx" Target="../charts/chartEx7.xml"/><Relationship Id="rId23" Type="http://schemas.microsoft.com/office/2014/relationships/chartEx" Target="../charts/chartEx8.xml"/><Relationship Id="rId10" Type="http://schemas.openxmlformats.org/officeDocument/2006/relationships/chart" Target="../charts/chart39.xml"/><Relationship Id="rId19" Type="http://schemas.openxmlformats.org/officeDocument/2006/relationships/chart" Target="../charts/chart46.xml"/><Relationship Id="rId4" Type="http://schemas.microsoft.com/office/2014/relationships/chartEx" Target="../charts/chartEx4.xml"/><Relationship Id="rId9" Type="http://schemas.openxmlformats.org/officeDocument/2006/relationships/chart" Target="../charts/chart38.xml"/><Relationship Id="rId14" Type="http://schemas.microsoft.com/office/2014/relationships/chartEx" Target="../charts/chartEx6.xml"/><Relationship Id="rId22"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497840</xdr:colOff>
      <xdr:row>37</xdr:row>
      <xdr:rowOff>10160</xdr:rowOff>
    </xdr:to>
    <xdr:grpSp>
      <xdr:nvGrpSpPr>
        <xdr:cNvPr id="11" name="Group 10">
          <a:extLst>
            <a:ext uri="{FF2B5EF4-FFF2-40B4-BE49-F238E27FC236}">
              <a16:creationId xmlns:a16="http://schemas.microsoft.com/office/drawing/2014/main" id="{C289C558-6C72-B6CB-952D-3AF40B72C276}"/>
            </a:ext>
          </a:extLst>
        </xdr:cNvPr>
        <xdr:cNvGrpSpPr/>
      </xdr:nvGrpSpPr>
      <xdr:grpSpPr>
        <a:xfrm>
          <a:off x="0" y="0"/>
          <a:ext cx="12080240" cy="6776720"/>
          <a:chOff x="0" y="0"/>
          <a:chExt cx="12080240" cy="6776720"/>
        </a:xfrm>
      </xdr:grpSpPr>
      <xdr:sp macro="" textlink="">
        <xdr:nvSpPr>
          <xdr:cNvPr id="9" name="Rectangle: Rounded Corners 8">
            <a:extLst>
              <a:ext uri="{FF2B5EF4-FFF2-40B4-BE49-F238E27FC236}">
                <a16:creationId xmlns:a16="http://schemas.microsoft.com/office/drawing/2014/main" id="{9B5135B4-DB53-4BEC-8233-32D59C13013F}"/>
              </a:ext>
            </a:extLst>
          </xdr:cNvPr>
          <xdr:cNvSpPr/>
        </xdr:nvSpPr>
        <xdr:spPr>
          <a:xfrm>
            <a:off x="0" y="0"/>
            <a:ext cx="12080240" cy="6776720"/>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Rounded Corners 2">
            <a:extLst>
              <a:ext uri="{FF2B5EF4-FFF2-40B4-BE49-F238E27FC236}">
                <a16:creationId xmlns:a16="http://schemas.microsoft.com/office/drawing/2014/main" id="{02F38338-9840-D46F-AB51-82304DE66141}"/>
              </a:ext>
            </a:extLst>
          </xdr:cNvPr>
          <xdr:cNvSpPr/>
        </xdr:nvSpPr>
        <xdr:spPr>
          <a:xfrm>
            <a:off x="104469" y="815340"/>
            <a:ext cx="4513005" cy="495300"/>
          </a:xfrm>
          <a:prstGeom prst="roundRect">
            <a:avLst/>
          </a:prstGeom>
          <a:solidFill>
            <a:srgbClr val="5F8B88">
              <a:alpha val="41961"/>
            </a:srgbClr>
          </a:solidFill>
          <a:effectLst>
            <a:reflection blurRad="6350" stA="52000" endA="300" endPos="35000" dir="5400000" sy="-100000" algn="bl" rotWithShape="0"/>
            <a:softEdge rad="3175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GB" sz="2400" b="1">
                <a:solidFill>
                  <a:srgbClr val="43615F"/>
                </a:solidFill>
                <a:latin typeface="Britannic Bold" panose="020B0903060703020204" pitchFamily="34" charset="0"/>
                <a:ea typeface="+mn-ea"/>
                <a:cs typeface="+mn-cs"/>
              </a:rPr>
              <a:t>Sales Dashboard</a:t>
            </a:r>
          </a:p>
        </xdr:txBody>
      </xdr:sp>
      <xdr:sp macro="" textlink="'Pivot Data'!T6">
        <xdr:nvSpPr>
          <xdr:cNvPr id="5" name="Rectangle: Rounded Corners 4">
            <a:extLst>
              <a:ext uri="{FF2B5EF4-FFF2-40B4-BE49-F238E27FC236}">
                <a16:creationId xmlns:a16="http://schemas.microsoft.com/office/drawing/2014/main" id="{642A28FB-1DCD-9B48-54FC-C2A95CCE7418}"/>
              </a:ext>
            </a:extLst>
          </xdr:cNvPr>
          <xdr:cNvSpPr/>
        </xdr:nvSpPr>
        <xdr:spPr>
          <a:xfrm>
            <a:off x="1377254" y="1379877"/>
            <a:ext cx="1591351" cy="62103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5F742CCB-A84F-4589-8A1D-02710BD2D439}" type="TxLink">
              <a:rPr lang="en-US" sz="1100" b="0" i="0" u="none" strike="noStrike">
                <a:solidFill>
                  <a:srgbClr val="000000"/>
                </a:solidFill>
                <a:latin typeface="Calibri"/>
                <a:ea typeface="Calibri"/>
                <a:cs typeface="Calibri"/>
              </a:rPr>
              <a:pPr marL="0" indent="0" algn="l"/>
              <a:t>2,926,970,124</a:t>
            </a:fld>
            <a:endParaRPr lang="en-GB" sz="1100">
              <a:solidFill>
                <a:schemeClr val="lt1"/>
              </a:solidFill>
              <a:latin typeface="+mn-lt"/>
              <a:ea typeface="+mn-ea"/>
              <a:cs typeface="+mn-cs"/>
            </a:endParaRPr>
          </a:p>
        </xdr:txBody>
      </xdr:sp>
      <xdr:sp macro="" textlink="'Pivot Data'!O7">
        <xdr:nvSpPr>
          <xdr:cNvPr id="6" name="Rectangle: Rounded Corners 5">
            <a:extLst>
              <a:ext uri="{FF2B5EF4-FFF2-40B4-BE49-F238E27FC236}">
                <a16:creationId xmlns:a16="http://schemas.microsoft.com/office/drawing/2014/main" id="{E25A8BA8-B7C7-F634-A935-432727C92D3B}"/>
              </a:ext>
            </a:extLst>
          </xdr:cNvPr>
          <xdr:cNvSpPr/>
        </xdr:nvSpPr>
        <xdr:spPr>
          <a:xfrm>
            <a:off x="3037843" y="1378992"/>
            <a:ext cx="1591200" cy="62280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C2EBC48-63D8-4D6A-BAC5-F77314923740}" type="TxLink">
              <a:rPr lang="en-US" sz="1100" b="0" i="0" u="none" strike="noStrike">
                <a:solidFill>
                  <a:srgbClr val="000000"/>
                </a:solidFill>
                <a:latin typeface="Calibri"/>
                <a:ea typeface="Calibri"/>
                <a:cs typeface="Calibri"/>
              </a:rPr>
              <a:pPr marL="0" indent="0" algn="l"/>
              <a:t>40.65%</a:t>
            </a:fld>
            <a:endParaRPr lang="en-GB" sz="1100">
              <a:solidFill>
                <a:schemeClr val="lt1"/>
              </a:solidFill>
              <a:latin typeface="+mn-lt"/>
              <a:ea typeface="+mn-ea"/>
              <a:cs typeface="+mn-cs"/>
            </a:endParaRPr>
          </a:p>
        </xdr:txBody>
      </xdr:sp>
      <xdr:sp macro="" textlink="'Pivot Data'!AB5">
        <xdr:nvSpPr>
          <xdr:cNvPr id="7" name="Rectangle: Rounded Corners 6">
            <a:extLst>
              <a:ext uri="{FF2B5EF4-FFF2-40B4-BE49-F238E27FC236}">
                <a16:creationId xmlns:a16="http://schemas.microsoft.com/office/drawing/2014/main" id="{690DCAAD-A9E3-00EC-BFB3-DF20BF28C552}"/>
              </a:ext>
            </a:extLst>
          </xdr:cNvPr>
          <xdr:cNvSpPr/>
        </xdr:nvSpPr>
        <xdr:spPr>
          <a:xfrm>
            <a:off x="4698281"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9E84FDB3-0FEF-4574-BC77-AB791211437E}" type="TxLink">
              <a:rPr lang="en-US" sz="1100" b="0" i="0" u="none" strike="noStrike">
                <a:solidFill>
                  <a:srgbClr val="000000"/>
                </a:solidFill>
                <a:latin typeface="Calibri"/>
                <a:ea typeface="Calibri"/>
                <a:cs typeface="Calibri"/>
              </a:rPr>
              <a:pPr marL="0" indent="0" algn="l"/>
              <a:t>21.3%</a:t>
            </a:fld>
            <a:endParaRPr lang="en-GB" sz="1100">
              <a:solidFill>
                <a:schemeClr val="lt1"/>
              </a:solidFill>
              <a:latin typeface="+mn-lt"/>
              <a:ea typeface="+mn-ea"/>
              <a:cs typeface="+mn-cs"/>
            </a:endParaRPr>
          </a:p>
        </xdr:txBody>
      </xdr:sp>
      <xdr:sp macro="" textlink="'Pivot Data'!T10">
        <xdr:nvSpPr>
          <xdr:cNvPr id="2" name="Rectangle: Rounded Corners 1">
            <a:extLst>
              <a:ext uri="{FF2B5EF4-FFF2-40B4-BE49-F238E27FC236}">
                <a16:creationId xmlns:a16="http://schemas.microsoft.com/office/drawing/2014/main" id="{02692185-9547-56CF-A805-EDD4C71E2B50}"/>
              </a:ext>
            </a:extLst>
          </xdr:cNvPr>
          <xdr:cNvSpPr/>
        </xdr:nvSpPr>
        <xdr:spPr>
          <a:xfrm>
            <a:off x="6358806"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F05FC1C2-431D-47F7-8F95-F12C0FF0A51D}" type="TxLink">
              <a:rPr lang="en-US" sz="1100" b="0" i="0" u="none" strike="noStrike">
                <a:solidFill>
                  <a:srgbClr val="000000"/>
                </a:solidFill>
                <a:latin typeface="Calibri"/>
                <a:ea typeface="Calibri"/>
                <a:cs typeface="Calibri"/>
              </a:rPr>
              <a:pPr marL="0" indent="0" algn="l"/>
              <a:t>295</a:t>
            </a:fld>
            <a:endParaRPr lang="en-GB" sz="1100">
              <a:solidFill>
                <a:schemeClr val="lt1"/>
              </a:solidFill>
              <a:latin typeface="+mn-lt"/>
              <a:ea typeface="+mn-ea"/>
              <a:cs typeface="+mn-cs"/>
            </a:endParaRPr>
          </a:p>
        </xdr:txBody>
      </xdr:sp>
      <xdr:sp macro="" textlink="'Pivot Data'!T15">
        <xdr:nvSpPr>
          <xdr:cNvPr id="4" name="Rectangle: Rounded Corners 3">
            <a:extLst>
              <a:ext uri="{FF2B5EF4-FFF2-40B4-BE49-F238E27FC236}">
                <a16:creationId xmlns:a16="http://schemas.microsoft.com/office/drawing/2014/main" id="{9BB97117-C1B4-E507-2733-E87FB2E4447D}"/>
              </a:ext>
            </a:extLst>
          </xdr:cNvPr>
          <xdr:cNvSpPr/>
        </xdr:nvSpPr>
        <xdr:spPr>
          <a:xfrm>
            <a:off x="8019331" y="1379404"/>
            <a:ext cx="159005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10534AD-6146-4FD8-BF0D-8FA9E0269ACE}" type="TxLink">
              <a:rPr lang="en-US" sz="1100" b="0" i="0" u="none" strike="noStrike">
                <a:solidFill>
                  <a:srgbClr val="000000"/>
                </a:solidFill>
                <a:latin typeface="Calibri"/>
                <a:ea typeface="Calibri"/>
                <a:cs typeface="Calibri"/>
              </a:rPr>
              <a:pPr marL="0" indent="0" algn="l"/>
              <a:t>19,119</a:t>
            </a:fld>
            <a:endParaRPr lang="en-GB" sz="1100">
              <a:solidFill>
                <a:schemeClr val="lt1"/>
              </a:solidFill>
              <a:latin typeface="+mn-lt"/>
              <a:ea typeface="+mn-ea"/>
              <a:cs typeface="+mn-cs"/>
            </a:endParaRPr>
          </a:p>
        </xdr:txBody>
      </xdr:sp>
      <xdr:sp macro="" textlink="'Pivot Data'!T21">
        <xdr:nvSpPr>
          <xdr:cNvPr id="8" name="Rectangle: Rounded Corners 7">
            <a:extLst>
              <a:ext uri="{FF2B5EF4-FFF2-40B4-BE49-F238E27FC236}">
                <a16:creationId xmlns:a16="http://schemas.microsoft.com/office/drawing/2014/main" id="{E15CA159-B949-A664-4D8F-F808E43CB32E}"/>
              </a:ext>
            </a:extLst>
          </xdr:cNvPr>
          <xdr:cNvSpPr/>
        </xdr:nvSpPr>
        <xdr:spPr>
          <a:xfrm>
            <a:off x="9678629" y="1379404"/>
            <a:ext cx="159128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286DAF4A-904A-4D8B-8942-9E47A74283BB}" type="TxLink">
              <a:rPr lang="en-US" sz="1100" b="0" i="0" u="none" strike="noStrike">
                <a:solidFill>
                  <a:srgbClr val="000000"/>
                </a:solidFill>
                <a:latin typeface="Calibri"/>
                <a:ea typeface="Calibri"/>
                <a:cs typeface="Calibri"/>
              </a:rPr>
              <a:pPr marL="0" indent="0" algn="l"/>
              <a:t>18</a:t>
            </a:fld>
            <a:endParaRPr lang="en-GB"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2DFE303A-1549-B873-9392-599C02D9929C}"/>
              </a:ext>
            </a:extLst>
          </xdr:cNvPr>
          <xdr:cNvSpPr/>
        </xdr:nvSpPr>
        <xdr:spPr>
          <a:xfrm>
            <a:off x="122902" y="1366192"/>
            <a:ext cx="1139314" cy="4639598"/>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6" name="Group 25">
            <a:extLst>
              <a:ext uri="{FF2B5EF4-FFF2-40B4-BE49-F238E27FC236}">
                <a16:creationId xmlns:a16="http://schemas.microsoft.com/office/drawing/2014/main" id="{6175BDBB-8A7B-8D9C-BEEC-0FCB6D89CF11}"/>
              </a:ext>
            </a:extLst>
          </xdr:cNvPr>
          <xdr:cNvGrpSpPr/>
        </xdr:nvGrpSpPr>
        <xdr:grpSpPr>
          <a:xfrm>
            <a:off x="1345176" y="2076204"/>
            <a:ext cx="4962832" cy="1920978"/>
            <a:chOff x="1342718" y="1355008"/>
            <a:chExt cx="4953000" cy="1935726"/>
          </a:xfrm>
        </xdr:grpSpPr>
        <xdr:sp macro="" textlink="">
          <xdr:nvSpPr>
            <xdr:cNvPr id="14" name="Rectangle: Rounded Corners 13">
              <a:extLst>
                <a:ext uri="{FF2B5EF4-FFF2-40B4-BE49-F238E27FC236}">
                  <a16:creationId xmlns:a16="http://schemas.microsoft.com/office/drawing/2014/main" id="{13A3422D-0E3D-B828-9EF7-6CCDC04EB64C}"/>
                </a:ext>
              </a:extLst>
            </xdr:cNvPr>
            <xdr:cNvSpPr/>
          </xdr:nvSpPr>
          <xdr:spPr>
            <a:xfrm>
              <a:off x="1342718" y="1355008"/>
              <a:ext cx="4953000" cy="1935726"/>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4" name="Chart 23">
              <a:extLst>
                <a:ext uri="{FF2B5EF4-FFF2-40B4-BE49-F238E27FC236}">
                  <a16:creationId xmlns:a16="http://schemas.microsoft.com/office/drawing/2014/main" id="{4C8B27D1-1BE6-4203-8D4D-D3F8FD3EEDFF}"/>
                </a:ext>
              </a:extLst>
            </xdr:cNvPr>
            <xdr:cNvGraphicFramePr>
              <a:graphicFrameLocks/>
            </xdr:cNvGraphicFramePr>
          </xdr:nvGraphicFramePr>
          <xdr:xfrm>
            <a:off x="1517855" y="1413388"/>
            <a:ext cx="4627306" cy="1809365"/>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7" name="Group 16">
            <a:extLst>
              <a:ext uri="{FF2B5EF4-FFF2-40B4-BE49-F238E27FC236}">
                <a16:creationId xmlns:a16="http://schemas.microsoft.com/office/drawing/2014/main" id="{0C191220-5A50-4241-2D7F-383A39EA6D6B}"/>
              </a:ext>
            </a:extLst>
          </xdr:cNvPr>
          <xdr:cNvGrpSpPr/>
        </xdr:nvGrpSpPr>
        <xdr:grpSpPr>
          <a:xfrm>
            <a:off x="6394039" y="4103246"/>
            <a:ext cx="4962833" cy="1920978"/>
            <a:chOff x="6381749" y="3398273"/>
            <a:chExt cx="4953000" cy="1935726"/>
          </a:xfrm>
        </xdr:grpSpPr>
        <xdr:sp macro="" textlink="">
          <xdr:nvSpPr>
            <xdr:cNvPr id="16" name="Rectangle: Rounded Corners 15">
              <a:extLst>
                <a:ext uri="{FF2B5EF4-FFF2-40B4-BE49-F238E27FC236}">
                  <a16:creationId xmlns:a16="http://schemas.microsoft.com/office/drawing/2014/main" id="{D0DD2917-7468-34C9-A294-E22167E1307D}"/>
                </a:ext>
              </a:extLst>
            </xdr:cNvPr>
            <xdr:cNvSpPr/>
          </xdr:nvSpPr>
          <xdr:spPr>
            <a:xfrm>
              <a:off x="6381749" y="3398273"/>
              <a:ext cx="4953000" cy="1935726"/>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3" name="Chart 12">
              <a:extLst>
                <a:ext uri="{FF2B5EF4-FFF2-40B4-BE49-F238E27FC236}">
                  <a16:creationId xmlns:a16="http://schemas.microsoft.com/office/drawing/2014/main" id="{F05FB55E-53D8-42DE-894F-CB55EB3F7D35}"/>
                </a:ext>
              </a:extLst>
            </xdr:cNvPr>
            <xdr:cNvGraphicFramePr>
              <a:graphicFrameLocks/>
            </xdr:cNvGraphicFramePr>
          </xdr:nvGraphicFramePr>
          <xdr:xfrm>
            <a:off x="6532306" y="3465872"/>
            <a:ext cx="4664178" cy="179438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1" name="Group 20">
            <a:extLst>
              <a:ext uri="{FF2B5EF4-FFF2-40B4-BE49-F238E27FC236}">
                <a16:creationId xmlns:a16="http://schemas.microsoft.com/office/drawing/2014/main" id="{ABBCC042-59F4-CEB9-A1DB-FF800C1411F7}"/>
              </a:ext>
            </a:extLst>
          </xdr:cNvPr>
          <xdr:cNvGrpSpPr/>
        </xdr:nvGrpSpPr>
        <xdr:grpSpPr>
          <a:xfrm>
            <a:off x="6394039" y="2076204"/>
            <a:ext cx="4962833" cy="1920978"/>
            <a:chOff x="6381749" y="1355008"/>
            <a:chExt cx="4953000" cy="1935726"/>
          </a:xfrm>
        </xdr:grpSpPr>
        <xdr:sp macro="" textlink="">
          <xdr:nvSpPr>
            <xdr:cNvPr id="15" name="Rectangle: Rounded Corners 14">
              <a:extLst>
                <a:ext uri="{FF2B5EF4-FFF2-40B4-BE49-F238E27FC236}">
                  <a16:creationId xmlns:a16="http://schemas.microsoft.com/office/drawing/2014/main" id="{1CCC82C5-59F1-7EE9-E18E-5FFCF8B380D3}"/>
                </a:ext>
              </a:extLst>
            </xdr:cNvPr>
            <xdr:cNvSpPr/>
          </xdr:nvSpPr>
          <xdr:spPr>
            <a:xfrm>
              <a:off x="6381749" y="1355008"/>
              <a:ext cx="4953000" cy="1935726"/>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0" name="Chart 19">
              <a:extLst>
                <a:ext uri="{FF2B5EF4-FFF2-40B4-BE49-F238E27FC236}">
                  <a16:creationId xmlns:a16="http://schemas.microsoft.com/office/drawing/2014/main" id="{83A75EE6-E1AA-44E9-AE09-DC861F3F5950}"/>
                </a:ext>
              </a:extLst>
            </xdr:cNvPr>
            <xdr:cNvGraphicFramePr>
              <a:graphicFrameLocks/>
            </xdr:cNvGraphicFramePr>
          </xdr:nvGraphicFramePr>
          <xdr:xfrm>
            <a:off x="6556887" y="1419532"/>
            <a:ext cx="4615016" cy="1812823"/>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3" name="Group 22">
            <a:extLst>
              <a:ext uri="{FF2B5EF4-FFF2-40B4-BE49-F238E27FC236}">
                <a16:creationId xmlns:a16="http://schemas.microsoft.com/office/drawing/2014/main" id="{FCE52A33-7501-EF88-9861-842FFFCAAFBE}"/>
              </a:ext>
            </a:extLst>
          </xdr:cNvPr>
          <xdr:cNvGrpSpPr/>
        </xdr:nvGrpSpPr>
        <xdr:grpSpPr>
          <a:xfrm>
            <a:off x="1345176" y="4097102"/>
            <a:ext cx="4962832" cy="1920978"/>
            <a:chOff x="1342718" y="3392129"/>
            <a:chExt cx="4953000" cy="1935726"/>
          </a:xfrm>
        </xdr:grpSpPr>
        <xdr:sp macro="" textlink="">
          <xdr:nvSpPr>
            <xdr:cNvPr id="18" name="Rectangle: Rounded Corners 17">
              <a:extLst>
                <a:ext uri="{FF2B5EF4-FFF2-40B4-BE49-F238E27FC236}">
                  <a16:creationId xmlns:a16="http://schemas.microsoft.com/office/drawing/2014/main" id="{80A0F6E4-71F0-D156-F760-727159127A4B}"/>
                </a:ext>
              </a:extLst>
            </xdr:cNvPr>
            <xdr:cNvSpPr/>
          </xdr:nvSpPr>
          <xdr:spPr>
            <a:xfrm>
              <a:off x="1342718" y="3392129"/>
              <a:ext cx="4953000" cy="1935726"/>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2" name="Chart 21">
              <a:extLst>
                <a:ext uri="{FF2B5EF4-FFF2-40B4-BE49-F238E27FC236}">
                  <a16:creationId xmlns:a16="http://schemas.microsoft.com/office/drawing/2014/main" id="{A05E3E6A-1F31-42CF-AEAD-6151DBBE624F}"/>
                </a:ext>
              </a:extLst>
            </xdr:cNvPr>
            <xdr:cNvGraphicFramePr>
              <a:graphicFrameLocks/>
            </xdr:cNvGraphicFramePr>
          </xdr:nvGraphicFramePr>
          <xdr:xfrm>
            <a:off x="1548579" y="3435145"/>
            <a:ext cx="4516695" cy="1861985"/>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xmlns:tsle="http://schemas.microsoft.com/office/drawing/2012/timeslicer">
        <mc:Choice Requires="tsle">
          <xdr:graphicFrame macro="">
            <xdr:nvGraphicFramePr>
              <xdr:cNvPr id="25" name="OrderDate 1">
                <a:extLst>
                  <a:ext uri="{FF2B5EF4-FFF2-40B4-BE49-F238E27FC236}">
                    <a16:creationId xmlns:a16="http://schemas.microsoft.com/office/drawing/2014/main" id="{2CCCE8A6-8F97-43EE-BDAC-930454020446}"/>
                  </a:ext>
                </a:extLst>
              </xdr:cNvPr>
              <xdr:cNvGraphicFramePr>
                <a:graphicFrameLocks noChangeAspect="1"/>
              </xdr:cNvGraphicFramePr>
            </xdr:nvGraphicFramePr>
            <xdr:xfrm>
              <a:off x="9038303" y="92175"/>
              <a:ext cx="2241755" cy="1164878"/>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9038303" y="92175"/>
                <a:ext cx="2241755" cy="11648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30" name="OnlineOrderFlag 1">
                <a:extLst>
                  <a:ext uri="{FF2B5EF4-FFF2-40B4-BE49-F238E27FC236}">
                    <a16:creationId xmlns:a16="http://schemas.microsoft.com/office/drawing/2014/main" id="{F19CBD6D-A8ED-402B-ABDA-14BEF3654726}"/>
                  </a:ext>
                </a:extLst>
              </xdr:cNvPr>
              <xdr:cNvGraphicFramePr/>
            </xdr:nvGraphicFramePr>
            <xdr:xfrm>
              <a:off x="7074310" y="737666"/>
              <a:ext cx="1910116" cy="597800"/>
            </xdr:xfrm>
            <a:graphic>
              <a:graphicData uri="http://schemas.microsoft.com/office/drawing/2010/slicer">
                <sle:slicer xmlns:sle="http://schemas.microsoft.com/office/drawing/2010/slicer" name="OnlineOrderFlag 1"/>
              </a:graphicData>
            </a:graphic>
          </xdr:graphicFrame>
        </mc:Choice>
        <mc:Fallback xmlns="">
          <xdr:sp macro="" textlink="">
            <xdr:nvSpPr>
              <xdr:cNvPr id="0" name=""/>
              <xdr:cNvSpPr>
                <a:spLocks noTextEdit="1"/>
              </xdr:cNvSpPr>
            </xdr:nvSpPr>
            <xdr:spPr>
              <a:xfrm>
                <a:off x="7074310" y="737666"/>
                <a:ext cx="1910116" cy="59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category 2">
                <a:extLst>
                  <a:ext uri="{FF2B5EF4-FFF2-40B4-BE49-F238E27FC236}">
                    <a16:creationId xmlns:a16="http://schemas.microsoft.com/office/drawing/2014/main" id="{E2B3FBAD-AB41-4F9B-86A5-0384B5881F8C}"/>
                  </a:ext>
                </a:extLst>
              </xdr:cNvPr>
              <xdr:cNvGraphicFramePr/>
            </xdr:nvGraphicFramePr>
            <xdr:xfrm>
              <a:off x="4697362" y="743811"/>
              <a:ext cx="2331474" cy="60539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697362" y="743811"/>
                <a:ext cx="2331474" cy="605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4" name="Chart 33">
            <a:extLst>
              <a:ext uri="{FF2B5EF4-FFF2-40B4-BE49-F238E27FC236}">
                <a16:creationId xmlns:a16="http://schemas.microsoft.com/office/drawing/2014/main" id="{177DA0B7-0428-414F-9608-47B23BEC4724}"/>
              </a:ext>
            </a:extLst>
          </xdr:cNvPr>
          <xdr:cNvGraphicFramePr>
            <a:graphicFrameLocks/>
          </xdr:cNvGraphicFramePr>
        </xdr:nvGraphicFramePr>
        <xdr:xfrm>
          <a:off x="3983295" y="1415353"/>
          <a:ext cx="542003" cy="55478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5" name="TextBox 34">
            <a:extLst>
              <a:ext uri="{FF2B5EF4-FFF2-40B4-BE49-F238E27FC236}">
                <a16:creationId xmlns:a16="http://schemas.microsoft.com/office/drawing/2014/main" id="{3CCF819E-E799-41BE-2E77-AF9F5B185B54}"/>
              </a:ext>
            </a:extLst>
          </xdr:cNvPr>
          <xdr:cNvSpPr txBox="1"/>
        </xdr:nvSpPr>
        <xdr:spPr>
          <a:xfrm>
            <a:off x="3079341" y="1403063"/>
            <a:ext cx="91562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Bikes Sales</a:t>
            </a:r>
            <a:endParaRPr lang="en-GB" sz="1200" b="1">
              <a:solidFill>
                <a:schemeClr val="bg1"/>
              </a:solidFill>
              <a:effectLst/>
            </a:endParaRPr>
          </a:p>
          <a:p>
            <a:endParaRPr lang="en-GB" sz="1100"/>
          </a:p>
        </xdr:txBody>
      </xdr:sp>
      <xdr:graphicFrame macro="">
        <xdr:nvGraphicFramePr>
          <xdr:cNvPr id="37" name="Chart 36">
            <a:extLst>
              <a:ext uri="{FF2B5EF4-FFF2-40B4-BE49-F238E27FC236}">
                <a16:creationId xmlns:a16="http://schemas.microsoft.com/office/drawing/2014/main" id="{21505DB3-5D30-4800-93F5-85AC2D57CEAE}"/>
              </a:ext>
            </a:extLst>
          </xdr:cNvPr>
          <xdr:cNvGraphicFramePr>
            <a:graphicFrameLocks/>
          </xdr:cNvGraphicFramePr>
        </xdr:nvGraphicFramePr>
        <xdr:xfrm>
          <a:off x="5585643" y="1422421"/>
          <a:ext cx="590244" cy="54157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9" name="TextBox 38">
            <a:extLst>
              <a:ext uri="{FF2B5EF4-FFF2-40B4-BE49-F238E27FC236}">
                <a16:creationId xmlns:a16="http://schemas.microsoft.com/office/drawing/2014/main" id="{59D4EB36-B9E8-404C-A0C9-3036879D262F}"/>
              </a:ext>
            </a:extLst>
          </xdr:cNvPr>
          <xdr:cNvSpPr txBox="1"/>
        </xdr:nvSpPr>
        <xdr:spPr>
          <a:xfrm>
            <a:off x="4698282" y="1373261"/>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Road</a:t>
            </a:r>
            <a:r>
              <a:rPr lang="en-GB" sz="1200" b="1" baseline="0">
                <a:solidFill>
                  <a:schemeClr val="bg1"/>
                </a:solidFill>
                <a:effectLst/>
                <a:latin typeface="+mn-lt"/>
                <a:ea typeface="+mn-ea"/>
                <a:cs typeface="+mn-cs"/>
              </a:rPr>
              <a:t> Bikes</a:t>
            </a:r>
            <a:endParaRPr lang="en-GB" sz="1200" b="1">
              <a:solidFill>
                <a:schemeClr val="bg1"/>
              </a:solidFill>
              <a:effectLst/>
            </a:endParaRPr>
          </a:p>
          <a:p>
            <a:endParaRPr lang="en-GB" sz="1100"/>
          </a:p>
        </xdr:txBody>
      </xdr:sp>
      <xdr:sp macro="" textlink="">
        <xdr:nvSpPr>
          <xdr:cNvPr id="40" name="TextBox 39">
            <a:extLst>
              <a:ext uri="{FF2B5EF4-FFF2-40B4-BE49-F238E27FC236}">
                <a16:creationId xmlns:a16="http://schemas.microsoft.com/office/drawing/2014/main" id="{9A051AA9-7A7B-47CE-BDB9-74246C0F95B2}"/>
              </a:ext>
            </a:extLst>
          </xdr:cNvPr>
          <xdr:cNvSpPr txBox="1"/>
        </xdr:nvSpPr>
        <xdr:spPr>
          <a:xfrm>
            <a:off x="1438706" y="1367587"/>
            <a:ext cx="915629"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Total Sales</a:t>
            </a:r>
            <a:endParaRPr lang="en-GB" sz="1200" b="1">
              <a:solidFill>
                <a:schemeClr val="bg1"/>
              </a:solidFill>
              <a:effectLst/>
            </a:endParaRPr>
          </a:p>
          <a:p>
            <a:endParaRPr lang="en-GB" sz="1100"/>
          </a:p>
        </xdr:txBody>
      </xdr:sp>
      <xdr:sp macro="" textlink="">
        <xdr:nvSpPr>
          <xdr:cNvPr id="41" name="TextBox 40">
            <a:extLst>
              <a:ext uri="{FF2B5EF4-FFF2-40B4-BE49-F238E27FC236}">
                <a16:creationId xmlns:a16="http://schemas.microsoft.com/office/drawing/2014/main" id="{A0CA84D5-5916-479C-998C-C30248409AC2}"/>
              </a:ext>
            </a:extLst>
          </xdr:cNvPr>
          <xdr:cNvSpPr txBox="1"/>
        </xdr:nvSpPr>
        <xdr:spPr>
          <a:xfrm>
            <a:off x="6475563" y="1379404"/>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Products</a:t>
            </a:r>
            <a:endParaRPr lang="en-GB" sz="1200" b="1">
              <a:solidFill>
                <a:schemeClr val="bg1"/>
              </a:solidFill>
              <a:effectLst/>
            </a:endParaRPr>
          </a:p>
          <a:p>
            <a:endParaRPr lang="en-GB" sz="1100"/>
          </a:p>
        </xdr:txBody>
      </xdr:sp>
      <xdr:sp macro="" textlink="">
        <xdr:nvSpPr>
          <xdr:cNvPr id="42" name="TextBox 41">
            <a:extLst>
              <a:ext uri="{FF2B5EF4-FFF2-40B4-BE49-F238E27FC236}">
                <a16:creationId xmlns:a16="http://schemas.microsoft.com/office/drawing/2014/main" id="{02DA5559-D4ED-480F-A141-D08C013DF941}"/>
              </a:ext>
            </a:extLst>
          </xdr:cNvPr>
          <xdr:cNvSpPr txBox="1"/>
        </xdr:nvSpPr>
        <xdr:spPr>
          <a:xfrm>
            <a:off x="8111509" y="1373259"/>
            <a:ext cx="865342"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Customers</a:t>
            </a:r>
            <a:endParaRPr lang="en-GB" sz="1200" b="1">
              <a:solidFill>
                <a:schemeClr val="bg1"/>
              </a:solidFill>
              <a:effectLst/>
            </a:endParaRPr>
          </a:p>
          <a:p>
            <a:endParaRPr lang="en-GB" sz="1100"/>
          </a:p>
        </xdr:txBody>
      </xdr:sp>
      <xdr:sp macro="" textlink="">
        <xdr:nvSpPr>
          <xdr:cNvPr id="43" name="TextBox 42">
            <a:extLst>
              <a:ext uri="{FF2B5EF4-FFF2-40B4-BE49-F238E27FC236}">
                <a16:creationId xmlns:a16="http://schemas.microsoft.com/office/drawing/2014/main" id="{F1496A77-8326-46A1-97E1-73822D41774F}"/>
              </a:ext>
            </a:extLst>
          </xdr:cNvPr>
          <xdr:cNvSpPr txBox="1"/>
        </xdr:nvSpPr>
        <xdr:spPr>
          <a:xfrm>
            <a:off x="9802762" y="1385549"/>
            <a:ext cx="78780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Sellers</a:t>
            </a:r>
            <a:endParaRPr lang="en-GB" sz="1100"/>
          </a:p>
        </xdr:txBody>
      </xdr:sp>
      <xdr:pic>
        <xdr:nvPicPr>
          <xdr:cNvPr id="45" name="Picture 44">
            <a:extLst>
              <a:ext uri="{FF2B5EF4-FFF2-40B4-BE49-F238E27FC236}">
                <a16:creationId xmlns:a16="http://schemas.microsoft.com/office/drawing/2014/main" id="{EA1D170F-F6DA-3647-11C4-785B9C6353C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12591" y="1458370"/>
            <a:ext cx="449826" cy="444173"/>
          </a:xfrm>
          <a:prstGeom prst="rect">
            <a:avLst/>
          </a:prstGeom>
        </xdr:spPr>
      </xdr:pic>
      <xdr:pic>
        <xdr:nvPicPr>
          <xdr:cNvPr id="47" name="Picture 46">
            <a:extLst>
              <a:ext uri="{FF2B5EF4-FFF2-40B4-BE49-F238E27FC236}">
                <a16:creationId xmlns:a16="http://schemas.microsoft.com/office/drawing/2014/main" id="{A15EC274-2A2D-0B7D-160F-B5D5E87D444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89391" y="1427645"/>
            <a:ext cx="542003" cy="536350"/>
          </a:xfrm>
          <a:prstGeom prst="rect">
            <a:avLst/>
          </a:prstGeom>
        </xdr:spPr>
      </xdr:pic>
      <xdr:pic>
        <xdr:nvPicPr>
          <xdr:cNvPr id="49" name="Picture 48">
            <a:extLst>
              <a:ext uri="{FF2B5EF4-FFF2-40B4-BE49-F238E27FC236}">
                <a16:creationId xmlns:a16="http://schemas.microsoft.com/office/drawing/2014/main" id="{AF6129EC-81BF-A182-CC8D-AF151CFE461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973784" y="1469185"/>
            <a:ext cx="511277" cy="445648"/>
          </a:xfrm>
          <a:prstGeom prst="rect">
            <a:avLst/>
          </a:prstGeom>
        </xdr:spPr>
      </xdr:pic>
      <xdr:pic>
        <xdr:nvPicPr>
          <xdr:cNvPr id="53" name="Picture 52">
            <a:extLst>
              <a:ext uri="{FF2B5EF4-FFF2-40B4-BE49-F238E27FC236}">
                <a16:creationId xmlns:a16="http://schemas.microsoft.com/office/drawing/2014/main" id="{FC42A82F-01F3-0A3F-B5F1-197A9A091FE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455378" y="1439934"/>
            <a:ext cx="560439" cy="468753"/>
          </a:xfrm>
          <a:prstGeom prst="rect">
            <a:avLst/>
          </a:prstGeom>
        </xdr:spPr>
      </xdr:pic>
      <xdr:pic>
        <xdr:nvPicPr>
          <xdr:cNvPr id="10" name="Picture 9">
            <a:extLst>
              <a:ext uri="{FF2B5EF4-FFF2-40B4-BE49-F238E27FC236}">
                <a16:creationId xmlns:a16="http://schemas.microsoft.com/office/drawing/2014/main" id="{9B090846-55F5-B75E-19A2-638CC0848D8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87148" y="5029938"/>
            <a:ext cx="701776" cy="694648"/>
          </a:xfrm>
          <a:prstGeom prst="rect">
            <a:avLst/>
          </a:prstGeom>
        </xdr:spPr>
      </xdr:pic>
      <xdr:pic>
        <xdr:nvPicPr>
          <xdr:cNvPr id="12" name="Picture 11">
            <a:extLst>
              <a:ext uri="{FF2B5EF4-FFF2-40B4-BE49-F238E27FC236}">
                <a16:creationId xmlns:a16="http://schemas.microsoft.com/office/drawing/2014/main" id="{F998AA76-0BCE-57B1-AC8A-537A464E2C7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67032" y="4140118"/>
            <a:ext cx="505132" cy="499478"/>
          </a:xfrm>
          <a:prstGeom prst="rect">
            <a:avLst/>
          </a:prstGeom>
        </xdr:spPr>
      </xdr:pic>
      <xdr:pic>
        <xdr:nvPicPr>
          <xdr:cNvPr id="29" name="Picture 28">
            <a:extLst>
              <a:ext uri="{FF2B5EF4-FFF2-40B4-BE49-F238E27FC236}">
                <a16:creationId xmlns:a16="http://schemas.microsoft.com/office/drawing/2014/main" id="{72C4C106-37E6-BE40-A333-BF46F342F18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2452" y="3287171"/>
            <a:ext cx="517422" cy="521600"/>
          </a:xfrm>
          <a:prstGeom prst="rect">
            <a:avLst/>
          </a:prstGeom>
        </xdr:spPr>
      </xdr:pic>
      <xdr:pic>
        <xdr:nvPicPr>
          <xdr:cNvPr id="36" name="Picture 35">
            <a:hlinkClick xmlns:r="http://schemas.openxmlformats.org/officeDocument/2006/relationships" r:id="rId14"/>
            <a:extLst>
              <a:ext uri="{FF2B5EF4-FFF2-40B4-BE49-F238E27FC236}">
                <a16:creationId xmlns:a16="http://schemas.microsoft.com/office/drawing/2014/main" id="{6C0C4FD1-1CF6-3362-DE53-EF06222CB79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30162" y="2438892"/>
            <a:ext cx="551668" cy="546015"/>
          </a:xfrm>
          <a:prstGeom prst="rect">
            <a:avLst/>
          </a:prstGeom>
        </xdr:spPr>
      </xdr:pic>
      <xdr:pic>
        <xdr:nvPicPr>
          <xdr:cNvPr id="44" name="Picture 43">
            <a:hlinkClick xmlns:r="http://schemas.openxmlformats.org/officeDocument/2006/relationships" r:id="rId16"/>
            <a:extLst>
              <a:ext uri="{FF2B5EF4-FFF2-40B4-BE49-F238E27FC236}">
                <a16:creationId xmlns:a16="http://schemas.microsoft.com/office/drawing/2014/main" id="{933F997C-484C-3ED1-199E-7113AD0168A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85467" y="1725807"/>
            <a:ext cx="419100" cy="41492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497840</xdr:colOff>
      <xdr:row>37</xdr:row>
      <xdr:rowOff>10160</xdr:rowOff>
    </xdr:to>
    <xdr:grpSp>
      <xdr:nvGrpSpPr>
        <xdr:cNvPr id="12" name="Group 11">
          <a:extLst>
            <a:ext uri="{FF2B5EF4-FFF2-40B4-BE49-F238E27FC236}">
              <a16:creationId xmlns:a16="http://schemas.microsoft.com/office/drawing/2014/main" id="{5F9B8B5E-C44A-DA37-C883-792644B162F8}"/>
            </a:ext>
          </a:extLst>
        </xdr:cNvPr>
        <xdr:cNvGrpSpPr/>
      </xdr:nvGrpSpPr>
      <xdr:grpSpPr>
        <a:xfrm>
          <a:off x="0" y="0"/>
          <a:ext cx="12080240" cy="6776720"/>
          <a:chOff x="0" y="0"/>
          <a:chExt cx="12080240" cy="6776720"/>
        </a:xfrm>
      </xdr:grpSpPr>
      <xdr:sp macro="" textlink="">
        <xdr:nvSpPr>
          <xdr:cNvPr id="10" name="Rectangle: Rounded Corners 9">
            <a:extLst>
              <a:ext uri="{FF2B5EF4-FFF2-40B4-BE49-F238E27FC236}">
                <a16:creationId xmlns:a16="http://schemas.microsoft.com/office/drawing/2014/main" id="{D56EBF34-D76F-4BDD-8E2A-948DB29F308C}"/>
              </a:ext>
            </a:extLst>
          </xdr:cNvPr>
          <xdr:cNvSpPr/>
        </xdr:nvSpPr>
        <xdr:spPr>
          <a:xfrm>
            <a:off x="0" y="0"/>
            <a:ext cx="12080240" cy="6776720"/>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 name="Rectangle: Rounded Corners 1">
            <a:extLst>
              <a:ext uri="{FF2B5EF4-FFF2-40B4-BE49-F238E27FC236}">
                <a16:creationId xmlns:a16="http://schemas.microsoft.com/office/drawing/2014/main" id="{A259799C-2DA6-457E-82C6-33D002E4D609}"/>
              </a:ext>
            </a:extLst>
          </xdr:cNvPr>
          <xdr:cNvSpPr/>
        </xdr:nvSpPr>
        <xdr:spPr>
          <a:xfrm>
            <a:off x="104469" y="815340"/>
            <a:ext cx="4513005" cy="495300"/>
          </a:xfrm>
          <a:prstGeom prst="roundRect">
            <a:avLst/>
          </a:prstGeom>
          <a:solidFill>
            <a:srgbClr val="5F8B88">
              <a:alpha val="41961"/>
            </a:srgbClr>
          </a:solidFill>
          <a:effectLst>
            <a:reflection blurRad="6350" stA="52000" endA="300" endPos="35000" dir="5400000" sy="-100000" algn="bl" rotWithShape="0"/>
            <a:softEdge rad="3175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GB" sz="2400" b="1">
                <a:solidFill>
                  <a:srgbClr val="43615F"/>
                </a:solidFill>
                <a:latin typeface="Britannic Bold" panose="020B0903060703020204" pitchFamily="34" charset="0"/>
                <a:ea typeface="+mn-ea"/>
                <a:cs typeface="+mn-cs"/>
              </a:rPr>
              <a:t>Sales Dashboard</a:t>
            </a:r>
          </a:p>
        </xdr:txBody>
      </xdr:sp>
      <xdr:sp macro="" textlink="'Pivot Data'!T6">
        <xdr:nvSpPr>
          <xdr:cNvPr id="3" name="Rectangle: Rounded Corners 2">
            <a:extLst>
              <a:ext uri="{FF2B5EF4-FFF2-40B4-BE49-F238E27FC236}">
                <a16:creationId xmlns:a16="http://schemas.microsoft.com/office/drawing/2014/main" id="{C11EB608-40A3-45CE-A5EB-B4582BFA23F5}"/>
              </a:ext>
            </a:extLst>
          </xdr:cNvPr>
          <xdr:cNvSpPr/>
        </xdr:nvSpPr>
        <xdr:spPr>
          <a:xfrm>
            <a:off x="1377254" y="1379877"/>
            <a:ext cx="1591351" cy="62103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5F742CCB-A84F-4589-8A1D-02710BD2D439}" type="TxLink">
              <a:rPr lang="en-US" sz="1100" b="0" i="0" u="none" strike="noStrike">
                <a:solidFill>
                  <a:srgbClr val="000000"/>
                </a:solidFill>
                <a:latin typeface="Calibri"/>
                <a:ea typeface="Calibri"/>
                <a:cs typeface="Calibri"/>
              </a:rPr>
              <a:pPr marL="0" indent="0" algn="l"/>
              <a:t>2,926,970,124</a:t>
            </a:fld>
            <a:endParaRPr lang="en-GB" sz="1100">
              <a:solidFill>
                <a:schemeClr val="lt1"/>
              </a:solidFill>
              <a:latin typeface="+mn-lt"/>
              <a:ea typeface="+mn-ea"/>
              <a:cs typeface="+mn-cs"/>
            </a:endParaRPr>
          </a:p>
        </xdr:txBody>
      </xdr:sp>
      <xdr:sp macro="" textlink="'Pivot Data'!O7">
        <xdr:nvSpPr>
          <xdr:cNvPr id="4" name="Rectangle: Rounded Corners 3">
            <a:extLst>
              <a:ext uri="{FF2B5EF4-FFF2-40B4-BE49-F238E27FC236}">
                <a16:creationId xmlns:a16="http://schemas.microsoft.com/office/drawing/2014/main" id="{EA88C772-73C0-400C-B2CE-BFE46B1C9453}"/>
              </a:ext>
            </a:extLst>
          </xdr:cNvPr>
          <xdr:cNvSpPr/>
        </xdr:nvSpPr>
        <xdr:spPr>
          <a:xfrm>
            <a:off x="3037843" y="1378992"/>
            <a:ext cx="1591200" cy="62280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C2EBC48-63D8-4D6A-BAC5-F77314923740}" type="TxLink">
              <a:rPr lang="en-US" sz="1100" b="0" i="0" u="none" strike="noStrike">
                <a:solidFill>
                  <a:srgbClr val="000000"/>
                </a:solidFill>
                <a:latin typeface="Calibri"/>
                <a:ea typeface="Calibri"/>
                <a:cs typeface="Calibri"/>
              </a:rPr>
              <a:pPr marL="0" indent="0" algn="l"/>
              <a:t>40.65%</a:t>
            </a:fld>
            <a:endParaRPr lang="en-GB" sz="1100">
              <a:solidFill>
                <a:schemeClr val="lt1"/>
              </a:solidFill>
              <a:latin typeface="+mn-lt"/>
              <a:ea typeface="+mn-ea"/>
              <a:cs typeface="+mn-cs"/>
            </a:endParaRPr>
          </a:p>
        </xdr:txBody>
      </xdr:sp>
      <xdr:sp macro="" textlink="'Pivot Data'!AB5">
        <xdr:nvSpPr>
          <xdr:cNvPr id="5" name="Rectangle: Rounded Corners 4">
            <a:extLst>
              <a:ext uri="{FF2B5EF4-FFF2-40B4-BE49-F238E27FC236}">
                <a16:creationId xmlns:a16="http://schemas.microsoft.com/office/drawing/2014/main" id="{4A7308E8-0AFC-496A-9FE5-36F1BBFC7CBF}"/>
              </a:ext>
            </a:extLst>
          </xdr:cNvPr>
          <xdr:cNvSpPr/>
        </xdr:nvSpPr>
        <xdr:spPr>
          <a:xfrm>
            <a:off x="4698281"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9E84FDB3-0FEF-4574-BC77-AB791211437E}" type="TxLink">
              <a:rPr lang="en-US" sz="1100" b="0" i="0" u="none" strike="noStrike">
                <a:solidFill>
                  <a:srgbClr val="000000"/>
                </a:solidFill>
                <a:latin typeface="Calibri"/>
                <a:ea typeface="Calibri"/>
                <a:cs typeface="Calibri"/>
              </a:rPr>
              <a:pPr marL="0" indent="0" algn="l"/>
              <a:t>21.3%</a:t>
            </a:fld>
            <a:endParaRPr lang="en-GB" sz="1100">
              <a:solidFill>
                <a:schemeClr val="lt1"/>
              </a:solidFill>
              <a:latin typeface="+mn-lt"/>
              <a:ea typeface="+mn-ea"/>
              <a:cs typeface="+mn-cs"/>
            </a:endParaRPr>
          </a:p>
        </xdr:txBody>
      </xdr:sp>
      <xdr:sp macro="" textlink="'Pivot Data'!T10">
        <xdr:nvSpPr>
          <xdr:cNvPr id="6" name="Rectangle: Rounded Corners 5">
            <a:extLst>
              <a:ext uri="{FF2B5EF4-FFF2-40B4-BE49-F238E27FC236}">
                <a16:creationId xmlns:a16="http://schemas.microsoft.com/office/drawing/2014/main" id="{6C152F8C-2C5C-4B2E-B019-1A52DD70A557}"/>
              </a:ext>
            </a:extLst>
          </xdr:cNvPr>
          <xdr:cNvSpPr/>
        </xdr:nvSpPr>
        <xdr:spPr>
          <a:xfrm>
            <a:off x="6358806"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F05FC1C2-431D-47F7-8F95-F12C0FF0A51D}" type="TxLink">
              <a:rPr lang="en-US" sz="1100" b="0" i="0" u="none" strike="noStrike">
                <a:solidFill>
                  <a:srgbClr val="000000"/>
                </a:solidFill>
                <a:latin typeface="Calibri"/>
                <a:ea typeface="Calibri"/>
                <a:cs typeface="Calibri"/>
              </a:rPr>
              <a:pPr marL="0" indent="0" algn="l"/>
              <a:t>295</a:t>
            </a:fld>
            <a:endParaRPr lang="en-GB" sz="1100">
              <a:solidFill>
                <a:schemeClr val="lt1"/>
              </a:solidFill>
              <a:latin typeface="+mn-lt"/>
              <a:ea typeface="+mn-ea"/>
              <a:cs typeface="+mn-cs"/>
            </a:endParaRPr>
          </a:p>
        </xdr:txBody>
      </xdr:sp>
      <xdr:sp macro="" textlink="'Pivot Data'!T15">
        <xdr:nvSpPr>
          <xdr:cNvPr id="7" name="Rectangle: Rounded Corners 6">
            <a:extLst>
              <a:ext uri="{FF2B5EF4-FFF2-40B4-BE49-F238E27FC236}">
                <a16:creationId xmlns:a16="http://schemas.microsoft.com/office/drawing/2014/main" id="{46995487-FCFC-4B37-9D5B-FD733EBA7C48}"/>
              </a:ext>
            </a:extLst>
          </xdr:cNvPr>
          <xdr:cNvSpPr/>
        </xdr:nvSpPr>
        <xdr:spPr>
          <a:xfrm>
            <a:off x="8019331" y="1379404"/>
            <a:ext cx="159005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10534AD-6146-4FD8-BF0D-8FA9E0269ACE}" type="TxLink">
              <a:rPr lang="en-US" sz="1100" b="0" i="0" u="none" strike="noStrike">
                <a:solidFill>
                  <a:srgbClr val="000000"/>
                </a:solidFill>
                <a:latin typeface="Calibri"/>
                <a:ea typeface="Calibri"/>
                <a:cs typeface="Calibri"/>
              </a:rPr>
              <a:pPr marL="0" indent="0" algn="l"/>
              <a:t>19,119</a:t>
            </a:fld>
            <a:endParaRPr lang="en-GB" sz="1100">
              <a:solidFill>
                <a:schemeClr val="lt1"/>
              </a:solidFill>
              <a:latin typeface="+mn-lt"/>
              <a:ea typeface="+mn-ea"/>
              <a:cs typeface="+mn-cs"/>
            </a:endParaRPr>
          </a:p>
        </xdr:txBody>
      </xdr:sp>
      <xdr:sp macro="" textlink="'Pivot Data'!T21">
        <xdr:nvSpPr>
          <xdr:cNvPr id="8" name="Rectangle: Rounded Corners 7">
            <a:extLst>
              <a:ext uri="{FF2B5EF4-FFF2-40B4-BE49-F238E27FC236}">
                <a16:creationId xmlns:a16="http://schemas.microsoft.com/office/drawing/2014/main" id="{200ED517-20C9-4841-B29A-01A2C5ECE91E}"/>
              </a:ext>
            </a:extLst>
          </xdr:cNvPr>
          <xdr:cNvSpPr/>
        </xdr:nvSpPr>
        <xdr:spPr>
          <a:xfrm>
            <a:off x="9678629" y="1379404"/>
            <a:ext cx="159128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286DAF4A-904A-4D8B-8942-9E47A74283BB}" type="TxLink">
              <a:rPr lang="en-US" sz="1100" b="0" i="0" u="none" strike="noStrike">
                <a:solidFill>
                  <a:srgbClr val="000000"/>
                </a:solidFill>
                <a:latin typeface="Calibri"/>
                <a:ea typeface="Calibri"/>
                <a:cs typeface="Calibri"/>
              </a:rPr>
              <a:pPr marL="0" indent="0" algn="l"/>
              <a:t>18</a:t>
            </a:fld>
            <a:endParaRPr lang="en-GB"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6780D1DC-1907-478C-99DB-F88E151520F3}"/>
              </a:ext>
            </a:extLst>
          </xdr:cNvPr>
          <xdr:cNvSpPr/>
        </xdr:nvSpPr>
        <xdr:spPr>
          <a:xfrm>
            <a:off x="122902" y="1366192"/>
            <a:ext cx="1139314" cy="4639598"/>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tsle="http://schemas.microsoft.com/office/drawing/2012/timeslicer">
        <mc:Choice Requires="tsle">
          <xdr:graphicFrame macro="">
            <xdr:nvGraphicFramePr>
              <xdr:cNvPr id="22" name="OrderDate 3">
                <a:extLst>
                  <a:ext uri="{FF2B5EF4-FFF2-40B4-BE49-F238E27FC236}">
                    <a16:creationId xmlns:a16="http://schemas.microsoft.com/office/drawing/2014/main" id="{B0B8577A-70BE-495E-AEB3-566888D4A57B}"/>
                  </a:ext>
                </a:extLst>
              </xdr:cNvPr>
              <xdr:cNvGraphicFramePr>
                <a:graphicFrameLocks noChangeAspect="1"/>
              </xdr:cNvGraphicFramePr>
            </xdr:nvGraphicFramePr>
            <xdr:xfrm>
              <a:off x="9038303" y="92175"/>
              <a:ext cx="2241755" cy="1164878"/>
            </xdr:xfrm>
            <a:graphic>
              <a:graphicData uri="http://schemas.microsoft.com/office/drawing/2012/timeslicer">
                <tsle:timeslicer name="OrderDate 3"/>
              </a:graphicData>
            </a:graphic>
          </xdr:graphicFrame>
        </mc:Choice>
        <mc:Fallback xmlns="">
          <xdr:sp macro="" textlink="">
            <xdr:nvSpPr>
              <xdr:cNvPr id="0" name=""/>
              <xdr:cNvSpPr>
                <a:spLocks noTextEdit="1"/>
              </xdr:cNvSpPr>
            </xdr:nvSpPr>
            <xdr:spPr>
              <a:xfrm>
                <a:off x="9038303" y="92175"/>
                <a:ext cx="2241755" cy="11648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5" name="OnlineOrderFlag 3">
                <a:extLst>
                  <a:ext uri="{FF2B5EF4-FFF2-40B4-BE49-F238E27FC236}">
                    <a16:creationId xmlns:a16="http://schemas.microsoft.com/office/drawing/2014/main" id="{80FFD51E-374E-4AD5-A888-E23B015541F5}"/>
                  </a:ext>
                </a:extLst>
              </xdr:cNvPr>
              <xdr:cNvGraphicFramePr/>
            </xdr:nvGraphicFramePr>
            <xdr:xfrm>
              <a:off x="7074310" y="737666"/>
              <a:ext cx="1910116" cy="597800"/>
            </xdr:xfrm>
            <a:graphic>
              <a:graphicData uri="http://schemas.microsoft.com/office/drawing/2010/slicer">
                <sle:slicer xmlns:sle="http://schemas.microsoft.com/office/drawing/2010/slicer" name="OnlineOrderFlag 3"/>
              </a:graphicData>
            </a:graphic>
          </xdr:graphicFrame>
        </mc:Choice>
        <mc:Fallback xmlns="">
          <xdr:sp macro="" textlink="">
            <xdr:nvSpPr>
              <xdr:cNvPr id="0" name=""/>
              <xdr:cNvSpPr>
                <a:spLocks noTextEdit="1"/>
              </xdr:cNvSpPr>
            </xdr:nvSpPr>
            <xdr:spPr>
              <a:xfrm>
                <a:off x="7074310" y="737666"/>
                <a:ext cx="1910116" cy="59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category 4">
                <a:extLst>
                  <a:ext uri="{FF2B5EF4-FFF2-40B4-BE49-F238E27FC236}">
                    <a16:creationId xmlns:a16="http://schemas.microsoft.com/office/drawing/2014/main" id="{3D68036E-DFA0-49F6-A2C0-D3684282B23C}"/>
                  </a:ext>
                </a:extLst>
              </xdr:cNvPr>
              <xdr:cNvGraphicFramePr/>
            </xdr:nvGraphicFramePr>
            <xdr:xfrm>
              <a:off x="4697362" y="743811"/>
              <a:ext cx="2331474" cy="60539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4697362" y="743811"/>
                <a:ext cx="2331474" cy="605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7" name="Chart 26">
            <a:extLst>
              <a:ext uri="{FF2B5EF4-FFF2-40B4-BE49-F238E27FC236}">
                <a16:creationId xmlns:a16="http://schemas.microsoft.com/office/drawing/2014/main" id="{3623B4F8-3DA5-4467-A6CB-484A8BEDF413}"/>
              </a:ext>
            </a:extLst>
          </xdr:cNvPr>
          <xdr:cNvGraphicFramePr>
            <a:graphicFrameLocks/>
          </xdr:cNvGraphicFramePr>
        </xdr:nvGraphicFramePr>
        <xdr:xfrm>
          <a:off x="3983295" y="1415353"/>
          <a:ext cx="542003" cy="55478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8" name="TextBox 27">
            <a:extLst>
              <a:ext uri="{FF2B5EF4-FFF2-40B4-BE49-F238E27FC236}">
                <a16:creationId xmlns:a16="http://schemas.microsoft.com/office/drawing/2014/main" id="{53651665-5440-45B8-9ED5-227EA4AEEA83}"/>
              </a:ext>
            </a:extLst>
          </xdr:cNvPr>
          <xdr:cNvSpPr txBox="1"/>
        </xdr:nvSpPr>
        <xdr:spPr>
          <a:xfrm>
            <a:off x="3079341" y="1403063"/>
            <a:ext cx="91562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Bikes Sales</a:t>
            </a:r>
            <a:endParaRPr lang="en-GB" sz="1200" b="1">
              <a:solidFill>
                <a:schemeClr val="bg1"/>
              </a:solidFill>
              <a:effectLst/>
            </a:endParaRPr>
          </a:p>
          <a:p>
            <a:endParaRPr lang="en-GB" sz="1100"/>
          </a:p>
        </xdr:txBody>
      </xdr:sp>
      <xdr:graphicFrame macro="">
        <xdr:nvGraphicFramePr>
          <xdr:cNvPr id="29" name="Chart 28">
            <a:extLst>
              <a:ext uri="{FF2B5EF4-FFF2-40B4-BE49-F238E27FC236}">
                <a16:creationId xmlns:a16="http://schemas.microsoft.com/office/drawing/2014/main" id="{6FCAECC5-53A4-4E2C-A0EA-D0C17BEC0F84}"/>
              </a:ext>
            </a:extLst>
          </xdr:cNvPr>
          <xdr:cNvGraphicFramePr>
            <a:graphicFrameLocks/>
          </xdr:cNvGraphicFramePr>
        </xdr:nvGraphicFramePr>
        <xdr:xfrm>
          <a:off x="5585643" y="1422421"/>
          <a:ext cx="590244" cy="54157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0" name="TextBox 29">
            <a:extLst>
              <a:ext uri="{FF2B5EF4-FFF2-40B4-BE49-F238E27FC236}">
                <a16:creationId xmlns:a16="http://schemas.microsoft.com/office/drawing/2014/main" id="{80AB3076-9152-4A0D-90A9-D20A07EF9970}"/>
              </a:ext>
            </a:extLst>
          </xdr:cNvPr>
          <xdr:cNvSpPr txBox="1"/>
        </xdr:nvSpPr>
        <xdr:spPr>
          <a:xfrm>
            <a:off x="4698282" y="1373261"/>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Road</a:t>
            </a:r>
            <a:r>
              <a:rPr lang="en-GB" sz="1200" b="1" baseline="0">
                <a:solidFill>
                  <a:schemeClr val="bg1"/>
                </a:solidFill>
                <a:effectLst/>
                <a:latin typeface="+mn-lt"/>
                <a:ea typeface="+mn-ea"/>
                <a:cs typeface="+mn-cs"/>
              </a:rPr>
              <a:t> Bikes</a:t>
            </a:r>
            <a:endParaRPr lang="en-GB" sz="1200" b="1">
              <a:solidFill>
                <a:schemeClr val="bg1"/>
              </a:solidFill>
              <a:effectLst/>
            </a:endParaRPr>
          </a:p>
          <a:p>
            <a:endParaRPr lang="en-GB" sz="1100"/>
          </a:p>
        </xdr:txBody>
      </xdr:sp>
      <xdr:sp macro="" textlink="">
        <xdr:nvSpPr>
          <xdr:cNvPr id="31" name="TextBox 30">
            <a:extLst>
              <a:ext uri="{FF2B5EF4-FFF2-40B4-BE49-F238E27FC236}">
                <a16:creationId xmlns:a16="http://schemas.microsoft.com/office/drawing/2014/main" id="{EA450C05-292A-4C2A-80F8-5E5F622899DB}"/>
              </a:ext>
            </a:extLst>
          </xdr:cNvPr>
          <xdr:cNvSpPr txBox="1"/>
        </xdr:nvSpPr>
        <xdr:spPr>
          <a:xfrm>
            <a:off x="1438706" y="1367587"/>
            <a:ext cx="915629"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Total Sales</a:t>
            </a:r>
            <a:endParaRPr lang="en-GB" sz="1200" b="1">
              <a:solidFill>
                <a:schemeClr val="bg1"/>
              </a:solidFill>
              <a:effectLst/>
            </a:endParaRPr>
          </a:p>
          <a:p>
            <a:endParaRPr lang="en-GB" sz="1100"/>
          </a:p>
        </xdr:txBody>
      </xdr:sp>
      <xdr:sp macro="" textlink="">
        <xdr:nvSpPr>
          <xdr:cNvPr id="32" name="TextBox 31">
            <a:extLst>
              <a:ext uri="{FF2B5EF4-FFF2-40B4-BE49-F238E27FC236}">
                <a16:creationId xmlns:a16="http://schemas.microsoft.com/office/drawing/2014/main" id="{65565971-B9EB-4FE8-88DD-2C5BCB01827A}"/>
              </a:ext>
            </a:extLst>
          </xdr:cNvPr>
          <xdr:cNvSpPr txBox="1"/>
        </xdr:nvSpPr>
        <xdr:spPr>
          <a:xfrm>
            <a:off x="6475563" y="1379404"/>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Products</a:t>
            </a:r>
            <a:endParaRPr lang="en-GB" sz="1200" b="1">
              <a:solidFill>
                <a:schemeClr val="bg1"/>
              </a:solidFill>
              <a:effectLst/>
            </a:endParaRPr>
          </a:p>
          <a:p>
            <a:endParaRPr lang="en-GB" sz="1100"/>
          </a:p>
        </xdr:txBody>
      </xdr:sp>
      <xdr:sp macro="" textlink="">
        <xdr:nvSpPr>
          <xdr:cNvPr id="33" name="TextBox 32">
            <a:extLst>
              <a:ext uri="{FF2B5EF4-FFF2-40B4-BE49-F238E27FC236}">
                <a16:creationId xmlns:a16="http://schemas.microsoft.com/office/drawing/2014/main" id="{577D8A42-0882-4F27-B0D1-1ED3A19196D6}"/>
              </a:ext>
            </a:extLst>
          </xdr:cNvPr>
          <xdr:cNvSpPr txBox="1"/>
        </xdr:nvSpPr>
        <xdr:spPr>
          <a:xfrm>
            <a:off x="8111509" y="1373259"/>
            <a:ext cx="865342"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Customers</a:t>
            </a:r>
            <a:endParaRPr lang="en-GB" sz="1200" b="1">
              <a:solidFill>
                <a:schemeClr val="bg1"/>
              </a:solidFill>
              <a:effectLst/>
            </a:endParaRPr>
          </a:p>
          <a:p>
            <a:endParaRPr lang="en-GB" sz="1100"/>
          </a:p>
        </xdr:txBody>
      </xdr:sp>
      <xdr:sp macro="" textlink="">
        <xdr:nvSpPr>
          <xdr:cNvPr id="34" name="TextBox 33">
            <a:extLst>
              <a:ext uri="{FF2B5EF4-FFF2-40B4-BE49-F238E27FC236}">
                <a16:creationId xmlns:a16="http://schemas.microsoft.com/office/drawing/2014/main" id="{CF5BB83B-1B5D-4CFF-B247-282002B2644C}"/>
              </a:ext>
            </a:extLst>
          </xdr:cNvPr>
          <xdr:cNvSpPr txBox="1"/>
        </xdr:nvSpPr>
        <xdr:spPr>
          <a:xfrm>
            <a:off x="9802762" y="1385549"/>
            <a:ext cx="78780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Sellers</a:t>
            </a:r>
            <a:endParaRPr lang="en-GB" sz="1100"/>
          </a:p>
        </xdr:txBody>
      </xdr:sp>
      <xdr:pic>
        <xdr:nvPicPr>
          <xdr:cNvPr id="35" name="Picture 34">
            <a:extLst>
              <a:ext uri="{FF2B5EF4-FFF2-40B4-BE49-F238E27FC236}">
                <a16:creationId xmlns:a16="http://schemas.microsoft.com/office/drawing/2014/main" id="{733FC827-1BF3-47F3-9827-D891F82715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12591" y="1458370"/>
            <a:ext cx="449826" cy="444173"/>
          </a:xfrm>
          <a:prstGeom prst="rect">
            <a:avLst/>
          </a:prstGeom>
        </xdr:spPr>
      </xdr:pic>
      <xdr:pic>
        <xdr:nvPicPr>
          <xdr:cNvPr id="36" name="Picture 35">
            <a:extLst>
              <a:ext uri="{FF2B5EF4-FFF2-40B4-BE49-F238E27FC236}">
                <a16:creationId xmlns:a16="http://schemas.microsoft.com/office/drawing/2014/main" id="{65CFC294-D632-459B-AEFF-0B9443A3D6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89391" y="1427645"/>
            <a:ext cx="542003" cy="536350"/>
          </a:xfrm>
          <a:prstGeom prst="rect">
            <a:avLst/>
          </a:prstGeom>
        </xdr:spPr>
      </xdr:pic>
      <xdr:pic>
        <xdr:nvPicPr>
          <xdr:cNvPr id="37" name="Picture 36">
            <a:extLst>
              <a:ext uri="{FF2B5EF4-FFF2-40B4-BE49-F238E27FC236}">
                <a16:creationId xmlns:a16="http://schemas.microsoft.com/office/drawing/2014/main" id="{7866B0EB-CD63-4ED4-BD84-AF6076B6E0F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73784" y="1469185"/>
            <a:ext cx="511277" cy="445648"/>
          </a:xfrm>
          <a:prstGeom prst="rect">
            <a:avLst/>
          </a:prstGeom>
        </xdr:spPr>
      </xdr:pic>
      <xdr:pic>
        <xdr:nvPicPr>
          <xdr:cNvPr id="38" name="Picture 37">
            <a:extLst>
              <a:ext uri="{FF2B5EF4-FFF2-40B4-BE49-F238E27FC236}">
                <a16:creationId xmlns:a16="http://schemas.microsoft.com/office/drawing/2014/main" id="{3B3CB5CE-966D-4B66-A1FA-0A0CD8EF2A2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455378" y="1439934"/>
            <a:ext cx="560439" cy="468753"/>
          </a:xfrm>
          <a:prstGeom prst="rect">
            <a:avLst/>
          </a:prstGeom>
        </xdr:spPr>
      </xdr:pic>
      <xdr:grpSp>
        <xdr:nvGrpSpPr>
          <xdr:cNvPr id="40" name="Group 39">
            <a:extLst>
              <a:ext uri="{FF2B5EF4-FFF2-40B4-BE49-F238E27FC236}">
                <a16:creationId xmlns:a16="http://schemas.microsoft.com/office/drawing/2014/main" id="{BBBC54A9-CC8A-B1B5-9C76-3AD8E6BF4557}"/>
              </a:ext>
            </a:extLst>
          </xdr:cNvPr>
          <xdr:cNvGrpSpPr/>
        </xdr:nvGrpSpPr>
        <xdr:grpSpPr>
          <a:xfrm>
            <a:off x="1345176" y="2076204"/>
            <a:ext cx="4962832" cy="1920978"/>
            <a:chOff x="1342718" y="2092427"/>
            <a:chExt cx="4953000" cy="1935727"/>
          </a:xfrm>
        </xdr:grpSpPr>
        <xdr:sp macro="" textlink="">
          <xdr:nvSpPr>
            <xdr:cNvPr id="11" name="Rectangle: Rounded Corners 10">
              <a:extLst>
                <a:ext uri="{FF2B5EF4-FFF2-40B4-BE49-F238E27FC236}">
                  <a16:creationId xmlns:a16="http://schemas.microsoft.com/office/drawing/2014/main" id="{5FBFC6D2-0033-B6B7-3FD3-996598826A8B}"/>
                </a:ext>
              </a:extLst>
            </xdr:cNvPr>
            <xdr:cNvSpPr/>
          </xdr:nvSpPr>
          <xdr:spPr>
            <a:xfrm>
              <a:off x="1342718" y="2092427"/>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9" name="Chart 38">
              <a:extLst>
                <a:ext uri="{FF2B5EF4-FFF2-40B4-BE49-F238E27FC236}">
                  <a16:creationId xmlns:a16="http://schemas.microsoft.com/office/drawing/2014/main" id="{C478300E-64DC-4B9F-94FC-32C38C28314F}"/>
                </a:ext>
              </a:extLst>
            </xdr:cNvPr>
            <xdr:cNvGraphicFramePr>
              <a:graphicFrameLocks/>
            </xdr:cNvGraphicFramePr>
          </xdr:nvGraphicFramePr>
          <xdr:xfrm>
            <a:off x="1530146" y="2138516"/>
            <a:ext cx="4621160" cy="1831258"/>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2" name="Group 41">
            <a:extLst>
              <a:ext uri="{FF2B5EF4-FFF2-40B4-BE49-F238E27FC236}">
                <a16:creationId xmlns:a16="http://schemas.microsoft.com/office/drawing/2014/main" id="{FE18D742-29BF-8475-B64F-5D86ECFEABE0}"/>
              </a:ext>
            </a:extLst>
          </xdr:cNvPr>
          <xdr:cNvGrpSpPr/>
        </xdr:nvGrpSpPr>
        <xdr:grpSpPr>
          <a:xfrm>
            <a:off x="1345176" y="4097102"/>
            <a:ext cx="4962832" cy="2182269"/>
            <a:chOff x="1342718" y="4129548"/>
            <a:chExt cx="4953000" cy="2156952"/>
          </a:xfrm>
        </xdr:grpSpPr>
        <xdr:sp macro="" textlink="">
          <xdr:nvSpPr>
            <xdr:cNvPr id="20" name="Rectangle: Rounded Corners 19">
              <a:extLst>
                <a:ext uri="{FF2B5EF4-FFF2-40B4-BE49-F238E27FC236}">
                  <a16:creationId xmlns:a16="http://schemas.microsoft.com/office/drawing/2014/main" id="{312A3379-0741-852A-FC96-08E09D808A96}"/>
                </a:ext>
              </a:extLst>
            </xdr:cNvPr>
            <xdr:cNvSpPr/>
          </xdr:nvSpPr>
          <xdr:spPr>
            <a:xfrm>
              <a:off x="1342718" y="4129548"/>
              <a:ext cx="4953000" cy="2156952"/>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1" name="Chart 40">
              <a:extLst>
                <a:ext uri="{FF2B5EF4-FFF2-40B4-BE49-F238E27FC236}">
                  <a16:creationId xmlns:a16="http://schemas.microsoft.com/office/drawing/2014/main" id="{699B4EFF-2351-4B6F-A7E6-7932AD5DCB89}"/>
                </a:ext>
              </a:extLst>
            </xdr:cNvPr>
            <xdr:cNvGraphicFramePr>
              <a:graphicFrameLocks/>
            </xdr:cNvGraphicFramePr>
          </xdr:nvGraphicFramePr>
          <xdr:xfrm>
            <a:off x="1680702" y="4160275"/>
            <a:ext cx="4292395" cy="2077064"/>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44" name="Group 43">
            <a:extLst>
              <a:ext uri="{FF2B5EF4-FFF2-40B4-BE49-F238E27FC236}">
                <a16:creationId xmlns:a16="http://schemas.microsoft.com/office/drawing/2014/main" id="{AC9CA599-C95A-B8FD-8B9F-8CB7905A3E51}"/>
              </a:ext>
            </a:extLst>
          </xdr:cNvPr>
          <xdr:cNvGrpSpPr/>
        </xdr:nvGrpSpPr>
        <xdr:grpSpPr>
          <a:xfrm>
            <a:off x="6394039" y="2076204"/>
            <a:ext cx="4962833" cy="1920978"/>
            <a:chOff x="6381749" y="2092427"/>
            <a:chExt cx="4953000" cy="1935727"/>
          </a:xfrm>
        </xdr:grpSpPr>
        <xdr:sp macro="" textlink="">
          <xdr:nvSpPr>
            <xdr:cNvPr id="17" name="Rectangle: Rounded Corners 16">
              <a:extLst>
                <a:ext uri="{FF2B5EF4-FFF2-40B4-BE49-F238E27FC236}">
                  <a16:creationId xmlns:a16="http://schemas.microsoft.com/office/drawing/2014/main" id="{0B32A617-5DC6-4C1F-F32B-43129E3E6E57}"/>
                </a:ext>
              </a:extLst>
            </xdr:cNvPr>
            <xdr:cNvSpPr/>
          </xdr:nvSpPr>
          <xdr:spPr>
            <a:xfrm>
              <a:off x="6381749" y="2092427"/>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3" name="Chart 42">
              <a:extLst>
                <a:ext uri="{FF2B5EF4-FFF2-40B4-BE49-F238E27FC236}">
                  <a16:creationId xmlns:a16="http://schemas.microsoft.com/office/drawing/2014/main" id="{DEA3419F-7290-412F-99DE-95055006D802}"/>
                </a:ext>
              </a:extLst>
            </xdr:cNvPr>
            <xdr:cNvGraphicFramePr>
              <a:graphicFrameLocks/>
            </xdr:cNvGraphicFramePr>
          </xdr:nvGraphicFramePr>
          <xdr:xfrm>
            <a:off x="6489292" y="2193823"/>
            <a:ext cx="4719482" cy="1757515"/>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46" name="Group 45">
            <a:extLst>
              <a:ext uri="{FF2B5EF4-FFF2-40B4-BE49-F238E27FC236}">
                <a16:creationId xmlns:a16="http://schemas.microsoft.com/office/drawing/2014/main" id="{61BDFA8F-1A2C-4D1F-9D2B-138FE2974BD2}"/>
              </a:ext>
            </a:extLst>
          </xdr:cNvPr>
          <xdr:cNvGrpSpPr/>
        </xdr:nvGrpSpPr>
        <xdr:grpSpPr>
          <a:xfrm>
            <a:off x="6394039" y="4103324"/>
            <a:ext cx="4962833" cy="2145320"/>
            <a:chOff x="6381749" y="4135770"/>
            <a:chExt cx="4953000" cy="2163019"/>
          </a:xfrm>
        </xdr:grpSpPr>
        <xdr:sp macro="" textlink="">
          <xdr:nvSpPr>
            <xdr:cNvPr id="14" name="Rectangle: Rounded Corners 13">
              <a:extLst>
                <a:ext uri="{FF2B5EF4-FFF2-40B4-BE49-F238E27FC236}">
                  <a16:creationId xmlns:a16="http://schemas.microsoft.com/office/drawing/2014/main" id="{C7D1A9A6-CD08-3509-ED08-7CAD8F9F6A05}"/>
                </a:ext>
              </a:extLst>
            </xdr:cNvPr>
            <xdr:cNvSpPr/>
          </xdr:nvSpPr>
          <xdr:spPr>
            <a:xfrm>
              <a:off x="6381749" y="4135770"/>
              <a:ext cx="4953000" cy="2163019"/>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13874270-8808-41D3-B444-EC63B937E939}"/>
                    </a:ext>
                  </a:extLst>
                </xdr:cNvPr>
                <xdr:cNvGraphicFramePr/>
              </xdr:nvGraphicFramePr>
              <xdr:xfrm>
                <a:off x="6526161" y="4246306"/>
                <a:ext cx="4664178" cy="1966452"/>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526161" y="4246306"/>
                  <a:ext cx="4664178" cy="196645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xdr:pic>
        <xdr:nvPicPr>
          <xdr:cNvPr id="18" name="Picture 17">
            <a:extLst>
              <a:ext uri="{FF2B5EF4-FFF2-40B4-BE49-F238E27FC236}">
                <a16:creationId xmlns:a16="http://schemas.microsoft.com/office/drawing/2014/main" id="{FA881707-1EE1-42D6-A714-55ED36089C9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4124" y="4995032"/>
            <a:ext cx="701776" cy="694648"/>
          </a:xfrm>
          <a:prstGeom prst="rect">
            <a:avLst/>
          </a:prstGeom>
        </xdr:spPr>
      </xdr:pic>
      <xdr:pic>
        <xdr:nvPicPr>
          <xdr:cNvPr id="19" name="Picture 18">
            <a:extLst>
              <a:ext uri="{FF2B5EF4-FFF2-40B4-BE49-F238E27FC236}">
                <a16:creationId xmlns:a16="http://schemas.microsoft.com/office/drawing/2014/main" id="{969D65F5-F629-41A2-AEF5-05901682609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24008" y="4105212"/>
            <a:ext cx="505132" cy="499478"/>
          </a:xfrm>
          <a:prstGeom prst="rect">
            <a:avLst/>
          </a:prstGeom>
        </xdr:spPr>
      </xdr:pic>
      <xdr:pic>
        <xdr:nvPicPr>
          <xdr:cNvPr id="21" name="Picture 20">
            <a:extLst>
              <a:ext uri="{FF2B5EF4-FFF2-40B4-BE49-F238E27FC236}">
                <a16:creationId xmlns:a16="http://schemas.microsoft.com/office/drawing/2014/main" id="{6F96C79C-7E39-4286-9F08-DF82CEB6FF7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99428" y="3252265"/>
            <a:ext cx="517422" cy="521600"/>
          </a:xfrm>
          <a:prstGeom prst="rect">
            <a:avLst/>
          </a:prstGeom>
        </xdr:spPr>
      </xdr:pic>
      <xdr:pic>
        <xdr:nvPicPr>
          <xdr:cNvPr id="47" name="Picture 46">
            <a:extLst>
              <a:ext uri="{FF2B5EF4-FFF2-40B4-BE49-F238E27FC236}">
                <a16:creationId xmlns:a16="http://schemas.microsoft.com/office/drawing/2014/main" id="{1FF7658A-427F-4610-9DBA-5A0B5C3B776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87138" y="2403986"/>
            <a:ext cx="551668" cy="546015"/>
          </a:xfrm>
          <a:prstGeom prst="rect">
            <a:avLst/>
          </a:prstGeom>
        </xdr:spPr>
      </xdr:pic>
      <xdr:pic>
        <xdr:nvPicPr>
          <xdr:cNvPr id="48" name="Picture 47">
            <a:hlinkClick xmlns:r="http://schemas.openxmlformats.org/officeDocument/2006/relationships" r:id="rId15"/>
            <a:extLst>
              <a:ext uri="{FF2B5EF4-FFF2-40B4-BE49-F238E27FC236}">
                <a16:creationId xmlns:a16="http://schemas.microsoft.com/office/drawing/2014/main" id="{FF70A421-4EC2-4C9F-844A-8CFF8B7DF16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42443" y="1690901"/>
            <a:ext cx="419100" cy="41492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497840</xdr:colOff>
      <xdr:row>37</xdr:row>
      <xdr:rowOff>10160</xdr:rowOff>
    </xdr:to>
    <xdr:grpSp>
      <xdr:nvGrpSpPr>
        <xdr:cNvPr id="13" name="Group 12">
          <a:extLst>
            <a:ext uri="{FF2B5EF4-FFF2-40B4-BE49-F238E27FC236}">
              <a16:creationId xmlns:a16="http://schemas.microsoft.com/office/drawing/2014/main" id="{99CA688E-F46D-F085-3F73-9EF6D050C8F3}"/>
            </a:ext>
          </a:extLst>
        </xdr:cNvPr>
        <xdr:cNvGrpSpPr/>
      </xdr:nvGrpSpPr>
      <xdr:grpSpPr>
        <a:xfrm>
          <a:off x="0" y="0"/>
          <a:ext cx="12080240" cy="6776720"/>
          <a:chOff x="0" y="0"/>
          <a:chExt cx="12080240" cy="6776720"/>
        </a:xfrm>
      </xdr:grpSpPr>
      <xdr:sp macro="" textlink="">
        <xdr:nvSpPr>
          <xdr:cNvPr id="12" name="Rectangle: Rounded Corners 11">
            <a:extLst>
              <a:ext uri="{FF2B5EF4-FFF2-40B4-BE49-F238E27FC236}">
                <a16:creationId xmlns:a16="http://schemas.microsoft.com/office/drawing/2014/main" id="{733DE331-2F59-4311-92ED-FEA91A0A3D69}"/>
              </a:ext>
            </a:extLst>
          </xdr:cNvPr>
          <xdr:cNvSpPr/>
        </xdr:nvSpPr>
        <xdr:spPr>
          <a:xfrm>
            <a:off x="0" y="0"/>
            <a:ext cx="12080240" cy="6776720"/>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 name="Rectangle: Rounded Corners 1">
            <a:extLst>
              <a:ext uri="{FF2B5EF4-FFF2-40B4-BE49-F238E27FC236}">
                <a16:creationId xmlns:a16="http://schemas.microsoft.com/office/drawing/2014/main" id="{1BCC7902-A67E-4BC1-AD00-2A415F9AEAD0}"/>
              </a:ext>
            </a:extLst>
          </xdr:cNvPr>
          <xdr:cNvSpPr/>
        </xdr:nvSpPr>
        <xdr:spPr>
          <a:xfrm>
            <a:off x="104469" y="815340"/>
            <a:ext cx="4513005" cy="495300"/>
          </a:xfrm>
          <a:prstGeom prst="roundRect">
            <a:avLst/>
          </a:prstGeom>
          <a:solidFill>
            <a:srgbClr val="5F8B88">
              <a:alpha val="41961"/>
            </a:srgbClr>
          </a:solidFill>
          <a:effectLst>
            <a:reflection blurRad="6350" stA="52000" endA="300" endPos="35000" dir="5400000" sy="-100000" algn="bl" rotWithShape="0"/>
            <a:softEdge rad="3175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GB" sz="2400" b="1">
                <a:solidFill>
                  <a:srgbClr val="43615F"/>
                </a:solidFill>
                <a:latin typeface="Britannic Bold" panose="020B0903060703020204" pitchFamily="34" charset="0"/>
                <a:ea typeface="+mn-ea"/>
                <a:cs typeface="+mn-cs"/>
              </a:rPr>
              <a:t>Sales Dashboard</a:t>
            </a:r>
          </a:p>
        </xdr:txBody>
      </xdr:sp>
      <xdr:sp macro="" textlink="'Pivot Data'!T6">
        <xdr:nvSpPr>
          <xdr:cNvPr id="3" name="Rectangle: Rounded Corners 2">
            <a:extLst>
              <a:ext uri="{FF2B5EF4-FFF2-40B4-BE49-F238E27FC236}">
                <a16:creationId xmlns:a16="http://schemas.microsoft.com/office/drawing/2014/main" id="{E02E8B42-CEAC-4DE3-A5D1-688521FFDCFF}"/>
              </a:ext>
            </a:extLst>
          </xdr:cNvPr>
          <xdr:cNvSpPr/>
        </xdr:nvSpPr>
        <xdr:spPr>
          <a:xfrm>
            <a:off x="1377254" y="1379877"/>
            <a:ext cx="1591351" cy="62103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5F742CCB-A84F-4589-8A1D-02710BD2D439}" type="TxLink">
              <a:rPr lang="en-US" sz="1100" b="0" i="0" u="none" strike="noStrike">
                <a:solidFill>
                  <a:srgbClr val="000000"/>
                </a:solidFill>
                <a:latin typeface="Calibri"/>
                <a:ea typeface="Calibri"/>
                <a:cs typeface="Calibri"/>
              </a:rPr>
              <a:pPr marL="0" indent="0" algn="l"/>
              <a:t>2,926,970,124</a:t>
            </a:fld>
            <a:endParaRPr lang="en-GB" sz="1100">
              <a:solidFill>
                <a:schemeClr val="lt1"/>
              </a:solidFill>
              <a:latin typeface="+mn-lt"/>
              <a:ea typeface="+mn-ea"/>
              <a:cs typeface="+mn-cs"/>
            </a:endParaRPr>
          </a:p>
        </xdr:txBody>
      </xdr:sp>
      <xdr:sp macro="" textlink="'Pivot Data'!O7">
        <xdr:nvSpPr>
          <xdr:cNvPr id="4" name="Rectangle: Rounded Corners 3">
            <a:extLst>
              <a:ext uri="{FF2B5EF4-FFF2-40B4-BE49-F238E27FC236}">
                <a16:creationId xmlns:a16="http://schemas.microsoft.com/office/drawing/2014/main" id="{A67219A3-4A5E-4C83-A1C9-B29399D19C59}"/>
              </a:ext>
            </a:extLst>
          </xdr:cNvPr>
          <xdr:cNvSpPr/>
        </xdr:nvSpPr>
        <xdr:spPr>
          <a:xfrm>
            <a:off x="3037843" y="1378992"/>
            <a:ext cx="1591200" cy="62280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C2EBC48-63D8-4D6A-BAC5-F77314923740}" type="TxLink">
              <a:rPr lang="en-US" sz="1100" b="0" i="0" u="none" strike="noStrike">
                <a:solidFill>
                  <a:srgbClr val="000000"/>
                </a:solidFill>
                <a:latin typeface="Calibri"/>
                <a:ea typeface="Calibri"/>
                <a:cs typeface="Calibri"/>
              </a:rPr>
              <a:pPr marL="0" indent="0" algn="l"/>
              <a:t>40.65%</a:t>
            </a:fld>
            <a:endParaRPr lang="en-GB" sz="1100">
              <a:solidFill>
                <a:schemeClr val="lt1"/>
              </a:solidFill>
              <a:latin typeface="+mn-lt"/>
              <a:ea typeface="+mn-ea"/>
              <a:cs typeface="+mn-cs"/>
            </a:endParaRPr>
          </a:p>
        </xdr:txBody>
      </xdr:sp>
      <xdr:sp macro="" textlink="'Pivot Data'!AB5">
        <xdr:nvSpPr>
          <xdr:cNvPr id="5" name="Rectangle: Rounded Corners 4">
            <a:extLst>
              <a:ext uri="{FF2B5EF4-FFF2-40B4-BE49-F238E27FC236}">
                <a16:creationId xmlns:a16="http://schemas.microsoft.com/office/drawing/2014/main" id="{DFA88BF8-FE90-4891-A4D7-B10EB22B3F44}"/>
              </a:ext>
            </a:extLst>
          </xdr:cNvPr>
          <xdr:cNvSpPr/>
        </xdr:nvSpPr>
        <xdr:spPr>
          <a:xfrm>
            <a:off x="4698281"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9E84FDB3-0FEF-4574-BC77-AB791211437E}" type="TxLink">
              <a:rPr lang="en-US" sz="1100" b="0" i="0" u="none" strike="noStrike">
                <a:solidFill>
                  <a:srgbClr val="000000"/>
                </a:solidFill>
                <a:latin typeface="Calibri"/>
                <a:ea typeface="Calibri"/>
                <a:cs typeface="Calibri"/>
              </a:rPr>
              <a:pPr marL="0" indent="0" algn="l"/>
              <a:t>21.3%</a:t>
            </a:fld>
            <a:endParaRPr lang="en-GB" sz="1100">
              <a:solidFill>
                <a:schemeClr val="lt1"/>
              </a:solidFill>
              <a:latin typeface="+mn-lt"/>
              <a:ea typeface="+mn-ea"/>
              <a:cs typeface="+mn-cs"/>
            </a:endParaRPr>
          </a:p>
        </xdr:txBody>
      </xdr:sp>
      <xdr:sp macro="" textlink="'Pivot Data'!T10">
        <xdr:nvSpPr>
          <xdr:cNvPr id="6" name="Rectangle: Rounded Corners 5">
            <a:extLst>
              <a:ext uri="{FF2B5EF4-FFF2-40B4-BE49-F238E27FC236}">
                <a16:creationId xmlns:a16="http://schemas.microsoft.com/office/drawing/2014/main" id="{9607D1B9-B0D9-4D2F-A38C-294B0935A729}"/>
              </a:ext>
            </a:extLst>
          </xdr:cNvPr>
          <xdr:cNvSpPr/>
        </xdr:nvSpPr>
        <xdr:spPr>
          <a:xfrm>
            <a:off x="6358806"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F05FC1C2-431D-47F7-8F95-F12C0FF0A51D}" type="TxLink">
              <a:rPr lang="en-US" sz="1100" b="0" i="0" u="none" strike="noStrike">
                <a:solidFill>
                  <a:srgbClr val="000000"/>
                </a:solidFill>
                <a:latin typeface="Calibri"/>
                <a:ea typeface="Calibri"/>
                <a:cs typeface="Calibri"/>
              </a:rPr>
              <a:pPr marL="0" indent="0" algn="l"/>
              <a:t>295</a:t>
            </a:fld>
            <a:endParaRPr lang="en-GB" sz="1100">
              <a:solidFill>
                <a:schemeClr val="lt1"/>
              </a:solidFill>
              <a:latin typeface="+mn-lt"/>
              <a:ea typeface="+mn-ea"/>
              <a:cs typeface="+mn-cs"/>
            </a:endParaRPr>
          </a:p>
        </xdr:txBody>
      </xdr:sp>
      <xdr:sp macro="" textlink="'Pivot Data'!T15">
        <xdr:nvSpPr>
          <xdr:cNvPr id="7" name="Rectangle: Rounded Corners 6">
            <a:extLst>
              <a:ext uri="{FF2B5EF4-FFF2-40B4-BE49-F238E27FC236}">
                <a16:creationId xmlns:a16="http://schemas.microsoft.com/office/drawing/2014/main" id="{5A3916C0-9405-4F87-B995-44931E367A9C}"/>
              </a:ext>
            </a:extLst>
          </xdr:cNvPr>
          <xdr:cNvSpPr/>
        </xdr:nvSpPr>
        <xdr:spPr>
          <a:xfrm>
            <a:off x="8019331" y="1379404"/>
            <a:ext cx="159005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10534AD-6146-4FD8-BF0D-8FA9E0269ACE}" type="TxLink">
              <a:rPr lang="en-US" sz="1100" b="0" i="0" u="none" strike="noStrike">
                <a:solidFill>
                  <a:srgbClr val="000000"/>
                </a:solidFill>
                <a:latin typeface="Calibri"/>
                <a:ea typeface="Calibri"/>
                <a:cs typeface="Calibri"/>
              </a:rPr>
              <a:pPr marL="0" indent="0" algn="l"/>
              <a:t>19,119</a:t>
            </a:fld>
            <a:endParaRPr lang="en-GB" sz="1100">
              <a:solidFill>
                <a:schemeClr val="lt1"/>
              </a:solidFill>
              <a:latin typeface="+mn-lt"/>
              <a:ea typeface="+mn-ea"/>
              <a:cs typeface="+mn-cs"/>
            </a:endParaRPr>
          </a:p>
        </xdr:txBody>
      </xdr:sp>
      <xdr:sp macro="" textlink="'Pivot Data'!T21">
        <xdr:nvSpPr>
          <xdr:cNvPr id="8" name="Rectangle: Rounded Corners 7">
            <a:extLst>
              <a:ext uri="{FF2B5EF4-FFF2-40B4-BE49-F238E27FC236}">
                <a16:creationId xmlns:a16="http://schemas.microsoft.com/office/drawing/2014/main" id="{6E08A7D6-263D-43E6-901E-BA5D2E51DC5B}"/>
              </a:ext>
            </a:extLst>
          </xdr:cNvPr>
          <xdr:cNvSpPr/>
        </xdr:nvSpPr>
        <xdr:spPr>
          <a:xfrm>
            <a:off x="9678629" y="1379404"/>
            <a:ext cx="159128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286DAF4A-904A-4D8B-8942-9E47A74283BB}" type="TxLink">
              <a:rPr lang="en-US" sz="1100" b="0" i="0" u="none" strike="noStrike">
                <a:solidFill>
                  <a:srgbClr val="000000"/>
                </a:solidFill>
                <a:latin typeface="Calibri"/>
                <a:ea typeface="Calibri"/>
                <a:cs typeface="Calibri"/>
              </a:rPr>
              <a:pPr marL="0" indent="0" algn="l"/>
              <a:t>18</a:t>
            </a:fld>
            <a:endParaRPr lang="en-GB"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CB324E6A-ADEA-4EB7-9BFA-8AB07A0B7E2C}"/>
              </a:ext>
            </a:extLst>
          </xdr:cNvPr>
          <xdr:cNvSpPr/>
        </xdr:nvSpPr>
        <xdr:spPr>
          <a:xfrm>
            <a:off x="122902" y="1366192"/>
            <a:ext cx="1139314" cy="4639598"/>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tsle="http://schemas.microsoft.com/office/drawing/2012/timeslicer">
        <mc:Choice Requires="tsle">
          <xdr:graphicFrame macro="">
            <xdr:nvGraphicFramePr>
              <xdr:cNvPr id="22" name="OrderDate 2">
                <a:extLst>
                  <a:ext uri="{FF2B5EF4-FFF2-40B4-BE49-F238E27FC236}">
                    <a16:creationId xmlns:a16="http://schemas.microsoft.com/office/drawing/2014/main" id="{E1831707-4775-42BC-8C86-B43D4424C013}"/>
                  </a:ext>
                </a:extLst>
              </xdr:cNvPr>
              <xdr:cNvGraphicFramePr>
                <a:graphicFrameLocks noChangeAspect="1"/>
              </xdr:cNvGraphicFramePr>
            </xdr:nvGraphicFramePr>
            <xdr:xfrm>
              <a:off x="9038303" y="92176"/>
              <a:ext cx="2241755" cy="1164878"/>
            </xdr:xfrm>
            <a:graphic>
              <a:graphicData uri="http://schemas.microsoft.com/office/drawing/2012/timeslicer">
                <tsle:timeslicer name="OrderDate 2"/>
              </a:graphicData>
            </a:graphic>
          </xdr:graphicFrame>
        </mc:Choice>
        <mc:Fallback xmlns="">
          <xdr:sp macro="" textlink="">
            <xdr:nvSpPr>
              <xdr:cNvPr id="0" name=""/>
              <xdr:cNvSpPr>
                <a:spLocks noTextEdit="1"/>
              </xdr:cNvSpPr>
            </xdr:nvSpPr>
            <xdr:spPr>
              <a:xfrm>
                <a:off x="9038303" y="92176"/>
                <a:ext cx="2241755" cy="11648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5" name="OnlineOrderFlag 2">
                <a:extLst>
                  <a:ext uri="{FF2B5EF4-FFF2-40B4-BE49-F238E27FC236}">
                    <a16:creationId xmlns:a16="http://schemas.microsoft.com/office/drawing/2014/main" id="{67CE8156-CDFE-477F-8FB5-ACAC986E4C97}"/>
                  </a:ext>
                </a:extLst>
              </xdr:cNvPr>
              <xdr:cNvGraphicFramePr/>
            </xdr:nvGraphicFramePr>
            <xdr:xfrm>
              <a:off x="7074310" y="737666"/>
              <a:ext cx="1910116" cy="597800"/>
            </xdr:xfrm>
            <a:graphic>
              <a:graphicData uri="http://schemas.microsoft.com/office/drawing/2010/slicer">
                <sle:slicer xmlns:sle="http://schemas.microsoft.com/office/drawing/2010/slicer" name="OnlineOrderFlag 2"/>
              </a:graphicData>
            </a:graphic>
          </xdr:graphicFrame>
        </mc:Choice>
        <mc:Fallback xmlns="">
          <xdr:sp macro="" textlink="">
            <xdr:nvSpPr>
              <xdr:cNvPr id="0" name=""/>
              <xdr:cNvSpPr>
                <a:spLocks noTextEdit="1"/>
              </xdr:cNvSpPr>
            </xdr:nvSpPr>
            <xdr:spPr>
              <a:xfrm>
                <a:off x="7074310" y="737666"/>
                <a:ext cx="1910116" cy="59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category 3">
                <a:extLst>
                  <a:ext uri="{FF2B5EF4-FFF2-40B4-BE49-F238E27FC236}">
                    <a16:creationId xmlns:a16="http://schemas.microsoft.com/office/drawing/2014/main" id="{3891B212-BF72-4119-978C-A4BC66333DE6}"/>
                  </a:ext>
                </a:extLst>
              </xdr:cNvPr>
              <xdr:cNvGraphicFramePr/>
            </xdr:nvGraphicFramePr>
            <xdr:xfrm>
              <a:off x="4697362" y="743811"/>
              <a:ext cx="2331474" cy="60539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4697362" y="743811"/>
                <a:ext cx="2331474" cy="605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7" name="Chart 26">
            <a:extLst>
              <a:ext uri="{FF2B5EF4-FFF2-40B4-BE49-F238E27FC236}">
                <a16:creationId xmlns:a16="http://schemas.microsoft.com/office/drawing/2014/main" id="{B0D51FC9-862B-43F8-BD89-484FA839380C}"/>
              </a:ext>
            </a:extLst>
          </xdr:cNvPr>
          <xdr:cNvGraphicFramePr>
            <a:graphicFrameLocks/>
          </xdr:cNvGraphicFramePr>
        </xdr:nvGraphicFramePr>
        <xdr:xfrm>
          <a:off x="3983295" y="1415353"/>
          <a:ext cx="542003" cy="55478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8" name="TextBox 27">
            <a:extLst>
              <a:ext uri="{FF2B5EF4-FFF2-40B4-BE49-F238E27FC236}">
                <a16:creationId xmlns:a16="http://schemas.microsoft.com/office/drawing/2014/main" id="{BB4CB681-CECC-4144-A9F3-BDCEE216932F}"/>
              </a:ext>
            </a:extLst>
          </xdr:cNvPr>
          <xdr:cNvSpPr txBox="1"/>
        </xdr:nvSpPr>
        <xdr:spPr>
          <a:xfrm>
            <a:off x="3079341" y="1403063"/>
            <a:ext cx="91562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Bikes Sales</a:t>
            </a:r>
            <a:endParaRPr lang="en-GB" sz="1200" b="1">
              <a:solidFill>
                <a:schemeClr val="bg1"/>
              </a:solidFill>
              <a:effectLst/>
            </a:endParaRPr>
          </a:p>
          <a:p>
            <a:endParaRPr lang="en-GB" sz="1100"/>
          </a:p>
        </xdr:txBody>
      </xdr:sp>
      <xdr:graphicFrame macro="">
        <xdr:nvGraphicFramePr>
          <xdr:cNvPr id="29" name="Chart 28">
            <a:extLst>
              <a:ext uri="{FF2B5EF4-FFF2-40B4-BE49-F238E27FC236}">
                <a16:creationId xmlns:a16="http://schemas.microsoft.com/office/drawing/2014/main" id="{6F044E99-015D-4562-BAEB-5E2BDE29E199}"/>
              </a:ext>
            </a:extLst>
          </xdr:cNvPr>
          <xdr:cNvGraphicFramePr>
            <a:graphicFrameLocks/>
          </xdr:cNvGraphicFramePr>
        </xdr:nvGraphicFramePr>
        <xdr:xfrm>
          <a:off x="5585643" y="1422421"/>
          <a:ext cx="590244" cy="54157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0" name="TextBox 29">
            <a:extLst>
              <a:ext uri="{FF2B5EF4-FFF2-40B4-BE49-F238E27FC236}">
                <a16:creationId xmlns:a16="http://schemas.microsoft.com/office/drawing/2014/main" id="{BD0D4D0A-2DC5-4F86-BFE9-E326E5C79F48}"/>
              </a:ext>
            </a:extLst>
          </xdr:cNvPr>
          <xdr:cNvSpPr txBox="1"/>
        </xdr:nvSpPr>
        <xdr:spPr>
          <a:xfrm>
            <a:off x="4698282" y="1373261"/>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Road</a:t>
            </a:r>
            <a:r>
              <a:rPr lang="en-GB" sz="1200" b="1" baseline="0">
                <a:solidFill>
                  <a:schemeClr val="bg1"/>
                </a:solidFill>
                <a:effectLst/>
                <a:latin typeface="+mn-lt"/>
                <a:ea typeface="+mn-ea"/>
                <a:cs typeface="+mn-cs"/>
              </a:rPr>
              <a:t> Bikes</a:t>
            </a:r>
            <a:endParaRPr lang="en-GB" sz="1200" b="1">
              <a:solidFill>
                <a:schemeClr val="bg1"/>
              </a:solidFill>
              <a:effectLst/>
            </a:endParaRPr>
          </a:p>
          <a:p>
            <a:endParaRPr lang="en-GB" sz="1100"/>
          </a:p>
        </xdr:txBody>
      </xdr:sp>
      <xdr:sp macro="" textlink="">
        <xdr:nvSpPr>
          <xdr:cNvPr id="31" name="TextBox 30">
            <a:extLst>
              <a:ext uri="{FF2B5EF4-FFF2-40B4-BE49-F238E27FC236}">
                <a16:creationId xmlns:a16="http://schemas.microsoft.com/office/drawing/2014/main" id="{09B77AED-245D-4435-827A-42394AA3713C}"/>
              </a:ext>
            </a:extLst>
          </xdr:cNvPr>
          <xdr:cNvSpPr txBox="1"/>
        </xdr:nvSpPr>
        <xdr:spPr>
          <a:xfrm>
            <a:off x="1438706" y="1367587"/>
            <a:ext cx="915629"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Total Sales</a:t>
            </a:r>
            <a:endParaRPr lang="en-GB" sz="1200" b="1">
              <a:solidFill>
                <a:schemeClr val="bg1"/>
              </a:solidFill>
              <a:effectLst/>
            </a:endParaRPr>
          </a:p>
          <a:p>
            <a:endParaRPr lang="en-GB" sz="1100"/>
          </a:p>
        </xdr:txBody>
      </xdr:sp>
      <xdr:sp macro="" textlink="">
        <xdr:nvSpPr>
          <xdr:cNvPr id="32" name="TextBox 31">
            <a:extLst>
              <a:ext uri="{FF2B5EF4-FFF2-40B4-BE49-F238E27FC236}">
                <a16:creationId xmlns:a16="http://schemas.microsoft.com/office/drawing/2014/main" id="{08670CAA-8EA4-40EE-B62E-A62CBEE72F93}"/>
              </a:ext>
            </a:extLst>
          </xdr:cNvPr>
          <xdr:cNvSpPr txBox="1"/>
        </xdr:nvSpPr>
        <xdr:spPr>
          <a:xfrm>
            <a:off x="6475563" y="1379404"/>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Products</a:t>
            </a:r>
            <a:endParaRPr lang="en-GB" sz="1200" b="1">
              <a:solidFill>
                <a:schemeClr val="bg1"/>
              </a:solidFill>
              <a:effectLst/>
            </a:endParaRPr>
          </a:p>
          <a:p>
            <a:endParaRPr lang="en-GB" sz="1100"/>
          </a:p>
        </xdr:txBody>
      </xdr:sp>
      <xdr:sp macro="" textlink="">
        <xdr:nvSpPr>
          <xdr:cNvPr id="33" name="TextBox 32">
            <a:extLst>
              <a:ext uri="{FF2B5EF4-FFF2-40B4-BE49-F238E27FC236}">
                <a16:creationId xmlns:a16="http://schemas.microsoft.com/office/drawing/2014/main" id="{FE3EF2C6-AC19-4F3D-85CC-78A771429816}"/>
              </a:ext>
            </a:extLst>
          </xdr:cNvPr>
          <xdr:cNvSpPr txBox="1"/>
        </xdr:nvSpPr>
        <xdr:spPr>
          <a:xfrm>
            <a:off x="8111509" y="1373259"/>
            <a:ext cx="865342"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Customers</a:t>
            </a:r>
            <a:endParaRPr lang="en-GB" sz="1200" b="1">
              <a:solidFill>
                <a:schemeClr val="bg1"/>
              </a:solidFill>
              <a:effectLst/>
            </a:endParaRPr>
          </a:p>
          <a:p>
            <a:endParaRPr lang="en-GB" sz="1100"/>
          </a:p>
        </xdr:txBody>
      </xdr:sp>
      <xdr:sp macro="" textlink="">
        <xdr:nvSpPr>
          <xdr:cNvPr id="34" name="TextBox 33">
            <a:extLst>
              <a:ext uri="{FF2B5EF4-FFF2-40B4-BE49-F238E27FC236}">
                <a16:creationId xmlns:a16="http://schemas.microsoft.com/office/drawing/2014/main" id="{E1139E08-1015-4B87-8B2A-A34C123E1DE3}"/>
              </a:ext>
            </a:extLst>
          </xdr:cNvPr>
          <xdr:cNvSpPr txBox="1"/>
        </xdr:nvSpPr>
        <xdr:spPr>
          <a:xfrm>
            <a:off x="9802762" y="1385549"/>
            <a:ext cx="78780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Sellers</a:t>
            </a:r>
            <a:endParaRPr lang="en-GB" sz="1100"/>
          </a:p>
        </xdr:txBody>
      </xdr:sp>
      <xdr:pic>
        <xdr:nvPicPr>
          <xdr:cNvPr id="35" name="Picture 34">
            <a:extLst>
              <a:ext uri="{FF2B5EF4-FFF2-40B4-BE49-F238E27FC236}">
                <a16:creationId xmlns:a16="http://schemas.microsoft.com/office/drawing/2014/main" id="{0557AED7-85C3-442B-B7EE-C421F95605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12591" y="1458370"/>
            <a:ext cx="449826" cy="444173"/>
          </a:xfrm>
          <a:prstGeom prst="rect">
            <a:avLst/>
          </a:prstGeom>
        </xdr:spPr>
      </xdr:pic>
      <xdr:pic>
        <xdr:nvPicPr>
          <xdr:cNvPr id="36" name="Picture 35">
            <a:extLst>
              <a:ext uri="{FF2B5EF4-FFF2-40B4-BE49-F238E27FC236}">
                <a16:creationId xmlns:a16="http://schemas.microsoft.com/office/drawing/2014/main" id="{3C68E402-7D7F-43FA-AB65-E6C06C6EEB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89391" y="1427645"/>
            <a:ext cx="542003" cy="536350"/>
          </a:xfrm>
          <a:prstGeom prst="rect">
            <a:avLst/>
          </a:prstGeom>
        </xdr:spPr>
      </xdr:pic>
      <xdr:pic>
        <xdr:nvPicPr>
          <xdr:cNvPr id="37" name="Picture 36">
            <a:extLst>
              <a:ext uri="{FF2B5EF4-FFF2-40B4-BE49-F238E27FC236}">
                <a16:creationId xmlns:a16="http://schemas.microsoft.com/office/drawing/2014/main" id="{3E161789-6057-4C41-BD95-25DA5D5536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73784" y="1469185"/>
            <a:ext cx="511277" cy="445648"/>
          </a:xfrm>
          <a:prstGeom prst="rect">
            <a:avLst/>
          </a:prstGeom>
        </xdr:spPr>
      </xdr:pic>
      <xdr:pic>
        <xdr:nvPicPr>
          <xdr:cNvPr id="38" name="Picture 37">
            <a:extLst>
              <a:ext uri="{FF2B5EF4-FFF2-40B4-BE49-F238E27FC236}">
                <a16:creationId xmlns:a16="http://schemas.microsoft.com/office/drawing/2014/main" id="{3B0B83C2-631A-4F96-B2C9-DF0D7141391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455378" y="1439934"/>
            <a:ext cx="560439" cy="468753"/>
          </a:xfrm>
          <a:prstGeom prst="rect">
            <a:avLst/>
          </a:prstGeom>
        </xdr:spPr>
      </xdr:pic>
      <xdr:grpSp>
        <xdr:nvGrpSpPr>
          <xdr:cNvPr id="43" name="Group 42">
            <a:extLst>
              <a:ext uri="{FF2B5EF4-FFF2-40B4-BE49-F238E27FC236}">
                <a16:creationId xmlns:a16="http://schemas.microsoft.com/office/drawing/2014/main" id="{E358FEA6-314E-1CD8-1360-B9446D153C41}"/>
              </a:ext>
            </a:extLst>
          </xdr:cNvPr>
          <xdr:cNvGrpSpPr/>
        </xdr:nvGrpSpPr>
        <xdr:grpSpPr>
          <a:xfrm>
            <a:off x="6467781" y="2100785"/>
            <a:ext cx="5076519" cy="4185278"/>
            <a:chOff x="6455491" y="2117008"/>
            <a:chExt cx="5066686" cy="4219200"/>
          </a:xfrm>
        </xdr:grpSpPr>
        <xdr:sp macro="" textlink="">
          <xdr:nvSpPr>
            <xdr:cNvPr id="17" name="Rectangle: Rounded Corners 16">
              <a:extLst>
                <a:ext uri="{FF2B5EF4-FFF2-40B4-BE49-F238E27FC236}">
                  <a16:creationId xmlns:a16="http://schemas.microsoft.com/office/drawing/2014/main" id="{3EA1952F-B1F5-8915-43DD-15D5237DED4D}"/>
                </a:ext>
              </a:extLst>
            </xdr:cNvPr>
            <xdr:cNvSpPr/>
          </xdr:nvSpPr>
          <xdr:spPr>
            <a:xfrm>
              <a:off x="6455491" y="2117008"/>
              <a:ext cx="5066686" cy="4219200"/>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2" name="Chart 41">
              <a:extLst>
                <a:ext uri="{FF2B5EF4-FFF2-40B4-BE49-F238E27FC236}">
                  <a16:creationId xmlns:a16="http://schemas.microsoft.com/office/drawing/2014/main" id="{D77A16E9-C406-46A6-B310-39034A62A744}"/>
                </a:ext>
              </a:extLst>
            </xdr:cNvPr>
            <xdr:cNvGraphicFramePr>
              <a:graphicFrameLocks/>
            </xdr:cNvGraphicFramePr>
          </xdr:nvGraphicFramePr>
          <xdr:xfrm>
            <a:off x="6526160" y="2445774"/>
            <a:ext cx="4922276" cy="349045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5" name="Group 44">
            <a:extLst>
              <a:ext uri="{FF2B5EF4-FFF2-40B4-BE49-F238E27FC236}">
                <a16:creationId xmlns:a16="http://schemas.microsoft.com/office/drawing/2014/main" id="{1A8313DF-9DCE-12C5-F748-37DAF6F8D95E}"/>
              </a:ext>
            </a:extLst>
          </xdr:cNvPr>
          <xdr:cNvGrpSpPr/>
        </xdr:nvGrpSpPr>
        <xdr:grpSpPr>
          <a:xfrm>
            <a:off x="1351321" y="2100785"/>
            <a:ext cx="4962832" cy="4185278"/>
            <a:chOff x="1348863" y="2117008"/>
            <a:chExt cx="4953000" cy="4219200"/>
          </a:xfrm>
        </xdr:grpSpPr>
        <xdr:sp macro="" textlink="">
          <xdr:nvSpPr>
            <xdr:cNvPr id="11" name="Rectangle: Rounded Corners 10">
              <a:extLst>
                <a:ext uri="{FF2B5EF4-FFF2-40B4-BE49-F238E27FC236}">
                  <a16:creationId xmlns:a16="http://schemas.microsoft.com/office/drawing/2014/main" id="{0E84BEC8-3516-5273-E161-1C030813F6F1}"/>
                </a:ext>
              </a:extLst>
            </xdr:cNvPr>
            <xdr:cNvSpPr/>
          </xdr:nvSpPr>
          <xdr:spPr>
            <a:xfrm>
              <a:off x="1348863" y="2117008"/>
              <a:ext cx="4953000" cy="4219200"/>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4" name="Chart 43">
              <a:extLst>
                <a:ext uri="{FF2B5EF4-FFF2-40B4-BE49-F238E27FC236}">
                  <a16:creationId xmlns:a16="http://schemas.microsoft.com/office/drawing/2014/main" id="{7D1E30C1-2EAC-4BA5-AE07-6AF5873DD60D}"/>
                </a:ext>
              </a:extLst>
            </xdr:cNvPr>
            <xdr:cNvGraphicFramePr>
              <a:graphicFrameLocks/>
            </xdr:cNvGraphicFramePr>
          </xdr:nvGraphicFramePr>
          <xdr:xfrm>
            <a:off x="1573162" y="2341306"/>
            <a:ext cx="4547420" cy="3766983"/>
          </xdr:xfrm>
          <a:graphic>
            <a:graphicData uri="http://schemas.openxmlformats.org/drawingml/2006/chart">
              <c:chart xmlns:c="http://schemas.openxmlformats.org/drawingml/2006/chart" xmlns:r="http://schemas.openxmlformats.org/officeDocument/2006/relationships" r:id="rId8"/>
            </a:graphicData>
          </a:graphic>
        </xdr:graphicFrame>
      </xdr:grpSp>
      <xdr:pic>
        <xdr:nvPicPr>
          <xdr:cNvPr id="16" name="Picture 15">
            <a:extLst>
              <a:ext uri="{FF2B5EF4-FFF2-40B4-BE49-F238E27FC236}">
                <a16:creationId xmlns:a16="http://schemas.microsoft.com/office/drawing/2014/main" id="{B173B3CA-5834-48B3-A188-3CF03051FFD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7977" y="5019607"/>
            <a:ext cx="701776" cy="694648"/>
          </a:xfrm>
          <a:prstGeom prst="rect">
            <a:avLst/>
          </a:prstGeom>
        </xdr:spPr>
      </xdr:pic>
      <xdr:pic>
        <xdr:nvPicPr>
          <xdr:cNvPr id="18" name="Picture 17">
            <a:extLst>
              <a:ext uri="{FF2B5EF4-FFF2-40B4-BE49-F238E27FC236}">
                <a16:creationId xmlns:a16="http://schemas.microsoft.com/office/drawing/2014/main" id="{46A7F46F-8A1B-4FA6-8B89-4C528DCE80F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7861" y="4129787"/>
            <a:ext cx="505132" cy="499478"/>
          </a:xfrm>
          <a:prstGeom prst="rect">
            <a:avLst/>
          </a:prstGeom>
        </xdr:spPr>
      </xdr:pic>
      <xdr:pic>
        <xdr:nvPicPr>
          <xdr:cNvPr id="19" name="Picture 18">
            <a:hlinkClick xmlns:r="http://schemas.openxmlformats.org/officeDocument/2006/relationships" r:id="rId11"/>
            <a:extLst>
              <a:ext uri="{FF2B5EF4-FFF2-40B4-BE49-F238E27FC236}">
                <a16:creationId xmlns:a16="http://schemas.microsoft.com/office/drawing/2014/main" id="{8C656EF3-ECBB-4972-ACBB-4626C2D5876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93281" y="3276840"/>
            <a:ext cx="517422" cy="521600"/>
          </a:xfrm>
          <a:prstGeom prst="rect">
            <a:avLst/>
          </a:prstGeom>
        </xdr:spPr>
      </xdr:pic>
      <xdr:pic>
        <xdr:nvPicPr>
          <xdr:cNvPr id="20" name="Picture 19">
            <a:extLst>
              <a:ext uri="{FF2B5EF4-FFF2-40B4-BE49-F238E27FC236}">
                <a16:creationId xmlns:a16="http://schemas.microsoft.com/office/drawing/2014/main" id="{28090909-F1B3-472A-8345-7AA693A0267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0991" y="2428561"/>
            <a:ext cx="551668" cy="546015"/>
          </a:xfrm>
          <a:prstGeom prst="rect">
            <a:avLst/>
          </a:prstGeom>
        </xdr:spPr>
      </xdr:pic>
      <xdr:pic>
        <xdr:nvPicPr>
          <xdr:cNvPr id="21" name="Picture 20">
            <a:hlinkClick xmlns:r="http://schemas.openxmlformats.org/officeDocument/2006/relationships" r:id="rId14"/>
            <a:extLst>
              <a:ext uri="{FF2B5EF4-FFF2-40B4-BE49-F238E27FC236}">
                <a16:creationId xmlns:a16="http://schemas.microsoft.com/office/drawing/2014/main" id="{0EA354B0-192D-487C-8D70-7F20A33754D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36296" y="1715476"/>
            <a:ext cx="419100" cy="41492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497840</xdr:colOff>
      <xdr:row>37</xdr:row>
      <xdr:rowOff>10160</xdr:rowOff>
    </xdr:to>
    <xdr:grpSp>
      <xdr:nvGrpSpPr>
        <xdr:cNvPr id="45" name="Group 44">
          <a:extLst>
            <a:ext uri="{FF2B5EF4-FFF2-40B4-BE49-F238E27FC236}">
              <a16:creationId xmlns:a16="http://schemas.microsoft.com/office/drawing/2014/main" id="{9AEC3925-D2D4-46DF-1F75-80F81F31D64D}"/>
            </a:ext>
          </a:extLst>
        </xdr:cNvPr>
        <xdr:cNvGrpSpPr/>
      </xdr:nvGrpSpPr>
      <xdr:grpSpPr>
        <a:xfrm>
          <a:off x="0" y="0"/>
          <a:ext cx="12080240" cy="6776720"/>
          <a:chOff x="0" y="0"/>
          <a:chExt cx="12080240" cy="6776720"/>
        </a:xfrm>
      </xdr:grpSpPr>
      <xdr:sp macro="" textlink="">
        <xdr:nvSpPr>
          <xdr:cNvPr id="44" name="Rectangle: Rounded Corners 43">
            <a:extLst>
              <a:ext uri="{FF2B5EF4-FFF2-40B4-BE49-F238E27FC236}">
                <a16:creationId xmlns:a16="http://schemas.microsoft.com/office/drawing/2014/main" id="{6D27CA1F-8354-4C31-B241-ED890E814AC7}"/>
              </a:ext>
            </a:extLst>
          </xdr:cNvPr>
          <xdr:cNvSpPr/>
        </xdr:nvSpPr>
        <xdr:spPr>
          <a:xfrm>
            <a:off x="0" y="0"/>
            <a:ext cx="12080240" cy="6776720"/>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 name="Rectangle: Rounded Corners 1">
            <a:extLst>
              <a:ext uri="{FF2B5EF4-FFF2-40B4-BE49-F238E27FC236}">
                <a16:creationId xmlns:a16="http://schemas.microsoft.com/office/drawing/2014/main" id="{E463A242-C762-4CD4-A792-1E924EE5E495}"/>
              </a:ext>
            </a:extLst>
          </xdr:cNvPr>
          <xdr:cNvSpPr/>
        </xdr:nvSpPr>
        <xdr:spPr>
          <a:xfrm>
            <a:off x="104469" y="815340"/>
            <a:ext cx="4513005" cy="495300"/>
          </a:xfrm>
          <a:prstGeom prst="roundRect">
            <a:avLst/>
          </a:prstGeom>
          <a:solidFill>
            <a:srgbClr val="5F8B88">
              <a:alpha val="41961"/>
            </a:srgbClr>
          </a:solidFill>
          <a:effectLst>
            <a:reflection blurRad="6350" stA="52000" endA="300" endPos="35000" dir="5400000" sy="-100000" algn="bl" rotWithShape="0"/>
            <a:softEdge rad="3175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GB" sz="2400" b="1">
                <a:solidFill>
                  <a:srgbClr val="43615F"/>
                </a:solidFill>
                <a:latin typeface="Britannic Bold" panose="020B0903060703020204" pitchFamily="34" charset="0"/>
                <a:ea typeface="+mn-ea"/>
                <a:cs typeface="+mn-cs"/>
              </a:rPr>
              <a:t>Sales Dashboard</a:t>
            </a:r>
          </a:p>
        </xdr:txBody>
      </xdr:sp>
      <xdr:sp macro="" textlink="'Pivot Data'!T6">
        <xdr:nvSpPr>
          <xdr:cNvPr id="3" name="Rectangle: Rounded Corners 2">
            <a:extLst>
              <a:ext uri="{FF2B5EF4-FFF2-40B4-BE49-F238E27FC236}">
                <a16:creationId xmlns:a16="http://schemas.microsoft.com/office/drawing/2014/main" id="{B919F801-3036-4F37-B644-BD2DAEE1B0DF}"/>
              </a:ext>
            </a:extLst>
          </xdr:cNvPr>
          <xdr:cNvSpPr/>
        </xdr:nvSpPr>
        <xdr:spPr>
          <a:xfrm>
            <a:off x="1377254" y="1379877"/>
            <a:ext cx="1591351" cy="62103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5F742CCB-A84F-4589-8A1D-02710BD2D439}" type="TxLink">
              <a:rPr lang="en-US" sz="1100" b="0" i="0" u="none" strike="noStrike">
                <a:solidFill>
                  <a:srgbClr val="000000"/>
                </a:solidFill>
                <a:latin typeface="Calibri"/>
                <a:ea typeface="Calibri"/>
                <a:cs typeface="Calibri"/>
              </a:rPr>
              <a:pPr marL="0" indent="0" algn="l"/>
              <a:t>2,926,970,124</a:t>
            </a:fld>
            <a:endParaRPr lang="en-GB" sz="1100">
              <a:solidFill>
                <a:schemeClr val="lt1"/>
              </a:solidFill>
              <a:latin typeface="+mn-lt"/>
              <a:ea typeface="+mn-ea"/>
              <a:cs typeface="+mn-cs"/>
            </a:endParaRPr>
          </a:p>
        </xdr:txBody>
      </xdr:sp>
      <xdr:sp macro="" textlink="'Pivot Data'!O7">
        <xdr:nvSpPr>
          <xdr:cNvPr id="4" name="Rectangle: Rounded Corners 3">
            <a:extLst>
              <a:ext uri="{FF2B5EF4-FFF2-40B4-BE49-F238E27FC236}">
                <a16:creationId xmlns:a16="http://schemas.microsoft.com/office/drawing/2014/main" id="{D867E7BC-B7B5-448E-89CF-0776FBA159CB}"/>
              </a:ext>
            </a:extLst>
          </xdr:cNvPr>
          <xdr:cNvSpPr/>
        </xdr:nvSpPr>
        <xdr:spPr>
          <a:xfrm>
            <a:off x="3037843" y="1378992"/>
            <a:ext cx="1591200" cy="62280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C2EBC48-63D8-4D6A-BAC5-F77314923740}" type="TxLink">
              <a:rPr lang="en-US" sz="1100" b="0" i="0" u="none" strike="noStrike">
                <a:solidFill>
                  <a:srgbClr val="000000"/>
                </a:solidFill>
                <a:latin typeface="Calibri"/>
                <a:ea typeface="Calibri"/>
                <a:cs typeface="Calibri"/>
              </a:rPr>
              <a:pPr marL="0" indent="0" algn="l"/>
              <a:t>40.65%</a:t>
            </a:fld>
            <a:endParaRPr lang="en-GB" sz="1100">
              <a:solidFill>
                <a:schemeClr val="lt1"/>
              </a:solidFill>
              <a:latin typeface="+mn-lt"/>
              <a:ea typeface="+mn-ea"/>
              <a:cs typeface="+mn-cs"/>
            </a:endParaRPr>
          </a:p>
        </xdr:txBody>
      </xdr:sp>
      <xdr:sp macro="" textlink="'Pivot Data'!AB5">
        <xdr:nvSpPr>
          <xdr:cNvPr id="5" name="Rectangle: Rounded Corners 4">
            <a:extLst>
              <a:ext uri="{FF2B5EF4-FFF2-40B4-BE49-F238E27FC236}">
                <a16:creationId xmlns:a16="http://schemas.microsoft.com/office/drawing/2014/main" id="{00DB59DC-79C5-4261-A4F0-61EC92B6BEA6}"/>
              </a:ext>
            </a:extLst>
          </xdr:cNvPr>
          <xdr:cNvSpPr/>
        </xdr:nvSpPr>
        <xdr:spPr>
          <a:xfrm>
            <a:off x="4698281"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9E84FDB3-0FEF-4574-BC77-AB791211437E}" type="TxLink">
              <a:rPr lang="en-US" sz="1100" b="0" i="0" u="none" strike="noStrike">
                <a:solidFill>
                  <a:srgbClr val="000000"/>
                </a:solidFill>
                <a:latin typeface="Calibri"/>
                <a:ea typeface="Calibri"/>
                <a:cs typeface="Calibri"/>
              </a:rPr>
              <a:pPr marL="0" indent="0" algn="l"/>
              <a:t>21.3%</a:t>
            </a:fld>
            <a:endParaRPr lang="en-GB" sz="1100">
              <a:solidFill>
                <a:schemeClr val="lt1"/>
              </a:solidFill>
              <a:latin typeface="+mn-lt"/>
              <a:ea typeface="+mn-ea"/>
              <a:cs typeface="+mn-cs"/>
            </a:endParaRPr>
          </a:p>
        </xdr:txBody>
      </xdr:sp>
      <xdr:sp macro="" textlink="'Pivot Data'!T10">
        <xdr:nvSpPr>
          <xdr:cNvPr id="6" name="Rectangle: Rounded Corners 5">
            <a:extLst>
              <a:ext uri="{FF2B5EF4-FFF2-40B4-BE49-F238E27FC236}">
                <a16:creationId xmlns:a16="http://schemas.microsoft.com/office/drawing/2014/main" id="{DED88348-691C-4F60-96CA-2CF30F6C8795}"/>
              </a:ext>
            </a:extLst>
          </xdr:cNvPr>
          <xdr:cNvSpPr/>
        </xdr:nvSpPr>
        <xdr:spPr>
          <a:xfrm>
            <a:off x="6358806"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F05FC1C2-431D-47F7-8F95-F12C0FF0A51D}" type="TxLink">
              <a:rPr lang="en-US" sz="1100" b="0" i="0" u="none" strike="noStrike">
                <a:solidFill>
                  <a:srgbClr val="000000"/>
                </a:solidFill>
                <a:latin typeface="Calibri"/>
                <a:ea typeface="Calibri"/>
                <a:cs typeface="Calibri"/>
              </a:rPr>
              <a:pPr marL="0" indent="0" algn="l"/>
              <a:t>295</a:t>
            </a:fld>
            <a:endParaRPr lang="en-GB" sz="1100">
              <a:solidFill>
                <a:schemeClr val="lt1"/>
              </a:solidFill>
              <a:latin typeface="+mn-lt"/>
              <a:ea typeface="+mn-ea"/>
              <a:cs typeface="+mn-cs"/>
            </a:endParaRPr>
          </a:p>
        </xdr:txBody>
      </xdr:sp>
      <xdr:sp macro="" textlink="'Pivot Data'!T15">
        <xdr:nvSpPr>
          <xdr:cNvPr id="7" name="Rectangle: Rounded Corners 6">
            <a:extLst>
              <a:ext uri="{FF2B5EF4-FFF2-40B4-BE49-F238E27FC236}">
                <a16:creationId xmlns:a16="http://schemas.microsoft.com/office/drawing/2014/main" id="{0B54DEA2-4C21-4A6D-895D-AC5362B85127}"/>
              </a:ext>
            </a:extLst>
          </xdr:cNvPr>
          <xdr:cNvSpPr/>
        </xdr:nvSpPr>
        <xdr:spPr>
          <a:xfrm>
            <a:off x="8019331" y="1379404"/>
            <a:ext cx="159005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10534AD-6146-4FD8-BF0D-8FA9E0269ACE}" type="TxLink">
              <a:rPr lang="en-US" sz="1100" b="0" i="0" u="none" strike="noStrike">
                <a:solidFill>
                  <a:srgbClr val="000000"/>
                </a:solidFill>
                <a:latin typeface="Calibri"/>
                <a:ea typeface="Calibri"/>
                <a:cs typeface="Calibri"/>
              </a:rPr>
              <a:pPr marL="0" indent="0" algn="l"/>
              <a:t>19,119</a:t>
            </a:fld>
            <a:endParaRPr lang="en-GB" sz="1100">
              <a:solidFill>
                <a:schemeClr val="lt1"/>
              </a:solidFill>
              <a:latin typeface="+mn-lt"/>
              <a:ea typeface="+mn-ea"/>
              <a:cs typeface="+mn-cs"/>
            </a:endParaRPr>
          </a:p>
        </xdr:txBody>
      </xdr:sp>
      <xdr:sp macro="" textlink="'Pivot Data'!T21">
        <xdr:nvSpPr>
          <xdr:cNvPr id="8" name="Rectangle: Rounded Corners 7">
            <a:extLst>
              <a:ext uri="{FF2B5EF4-FFF2-40B4-BE49-F238E27FC236}">
                <a16:creationId xmlns:a16="http://schemas.microsoft.com/office/drawing/2014/main" id="{7DD992FD-C6C0-445F-BA3E-8677AC5BC9A2}"/>
              </a:ext>
            </a:extLst>
          </xdr:cNvPr>
          <xdr:cNvSpPr/>
        </xdr:nvSpPr>
        <xdr:spPr>
          <a:xfrm>
            <a:off x="9678629" y="1379404"/>
            <a:ext cx="159128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286DAF4A-904A-4D8B-8942-9E47A74283BB}" type="TxLink">
              <a:rPr lang="en-US" sz="1100" b="0" i="0" u="none" strike="noStrike">
                <a:solidFill>
                  <a:srgbClr val="000000"/>
                </a:solidFill>
                <a:latin typeface="Calibri"/>
                <a:ea typeface="Calibri"/>
                <a:cs typeface="Calibri"/>
              </a:rPr>
              <a:pPr marL="0" indent="0" algn="l"/>
              <a:t>18</a:t>
            </a:fld>
            <a:endParaRPr lang="en-GB"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CC41464B-72AF-4881-8E81-1D0838974F20}"/>
              </a:ext>
            </a:extLst>
          </xdr:cNvPr>
          <xdr:cNvSpPr/>
        </xdr:nvSpPr>
        <xdr:spPr>
          <a:xfrm>
            <a:off x="122902" y="1366192"/>
            <a:ext cx="1139314" cy="4639598"/>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3" name="Group 12">
            <a:extLst>
              <a:ext uri="{FF2B5EF4-FFF2-40B4-BE49-F238E27FC236}">
                <a16:creationId xmlns:a16="http://schemas.microsoft.com/office/drawing/2014/main" id="{B5A23679-1F13-4308-9CFA-222C02244F55}"/>
              </a:ext>
            </a:extLst>
          </xdr:cNvPr>
          <xdr:cNvGrpSpPr/>
        </xdr:nvGrpSpPr>
        <xdr:grpSpPr>
          <a:xfrm>
            <a:off x="6394039" y="4103246"/>
            <a:ext cx="4962833" cy="1920978"/>
            <a:chOff x="6381749" y="3398273"/>
            <a:chExt cx="4953000" cy="1935726"/>
          </a:xfrm>
        </xdr:grpSpPr>
        <xdr:sp macro="" textlink="">
          <xdr:nvSpPr>
            <xdr:cNvPr id="14" name="Rectangle: Rounded Corners 13">
              <a:extLst>
                <a:ext uri="{FF2B5EF4-FFF2-40B4-BE49-F238E27FC236}">
                  <a16:creationId xmlns:a16="http://schemas.microsoft.com/office/drawing/2014/main" id="{18DF8ABA-652F-E3A6-6ADE-A45EF12B7707}"/>
                </a:ext>
              </a:extLst>
            </xdr:cNvPr>
            <xdr:cNvSpPr/>
          </xdr:nvSpPr>
          <xdr:spPr>
            <a:xfrm>
              <a:off x="6381749" y="3398273"/>
              <a:ext cx="4953000" cy="1935726"/>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5" name="Chart 14">
              <a:extLst>
                <a:ext uri="{FF2B5EF4-FFF2-40B4-BE49-F238E27FC236}">
                  <a16:creationId xmlns:a16="http://schemas.microsoft.com/office/drawing/2014/main" id="{456ED7EA-9B37-199C-20D6-B9EA7E7A9226}"/>
                </a:ext>
              </a:extLst>
            </xdr:cNvPr>
            <xdr:cNvGraphicFramePr>
              <a:graphicFrameLocks/>
            </xdr:cNvGraphicFramePr>
          </xdr:nvGraphicFramePr>
          <xdr:xfrm>
            <a:off x="6532306" y="3465872"/>
            <a:ext cx="4664178" cy="1794386"/>
          </xdr:xfrm>
          <a:graphic>
            <a:graphicData uri="http://schemas.openxmlformats.org/drawingml/2006/chart">
              <c:chart xmlns:c="http://schemas.openxmlformats.org/drawingml/2006/chart" xmlns:r="http://schemas.openxmlformats.org/officeDocument/2006/relationships" r:id="rId1"/>
            </a:graphicData>
          </a:graphic>
        </xdr:graphicFrame>
      </xdr:grpSp>
      <mc:AlternateContent xmlns:mc="http://schemas.openxmlformats.org/markup-compatibility/2006" xmlns:tsle="http://schemas.microsoft.com/office/drawing/2012/timeslicer">
        <mc:Choice Requires="tsle">
          <xdr:graphicFrame macro="">
            <xdr:nvGraphicFramePr>
              <xdr:cNvPr id="22" name="OrderDate 4">
                <a:extLst>
                  <a:ext uri="{FF2B5EF4-FFF2-40B4-BE49-F238E27FC236}">
                    <a16:creationId xmlns:a16="http://schemas.microsoft.com/office/drawing/2014/main" id="{D1561D90-821B-4CDF-9139-537CCA7D6C43}"/>
                  </a:ext>
                </a:extLst>
              </xdr:cNvPr>
              <xdr:cNvGraphicFramePr>
                <a:graphicFrameLocks noChangeAspect="1"/>
              </xdr:cNvGraphicFramePr>
            </xdr:nvGraphicFramePr>
            <xdr:xfrm>
              <a:off x="9038303" y="92175"/>
              <a:ext cx="2241755" cy="1164878"/>
            </xdr:xfrm>
            <a:graphic>
              <a:graphicData uri="http://schemas.microsoft.com/office/drawing/2012/timeslicer">
                <tsle:timeslicer name="OrderDate 4"/>
              </a:graphicData>
            </a:graphic>
          </xdr:graphicFrame>
        </mc:Choice>
        <mc:Fallback xmlns="">
          <xdr:sp macro="" textlink="">
            <xdr:nvSpPr>
              <xdr:cNvPr id="0" name=""/>
              <xdr:cNvSpPr>
                <a:spLocks noTextEdit="1"/>
              </xdr:cNvSpPr>
            </xdr:nvSpPr>
            <xdr:spPr>
              <a:xfrm>
                <a:off x="9038303" y="92175"/>
                <a:ext cx="2241755" cy="11648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5" name="OnlineOrderFlag 4">
                <a:extLst>
                  <a:ext uri="{FF2B5EF4-FFF2-40B4-BE49-F238E27FC236}">
                    <a16:creationId xmlns:a16="http://schemas.microsoft.com/office/drawing/2014/main" id="{288CB2C2-22B8-4CC4-905A-62E8531FC76E}"/>
                  </a:ext>
                </a:extLst>
              </xdr:cNvPr>
              <xdr:cNvGraphicFramePr/>
            </xdr:nvGraphicFramePr>
            <xdr:xfrm>
              <a:off x="7074310" y="737666"/>
              <a:ext cx="1910116" cy="597800"/>
            </xdr:xfrm>
            <a:graphic>
              <a:graphicData uri="http://schemas.microsoft.com/office/drawing/2010/slicer">
                <sle:slicer xmlns:sle="http://schemas.microsoft.com/office/drawing/2010/slicer" name="OnlineOrderFlag 4"/>
              </a:graphicData>
            </a:graphic>
          </xdr:graphicFrame>
        </mc:Choice>
        <mc:Fallback xmlns="">
          <xdr:sp macro="" textlink="">
            <xdr:nvSpPr>
              <xdr:cNvPr id="0" name=""/>
              <xdr:cNvSpPr>
                <a:spLocks noTextEdit="1"/>
              </xdr:cNvSpPr>
            </xdr:nvSpPr>
            <xdr:spPr>
              <a:xfrm>
                <a:off x="7074310" y="737666"/>
                <a:ext cx="1910116" cy="59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category 5">
                <a:extLst>
                  <a:ext uri="{FF2B5EF4-FFF2-40B4-BE49-F238E27FC236}">
                    <a16:creationId xmlns:a16="http://schemas.microsoft.com/office/drawing/2014/main" id="{58BB9670-D0CB-44ED-93B8-C705449ED657}"/>
                  </a:ext>
                </a:extLst>
              </xdr:cNvPr>
              <xdr:cNvGraphicFramePr/>
            </xdr:nvGraphicFramePr>
            <xdr:xfrm>
              <a:off x="4697362" y="743811"/>
              <a:ext cx="2331474" cy="60539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4697362" y="743811"/>
                <a:ext cx="2331474" cy="605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7" name="Chart 26">
            <a:extLst>
              <a:ext uri="{FF2B5EF4-FFF2-40B4-BE49-F238E27FC236}">
                <a16:creationId xmlns:a16="http://schemas.microsoft.com/office/drawing/2014/main" id="{2B827593-356F-48D7-A685-3094115FEB65}"/>
              </a:ext>
            </a:extLst>
          </xdr:cNvPr>
          <xdr:cNvGraphicFramePr>
            <a:graphicFrameLocks/>
          </xdr:cNvGraphicFramePr>
        </xdr:nvGraphicFramePr>
        <xdr:xfrm>
          <a:off x="3983295" y="1415353"/>
          <a:ext cx="542003" cy="55478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8" name="TextBox 27">
            <a:extLst>
              <a:ext uri="{FF2B5EF4-FFF2-40B4-BE49-F238E27FC236}">
                <a16:creationId xmlns:a16="http://schemas.microsoft.com/office/drawing/2014/main" id="{2FEA9D44-A7D0-4618-9B5D-0AA41E045B70}"/>
              </a:ext>
            </a:extLst>
          </xdr:cNvPr>
          <xdr:cNvSpPr txBox="1"/>
        </xdr:nvSpPr>
        <xdr:spPr>
          <a:xfrm>
            <a:off x="3079341" y="1403063"/>
            <a:ext cx="91562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Bikes Sales</a:t>
            </a:r>
            <a:endParaRPr lang="en-GB" sz="1200" b="1">
              <a:solidFill>
                <a:schemeClr val="bg1"/>
              </a:solidFill>
              <a:effectLst/>
            </a:endParaRPr>
          </a:p>
          <a:p>
            <a:endParaRPr lang="en-GB" sz="1100"/>
          </a:p>
        </xdr:txBody>
      </xdr:sp>
      <xdr:graphicFrame macro="">
        <xdr:nvGraphicFramePr>
          <xdr:cNvPr id="29" name="Chart 28">
            <a:extLst>
              <a:ext uri="{FF2B5EF4-FFF2-40B4-BE49-F238E27FC236}">
                <a16:creationId xmlns:a16="http://schemas.microsoft.com/office/drawing/2014/main" id="{FF096A27-610F-42B9-AF3E-C309CD5C68CA}"/>
              </a:ext>
            </a:extLst>
          </xdr:cNvPr>
          <xdr:cNvGraphicFramePr>
            <a:graphicFrameLocks/>
          </xdr:cNvGraphicFramePr>
        </xdr:nvGraphicFramePr>
        <xdr:xfrm>
          <a:off x="5585643" y="1422421"/>
          <a:ext cx="590244" cy="54157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0" name="TextBox 29">
            <a:extLst>
              <a:ext uri="{FF2B5EF4-FFF2-40B4-BE49-F238E27FC236}">
                <a16:creationId xmlns:a16="http://schemas.microsoft.com/office/drawing/2014/main" id="{9FADE60E-3F60-4A99-BE98-9690D0EC555D}"/>
              </a:ext>
            </a:extLst>
          </xdr:cNvPr>
          <xdr:cNvSpPr txBox="1"/>
        </xdr:nvSpPr>
        <xdr:spPr>
          <a:xfrm>
            <a:off x="4698282" y="1373261"/>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Road</a:t>
            </a:r>
            <a:r>
              <a:rPr lang="en-GB" sz="1200" b="1" baseline="0">
                <a:solidFill>
                  <a:schemeClr val="bg1"/>
                </a:solidFill>
                <a:effectLst/>
                <a:latin typeface="+mn-lt"/>
                <a:ea typeface="+mn-ea"/>
                <a:cs typeface="+mn-cs"/>
              </a:rPr>
              <a:t> Bikes</a:t>
            </a:r>
            <a:endParaRPr lang="en-GB" sz="1200" b="1">
              <a:solidFill>
                <a:schemeClr val="bg1"/>
              </a:solidFill>
              <a:effectLst/>
            </a:endParaRPr>
          </a:p>
          <a:p>
            <a:endParaRPr lang="en-GB" sz="1100"/>
          </a:p>
        </xdr:txBody>
      </xdr:sp>
      <xdr:sp macro="" textlink="">
        <xdr:nvSpPr>
          <xdr:cNvPr id="31" name="TextBox 30">
            <a:extLst>
              <a:ext uri="{FF2B5EF4-FFF2-40B4-BE49-F238E27FC236}">
                <a16:creationId xmlns:a16="http://schemas.microsoft.com/office/drawing/2014/main" id="{DA54EB5F-E2A4-4C4C-AB28-089654B6864F}"/>
              </a:ext>
            </a:extLst>
          </xdr:cNvPr>
          <xdr:cNvSpPr txBox="1"/>
        </xdr:nvSpPr>
        <xdr:spPr>
          <a:xfrm>
            <a:off x="1438706" y="1367587"/>
            <a:ext cx="915629"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Total Sales</a:t>
            </a:r>
            <a:endParaRPr lang="en-GB" sz="1200" b="1">
              <a:solidFill>
                <a:schemeClr val="bg1"/>
              </a:solidFill>
              <a:effectLst/>
            </a:endParaRPr>
          </a:p>
          <a:p>
            <a:endParaRPr lang="en-GB" sz="1100"/>
          </a:p>
        </xdr:txBody>
      </xdr:sp>
      <xdr:sp macro="" textlink="">
        <xdr:nvSpPr>
          <xdr:cNvPr id="32" name="TextBox 31">
            <a:extLst>
              <a:ext uri="{FF2B5EF4-FFF2-40B4-BE49-F238E27FC236}">
                <a16:creationId xmlns:a16="http://schemas.microsoft.com/office/drawing/2014/main" id="{3F62E282-A5AA-4BFE-BA37-BEE4F6A74CB6}"/>
              </a:ext>
            </a:extLst>
          </xdr:cNvPr>
          <xdr:cNvSpPr txBox="1"/>
        </xdr:nvSpPr>
        <xdr:spPr>
          <a:xfrm>
            <a:off x="6475563" y="1379404"/>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Products</a:t>
            </a:r>
            <a:endParaRPr lang="en-GB" sz="1200" b="1">
              <a:solidFill>
                <a:schemeClr val="bg1"/>
              </a:solidFill>
              <a:effectLst/>
            </a:endParaRPr>
          </a:p>
          <a:p>
            <a:endParaRPr lang="en-GB" sz="1100"/>
          </a:p>
        </xdr:txBody>
      </xdr:sp>
      <xdr:sp macro="" textlink="">
        <xdr:nvSpPr>
          <xdr:cNvPr id="33" name="TextBox 32">
            <a:extLst>
              <a:ext uri="{FF2B5EF4-FFF2-40B4-BE49-F238E27FC236}">
                <a16:creationId xmlns:a16="http://schemas.microsoft.com/office/drawing/2014/main" id="{6D97F1B0-6BC7-450B-90A8-D8175A6AB33A}"/>
              </a:ext>
            </a:extLst>
          </xdr:cNvPr>
          <xdr:cNvSpPr txBox="1"/>
        </xdr:nvSpPr>
        <xdr:spPr>
          <a:xfrm>
            <a:off x="8111509" y="1373259"/>
            <a:ext cx="865342"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Customers</a:t>
            </a:r>
            <a:endParaRPr lang="en-GB" sz="1200" b="1">
              <a:solidFill>
                <a:schemeClr val="bg1"/>
              </a:solidFill>
              <a:effectLst/>
            </a:endParaRPr>
          </a:p>
          <a:p>
            <a:endParaRPr lang="en-GB" sz="1100"/>
          </a:p>
        </xdr:txBody>
      </xdr:sp>
      <xdr:sp macro="" textlink="">
        <xdr:nvSpPr>
          <xdr:cNvPr id="34" name="TextBox 33">
            <a:extLst>
              <a:ext uri="{FF2B5EF4-FFF2-40B4-BE49-F238E27FC236}">
                <a16:creationId xmlns:a16="http://schemas.microsoft.com/office/drawing/2014/main" id="{4BDEE17C-93EA-4425-ADEF-524083F2A6F5}"/>
              </a:ext>
            </a:extLst>
          </xdr:cNvPr>
          <xdr:cNvSpPr txBox="1"/>
        </xdr:nvSpPr>
        <xdr:spPr>
          <a:xfrm>
            <a:off x="9802762" y="1385549"/>
            <a:ext cx="78780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Sellers</a:t>
            </a:r>
            <a:endParaRPr lang="en-GB" sz="1100"/>
          </a:p>
        </xdr:txBody>
      </xdr:sp>
      <xdr:pic>
        <xdr:nvPicPr>
          <xdr:cNvPr id="35" name="Picture 34">
            <a:extLst>
              <a:ext uri="{FF2B5EF4-FFF2-40B4-BE49-F238E27FC236}">
                <a16:creationId xmlns:a16="http://schemas.microsoft.com/office/drawing/2014/main" id="{99E2B2D6-EAF1-4194-BDC4-C56800973B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12591" y="1458370"/>
            <a:ext cx="449826" cy="444173"/>
          </a:xfrm>
          <a:prstGeom prst="rect">
            <a:avLst/>
          </a:prstGeom>
        </xdr:spPr>
      </xdr:pic>
      <xdr:pic>
        <xdr:nvPicPr>
          <xdr:cNvPr id="36" name="Picture 35">
            <a:extLst>
              <a:ext uri="{FF2B5EF4-FFF2-40B4-BE49-F238E27FC236}">
                <a16:creationId xmlns:a16="http://schemas.microsoft.com/office/drawing/2014/main" id="{1A353731-9920-456B-9CBD-68FF42ADA7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89391" y="1427645"/>
            <a:ext cx="542003" cy="536350"/>
          </a:xfrm>
          <a:prstGeom prst="rect">
            <a:avLst/>
          </a:prstGeom>
        </xdr:spPr>
      </xdr:pic>
      <xdr:pic>
        <xdr:nvPicPr>
          <xdr:cNvPr id="37" name="Picture 36">
            <a:extLst>
              <a:ext uri="{FF2B5EF4-FFF2-40B4-BE49-F238E27FC236}">
                <a16:creationId xmlns:a16="http://schemas.microsoft.com/office/drawing/2014/main" id="{CD62FAF5-B66D-4AA4-878E-953DA039EC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973784" y="1469185"/>
            <a:ext cx="511277" cy="445648"/>
          </a:xfrm>
          <a:prstGeom prst="rect">
            <a:avLst/>
          </a:prstGeom>
        </xdr:spPr>
      </xdr:pic>
      <xdr:pic>
        <xdr:nvPicPr>
          <xdr:cNvPr id="38" name="Picture 37">
            <a:extLst>
              <a:ext uri="{FF2B5EF4-FFF2-40B4-BE49-F238E27FC236}">
                <a16:creationId xmlns:a16="http://schemas.microsoft.com/office/drawing/2014/main" id="{83AA51F9-8D65-471C-9F3A-85B27CF47C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455378" y="1439934"/>
            <a:ext cx="560439" cy="468753"/>
          </a:xfrm>
          <a:prstGeom prst="rect">
            <a:avLst/>
          </a:prstGeom>
        </xdr:spPr>
      </xdr:pic>
      <xdr:grpSp>
        <xdr:nvGrpSpPr>
          <xdr:cNvPr id="40" name="Group 39">
            <a:extLst>
              <a:ext uri="{FF2B5EF4-FFF2-40B4-BE49-F238E27FC236}">
                <a16:creationId xmlns:a16="http://schemas.microsoft.com/office/drawing/2014/main" id="{69AD140F-F127-E8D3-D713-D497812652B4}"/>
              </a:ext>
            </a:extLst>
          </xdr:cNvPr>
          <xdr:cNvGrpSpPr/>
        </xdr:nvGrpSpPr>
        <xdr:grpSpPr>
          <a:xfrm>
            <a:off x="1345176" y="4097102"/>
            <a:ext cx="4962832" cy="1920978"/>
            <a:chOff x="1342718" y="4129548"/>
            <a:chExt cx="4953000" cy="1935727"/>
          </a:xfrm>
        </xdr:grpSpPr>
        <xdr:sp macro="" textlink="">
          <xdr:nvSpPr>
            <xdr:cNvPr id="20" name="Rectangle: Rounded Corners 19">
              <a:extLst>
                <a:ext uri="{FF2B5EF4-FFF2-40B4-BE49-F238E27FC236}">
                  <a16:creationId xmlns:a16="http://schemas.microsoft.com/office/drawing/2014/main" id="{AFE03CC2-8C9F-5334-8356-530EC87C3598}"/>
                </a:ext>
              </a:extLst>
            </xdr:cNvPr>
            <xdr:cNvSpPr/>
          </xdr:nvSpPr>
          <xdr:spPr>
            <a:xfrm>
              <a:off x="1342718" y="4129548"/>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9" name="Chart 38">
              <a:extLst>
                <a:ext uri="{FF2B5EF4-FFF2-40B4-BE49-F238E27FC236}">
                  <a16:creationId xmlns:a16="http://schemas.microsoft.com/office/drawing/2014/main" id="{A75C1E55-47F3-418E-825B-B41037E4BAA4}"/>
                </a:ext>
              </a:extLst>
            </xdr:cNvPr>
            <xdr:cNvGraphicFramePr>
              <a:graphicFrameLocks/>
            </xdr:cNvGraphicFramePr>
          </xdr:nvGraphicFramePr>
          <xdr:xfrm>
            <a:off x="1511710" y="4172564"/>
            <a:ext cx="4633451" cy="1833716"/>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12" name="Group 11">
            <a:extLst>
              <a:ext uri="{FF2B5EF4-FFF2-40B4-BE49-F238E27FC236}">
                <a16:creationId xmlns:a16="http://schemas.microsoft.com/office/drawing/2014/main" id="{93CBC0EC-0479-A3FA-5D34-2322AD3439A2}"/>
              </a:ext>
            </a:extLst>
          </xdr:cNvPr>
          <xdr:cNvGrpSpPr/>
        </xdr:nvGrpSpPr>
        <xdr:grpSpPr>
          <a:xfrm>
            <a:off x="1345176" y="2076204"/>
            <a:ext cx="4962832" cy="1920978"/>
            <a:chOff x="1342718" y="2092427"/>
            <a:chExt cx="4953000" cy="1935727"/>
          </a:xfrm>
        </xdr:grpSpPr>
        <xdr:sp macro="" textlink="">
          <xdr:nvSpPr>
            <xdr:cNvPr id="11" name="Rectangle: Rounded Corners 10">
              <a:extLst>
                <a:ext uri="{FF2B5EF4-FFF2-40B4-BE49-F238E27FC236}">
                  <a16:creationId xmlns:a16="http://schemas.microsoft.com/office/drawing/2014/main" id="{D132EBC2-767D-DAC0-032F-2A8DAEE87F56}"/>
                </a:ext>
              </a:extLst>
            </xdr:cNvPr>
            <xdr:cNvSpPr/>
          </xdr:nvSpPr>
          <xdr:spPr>
            <a:xfrm>
              <a:off x="1342718" y="2092427"/>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0" name="Chart 9">
              <a:extLst>
                <a:ext uri="{FF2B5EF4-FFF2-40B4-BE49-F238E27FC236}">
                  <a16:creationId xmlns:a16="http://schemas.microsoft.com/office/drawing/2014/main" id="{EC8E01E0-FEDA-4472-9615-4C15367B95BB}"/>
                </a:ext>
              </a:extLst>
            </xdr:cNvPr>
            <xdr:cNvGraphicFramePr>
              <a:graphicFrameLocks/>
            </xdr:cNvGraphicFramePr>
          </xdr:nvGraphicFramePr>
          <xdr:xfrm>
            <a:off x="1487129" y="2150806"/>
            <a:ext cx="4670323" cy="1818968"/>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18" name="Group 17">
            <a:extLst>
              <a:ext uri="{FF2B5EF4-FFF2-40B4-BE49-F238E27FC236}">
                <a16:creationId xmlns:a16="http://schemas.microsoft.com/office/drawing/2014/main" id="{D51B13AE-D155-8B60-38FB-31830B443DB5}"/>
              </a:ext>
            </a:extLst>
          </xdr:cNvPr>
          <xdr:cNvGrpSpPr/>
        </xdr:nvGrpSpPr>
        <xdr:grpSpPr>
          <a:xfrm>
            <a:off x="6394039" y="2076204"/>
            <a:ext cx="4962833" cy="1920978"/>
            <a:chOff x="6381749" y="2092427"/>
            <a:chExt cx="4953000" cy="1935727"/>
          </a:xfrm>
        </xdr:grpSpPr>
        <xdr:sp macro="" textlink="">
          <xdr:nvSpPr>
            <xdr:cNvPr id="17" name="Rectangle: Rounded Corners 16">
              <a:extLst>
                <a:ext uri="{FF2B5EF4-FFF2-40B4-BE49-F238E27FC236}">
                  <a16:creationId xmlns:a16="http://schemas.microsoft.com/office/drawing/2014/main" id="{C37992D7-87A2-FA70-492F-63189FBE8566}"/>
                </a:ext>
              </a:extLst>
            </xdr:cNvPr>
            <xdr:cNvSpPr/>
          </xdr:nvSpPr>
          <xdr:spPr>
            <a:xfrm>
              <a:off x="6381749" y="2092427"/>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6" name="Chart 15">
              <a:extLst>
                <a:ext uri="{FF2B5EF4-FFF2-40B4-BE49-F238E27FC236}">
                  <a16:creationId xmlns:a16="http://schemas.microsoft.com/office/drawing/2014/main" id="{21F18572-5147-46BD-871D-878401FC6DC0}"/>
                </a:ext>
              </a:extLst>
            </xdr:cNvPr>
            <xdr:cNvGraphicFramePr>
              <a:graphicFrameLocks/>
            </xdr:cNvGraphicFramePr>
          </xdr:nvGraphicFramePr>
          <xdr:xfrm>
            <a:off x="6578394" y="2126226"/>
            <a:ext cx="4532057" cy="1837403"/>
          </xdr:xfrm>
          <a:graphic>
            <a:graphicData uri="http://schemas.openxmlformats.org/drawingml/2006/chart">
              <c:chart xmlns:c="http://schemas.openxmlformats.org/drawingml/2006/chart" xmlns:r="http://schemas.openxmlformats.org/officeDocument/2006/relationships" r:id="rId10"/>
            </a:graphicData>
          </a:graphic>
        </xdr:graphicFrame>
      </xdr:grpSp>
      <xdr:pic>
        <xdr:nvPicPr>
          <xdr:cNvPr id="19" name="Picture 18">
            <a:extLst>
              <a:ext uri="{FF2B5EF4-FFF2-40B4-BE49-F238E27FC236}">
                <a16:creationId xmlns:a16="http://schemas.microsoft.com/office/drawing/2014/main" id="{D807F762-F686-4CD5-A13D-F409C8C4309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6412" y="4988882"/>
            <a:ext cx="701776" cy="694648"/>
          </a:xfrm>
          <a:prstGeom prst="rect">
            <a:avLst/>
          </a:prstGeom>
        </xdr:spPr>
      </xdr:pic>
      <xdr:pic>
        <xdr:nvPicPr>
          <xdr:cNvPr id="21" name="Picture 20">
            <a:extLst>
              <a:ext uri="{FF2B5EF4-FFF2-40B4-BE49-F238E27FC236}">
                <a16:creationId xmlns:a16="http://schemas.microsoft.com/office/drawing/2014/main" id="{CFE073CC-CB69-4998-BBDC-115ED72D107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36296" y="4099062"/>
            <a:ext cx="505132" cy="499478"/>
          </a:xfrm>
          <a:prstGeom prst="rect">
            <a:avLst/>
          </a:prstGeom>
        </xdr:spPr>
      </xdr:pic>
      <xdr:pic>
        <xdr:nvPicPr>
          <xdr:cNvPr id="41" name="Picture 40">
            <a:extLst>
              <a:ext uri="{FF2B5EF4-FFF2-40B4-BE49-F238E27FC236}">
                <a16:creationId xmlns:a16="http://schemas.microsoft.com/office/drawing/2014/main" id="{DCE2A6F2-6B68-4731-9897-441609FCAE5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11716" y="3246115"/>
            <a:ext cx="517422" cy="521600"/>
          </a:xfrm>
          <a:prstGeom prst="rect">
            <a:avLst/>
          </a:prstGeom>
        </xdr:spPr>
      </xdr:pic>
      <xdr:pic>
        <xdr:nvPicPr>
          <xdr:cNvPr id="42" name="Picture 41">
            <a:extLst>
              <a:ext uri="{FF2B5EF4-FFF2-40B4-BE49-F238E27FC236}">
                <a16:creationId xmlns:a16="http://schemas.microsoft.com/office/drawing/2014/main" id="{6B80F2ED-4E75-4432-8C26-2C23119E255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99426" y="2397836"/>
            <a:ext cx="551668" cy="546015"/>
          </a:xfrm>
          <a:prstGeom prst="rect">
            <a:avLst/>
          </a:prstGeom>
        </xdr:spPr>
      </xdr:pic>
      <xdr:pic>
        <xdr:nvPicPr>
          <xdr:cNvPr id="43" name="Picture 42">
            <a:hlinkClick xmlns:r="http://schemas.openxmlformats.org/officeDocument/2006/relationships" r:id="rId15"/>
            <a:extLst>
              <a:ext uri="{FF2B5EF4-FFF2-40B4-BE49-F238E27FC236}">
                <a16:creationId xmlns:a16="http://schemas.microsoft.com/office/drawing/2014/main" id="{D8293DD4-B35E-4921-B7A2-8A810EC73AD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54731" y="1684751"/>
            <a:ext cx="419100" cy="414922"/>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497840</xdr:colOff>
      <xdr:row>40</xdr:row>
      <xdr:rowOff>30480</xdr:rowOff>
    </xdr:to>
    <xdr:grpSp>
      <xdr:nvGrpSpPr>
        <xdr:cNvPr id="12" name="Group 11">
          <a:extLst>
            <a:ext uri="{FF2B5EF4-FFF2-40B4-BE49-F238E27FC236}">
              <a16:creationId xmlns:a16="http://schemas.microsoft.com/office/drawing/2014/main" id="{F86E58B5-45A7-F13C-2F77-B4133A4A12DD}"/>
            </a:ext>
          </a:extLst>
        </xdr:cNvPr>
        <xdr:cNvGrpSpPr/>
      </xdr:nvGrpSpPr>
      <xdr:grpSpPr>
        <a:xfrm>
          <a:off x="0" y="0"/>
          <a:ext cx="12080240" cy="7345680"/>
          <a:chOff x="0" y="0"/>
          <a:chExt cx="12080240" cy="7345680"/>
        </a:xfrm>
      </xdr:grpSpPr>
      <xdr:sp macro="" textlink="">
        <xdr:nvSpPr>
          <xdr:cNvPr id="10" name="Rectangle: Rounded Corners 9">
            <a:extLst>
              <a:ext uri="{FF2B5EF4-FFF2-40B4-BE49-F238E27FC236}">
                <a16:creationId xmlns:a16="http://schemas.microsoft.com/office/drawing/2014/main" id="{B3D06BC0-3C86-4304-BD07-EDF1EC149239}"/>
              </a:ext>
            </a:extLst>
          </xdr:cNvPr>
          <xdr:cNvSpPr/>
        </xdr:nvSpPr>
        <xdr:spPr>
          <a:xfrm>
            <a:off x="0" y="0"/>
            <a:ext cx="12080240" cy="7345680"/>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 name="Rectangle: Rounded Corners 1">
            <a:extLst>
              <a:ext uri="{FF2B5EF4-FFF2-40B4-BE49-F238E27FC236}">
                <a16:creationId xmlns:a16="http://schemas.microsoft.com/office/drawing/2014/main" id="{97D9FBE2-8E7F-4041-937D-CE637815EE0F}"/>
              </a:ext>
            </a:extLst>
          </xdr:cNvPr>
          <xdr:cNvSpPr/>
        </xdr:nvSpPr>
        <xdr:spPr>
          <a:xfrm>
            <a:off x="104469" y="815340"/>
            <a:ext cx="4513005" cy="495300"/>
          </a:xfrm>
          <a:prstGeom prst="roundRect">
            <a:avLst/>
          </a:prstGeom>
          <a:solidFill>
            <a:srgbClr val="5F8B88">
              <a:alpha val="41961"/>
            </a:srgbClr>
          </a:solidFill>
          <a:effectLst>
            <a:reflection blurRad="6350" stA="52000" endA="300" endPos="35000" dir="5400000" sy="-100000" algn="bl" rotWithShape="0"/>
            <a:softEdge rad="3175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GB" sz="2400" b="1">
                <a:solidFill>
                  <a:srgbClr val="43615F"/>
                </a:solidFill>
                <a:latin typeface="Britannic Bold" panose="020B0903060703020204" pitchFamily="34" charset="0"/>
                <a:ea typeface="+mn-ea"/>
                <a:cs typeface="+mn-cs"/>
              </a:rPr>
              <a:t>Sales Dashboard</a:t>
            </a:r>
          </a:p>
        </xdr:txBody>
      </xdr:sp>
      <xdr:sp macro="" textlink="'Pivot Data'!T6">
        <xdr:nvSpPr>
          <xdr:cNvPr id="3" name="Rectangle: Rounded Corners 2">
            <a:extLst>
              <a:ext uri="{FF2B5EF4-FFF2-40B4-BE49-F238E27FC236}">
                <a16:creationId xmlns:a16="http://schemas.microsoft.com/office/drawing/2014/main" id="{7BDEFCA1-E966-45FF-8EE2-D956D68BAF6D}"/>
              </a:ext>
            </a:extLst>
          </xdr:cNvPr>
          <xdr:cNvSpPr/>
        </xdr:nvSpPr>
        <xdr:spPr>
          <a:xfrm>
            <a:off x="1377254" y="1379877"/>
            <a:ext cx="1591351" cy="62103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5F742CCB-A84F-4589-8A1D-02710BD2D439}" type="TxLink">
              <a:rPr lang="en-US" sz="1100" b="0" i="0" u="none" strike="noStrike">
                <a:solidFill>
                  <a:srgbClr val="000000"/>
                </a:solidFill>
                <a:latin typeface="Calibri"/>
                <a:ea typeface="Calibri"/>
                <a:cs typeface="Calibri"/>
              </a:rPr>
              <a:pPr marL="0" indent="0" algn="l"/>
              <a:t>2,926,970,124</a:t>
            </a:fld>
            <a:endParaRPr lang="en-GB" sz="1100">
              <a:solidFill>
                <a:schemeClr val="lt1"/>
              </a:solidFill>
              <a:latin typeface="+mn-lt"/>
              <a:ea typeface="+mn-ea"/>
              <a:cs typeface="+mn-cs"/>
            </a:endParaRPr>
          </a:p>
        </xdr:txBody>
      </xdr:sp>
      <xdr:sp macro="" textlink="'Pivot Data'!O7">
        <xdr:nvSpPr>
          <xdr:cNvPr id="4" name="Rectangle: Rounded Corners 3">
            <a:extLst>
              <a:ext uri="{FF2B5EF4-FFF2-40B4-BE49-F238E27FC236}">
                <a16:creationId xmlns:a16="http://schemas.microsoft.com/office/drawing/2014/main" id="{E4BF669E-E805-41C4-8C4D-FB0201AB7268}"/>
              </a:ext>
            </a:extLst>
          </xdr:cNvPr>
          <xdr:cNvSpPr/>
        </xdr:nvSpPr>
        <xdr:spPr>
          <a:xfrm>
            <a:off x="3037843" y="1378992"/>
            <a:ext cx="1591200" cy="622800"/>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C2EBC48-63D8-4D6A-BAC5-F77314923740}" type="TxLink">
              <a:rPr lang="en-US" sz="1100" b="0" i="0" u="none" strike="noStrike">
                <a:solidFill>
                  <a:srgbClr val="000000"/>
                </a:solidFill>
                <a:latin typeface="Calibri"/>
                <a:ea typeface="Calibri"/>
                <a:cs typeface="Calibri"/>
              </a:rPr>
              <a:pPr marL="0" indent="0" algn="l"/>
              <a:t>40.65%</a:t>
            </a:fld>
            <a:endParaRPr lang="en-GB" sz="1100">
              <a:solidFill>
                <a:schemeClr val="lt1"/>
              </a:solidFill>
              <a:latin typeface="+mn-lt"/>
              <a:ea typeface="+mn-ea"/>
              <a:cs typeface="+mn-cs"/>
            </a:endParaRPr>
          </a:p>
        </xdr:txBody>
      </xdr:sp>
      <xdr:sp macro="" textlink="'Pivot Data'!AB5">
        <xdr:nvSpPr>
          <xdr:cNvPr id="5" name="Rectangle: Rounded Corners 4">
            <a:extLst>
              <a:ext uri="{FF2B5EF4-FFF2-40B4-BE49-F238E27FC236}">
                <a16:creationId xmlns:a16="http://schemas.microsoft.com/office/drawing/2014/main" id="{17D5F7BB-A5FE-4F57-9E5C-97E4A20828FE}"/>
              </a:ext>
            </a:extLst>
          </xdr:cNvPr>
          <xdr:cNvSpPr/>
        </xdr:nvSpPr>
        <xdr:spPr>
          <a:xfrm>
            <a:off x="4698281"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9E84FDB3-0FEF-4574-BC77-AB791211437E}" type="TxLink">
              <a:rPr lang="en-US" sz="1100" b="0" i="0" u="none" strike="noStrike">
                <a:solidFill>
                  <a:srgbClr val="000000"/>
                </a:solidFill>
                <a:latin typeface="Calibri"/>
                <a:ea typeface="Calibri"/>
                <a:cs typeface="Calibri"/>
              </a:rPr>
              <a:pPr marL="0" indent="0" algn="l"/>
              <a:t>21.3%</a:t>
            </a:fld>
            <a:endParaRPr lang="en-GB" sz="1100">
              <a:solidFill>
                <a:schemeClr val="lt1"/>
              </a:solidFill>
              <a:latin typeface="+mn-lt"/>
              <a:ea typeface="+mn-ea"/>
              <a:cs typeface="+mn-cs"/>
            </a:endParaRPr>
          </a:p>
        </xdr:txBody>
      </xdr:sp>
      <xdr:sp macro="" textlink="'Pivot Data'!T10">
        <xdr:nvSpPr>
          <xdr:cNvPr id="6" name="Rectangle: Rounded Corners 5">
            <a:extLst>
              <a:ext uri="{FF2B5EF4-FFF2-40B4-BE49-F238E27FC236}">
                <a16:creationId xmlns:a16="http://schemas.microsoft.com/office/drawing/2014/main" id="{54937E00-3218-4E26-B59D-9DDC5DABCBFA}"/>
              </a:ext>
            </a:extLst>
          </xdr:cNvPr>
          <xdr:cNvSpPr/>
        </xdr:nvSpPr>
        <xdr:spPr>
          <a:xfrm>
            <a:off x="6358806" y="1379404"/>
            <a:ext cx="1591287"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F05FC1C2-431D-47F7-8F95-F12C0FF0A51D}" type="TxLink">
              <a:rPr lang="en-US" sz="1100" b="0" i="0" u="none" strike="noStrike">
                <a:solidFill>
                  <a:srgbClr val="000000"/>
                </a:solidFill>
                <a:latin typeface="Calibri"/>
                <a:ea typeface="Calibri"/>
                <a:cs typeface="Calibri"/>
              </a:rPr>
              <a:pPr marL="0" indent="0" algn="l"/>
              <a:t>295</a:t>
            </a:fld>
            <a:endParaRPr lang="en-GB" sz="1100">
              <a:solidFill>
                <a:schemeClr val="lt1"/>
              </a:solidFill>
              <a:latin typeface="+mn-lt"/>
              <a:ea typeface="+mn-ea"/>
              <a:cs typeface="+mn-cs"/>
            </a:endParaRPr>
          </a:p>
        </xdr:txBody>
      </xdr:sp>
      <xdr:sp macro="" textlink="'Pivot Data'!T15">
        <xdr:nvSpPr>
          <xdr:cNvPr id="7" name="Rectangle: Rounded Corners 6">
            <a:extLst>
              <a:ext uri="{FF2B5EF4-FFF2-40B4-BE49-F238E27FC236}">
                <a16:creationId xmlns:a16="http://schemas.microsoft.com/office/drawing/2014/main" id="{0161CF62-2B3A-4ED1-9524-7A87D01EE59E}"/>
              </a:ext>
            </a:extLst>
          </xdr:cNvPr>
          <xdr:cNvSpPr/>
        </xdr:nvSpPr>
        <xdr:spPr>
          <a:xfrm>
            <a:off x="8019331" y="1379404"/>
            <a:ext cx="159005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a:solidFill>
                  <a:srgbClr val="000000"/>
                </a:solidFill>
                <a:latin typeface="Calibri"/>
                <a:ea typeface="Calibri"/>
                <a:cs typeface="Calibri"/>
              </a:rPr>
              <a:t>      </a:t>
            </a:r>
            <a:fld id="{910534AD-6146-4FD8-BF0D-8FA9E0269ACE}" type="TxLink">
              <a:rPr lang="en-US" sz="1100" b="0" i="0" u="none" strike="noStrike">
                <a:solidFill>
                  <a:srgbClr val="000000"/>
                </a:solidFill>
                <a:latin typeface="Calibri"/>
                <a:ea typeface="Calibri"/>
                <a:cs typeface="Calibri"/>
              </a:rPr>
              <a:pPr marL="0" indent="0" algn="l"/>
              <a:t>19,119</a:t>
            </a:fld>
            <a:endParaRPr lang="en-GB" sz="1100">
              <a:solidFill>
                <a:schemeClr val="lt1"/>
              </a:solidFill>
              <a:latin typeface="+mn-lt"/>
              <a:ea typeface="+mn-ea"/>
              <a:cs typeface="+mn-cs"/>
            </a:endParaRPr>
          </a:p>
        </xdr:txBody>
      </xdr:sp>
      <xdr:sp macro="" textlink="'Pivot Data'!T21">
        <xdr:nvSpPr>
          <xdr:cNvPr id="8" name="Rectangle: Rounded Corners 7">
            <a:extLst>
              <a:ext uri="{FF2B5EF4-FFF2-40B4-BE49-F238E27FC236}">
                <a16:creationId xmlns:a16="http://schemas.microsoft.com/office/drawing/2014/main" id="{44193778-9BBE-4A2B-94F8-C3C5ED71FECF}"/>
              </a:ext>
            </a:extLst>
          </xdr:cNvPr>
          <xdr:cNvSpPr/>
        </xdr:nvSpPr>
        <xdr:spPr>
          <a:xfrm>
            <a:off x="9678629" y="1379404"/>
            <a:ext cx="1591288" cy="621976"/>
          </a:xfrm>
          <a:prstGeom prst="roundRect">
            <a:avLst/>
          </a:prstGeom>
          <a:solidFill>
            <a:srgbClr val="419AA1">
              <a:alpha val="41961"/>
            </a:srgb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r>
              <a:rPr lang="en-US" sz="1100" b="0" i="0" u="none" strike="noStrike" baseline="0">
                <a:solidFill>
                  <a:srgbClr val="000000"/>
                </a:solidFill>
                <a:latin typeface="Calibri"/>
                <a:ea typeface="Calibri"/>
                <a:cs typeface="Calibri"/>
              </a:rPr>
              <a:t>       </a:t>
            </a:r>
            <a:fld id="{286DAF4A-904A-4D8B-8942-9E47A74283BB}" type="TxLink">
              <a:rPr lang="en-US" sz="1100" b="0" i="0" u="none" strike="noStrike">
                <a:solidFill>
                  <a:srgbClr val="000000"/>
                </a:solidFill>
                <a:latin typeface="Calibri"/>
                <a:ea typeface="Calibri"/>
                <a:cs typeface="Calibri"/>
              </a:rPr>
              <a:pPr marL="0" indent="0" algn="l"/>
              <a:t>18</a:t>
            </a:fld>
            <a:endParaRPr lang="en-GB"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DE500A9F-348D-41F4-BD7C-6B1C2EC26ECE}"/>
              </a:ext>
            </a:extLst>
          </xdr:cNvPr>
          <xdr:cNvSpPr/>
        </xdr:nvSpPr>
        <xdr:spPr>
          <a:xfrm>
            <a:off x="122902" y="1366192"/>
            <a:ext cx="1139314" cy="4639598"/>
          </a:xfrm>
          <a:prstGeom prst="roundRect">
            <a:avLst/>
          </a:prstGeom>
          <a:solidFill>
            <a:srgbClr val="8ACBD0">
              <a:alpha val="41961"/>
            </a:srgbClr>
          </a:solidFill>
          <a:effectLst>
            <a:softEdge rad="12700"/>
          </a:effectLst>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tsle="http://schemas.microsoft.com/office/drawing/2012/timeslicer">
        <mc:Choice Requires="tsle">
          <xdr:graphicFrame macro="">
            <xdr:nvGraphicFramePr>
              <xdr:cNvPr id="13" name="OrderDate 5">
                <a:extLst>
                  <a:ext uri="{FF2B5EF4-FFF2-40B4-BE49-F238E27FC236}">
                    <a16:creationId xmlns:a16="http://schemas.microsoft.com/office/drawing/2014/main" id="{B75DF621-8C0C-4C34-A40C-7F958F1B31E0}"/>
                  </a:ext>
                </a:extLst>
              </xdr:cNvPr>
              <xdr:cNvGraphicFramePr>
                <a:graphicFrameLocks noChangeAspect="1"/>
              </xdr:cNvGraphicFramePr>
            </xdr:nvGraphicFramePr>
            <xdr:xfrm>
              <a:off x="9038303" y="92175"/>
              <a:ext cx="2241755" cy="1164878"/>
            </xdr:xfrm>
            <a:graphic>
              <a:graphicData uri="http://schemas.microsoft.com/office/drawing/2012/timeslicer">
                <tsle:timeslicer name="OrderDate 5"/>
              </a:graphicData>
            </a:graphic>
          </xdr:graphicFrame>
        </mc:Choice>
        <mc:Fallback xmlns="">
          <xdr:sp macro="" textlink="">
            <xdr:nvSpPr>
              <xdr:cNvPr id="0" name=""/>
              <xdr:cNvSpPr>
                <a:spLocks noTextEdit="1"/>
              </xdr:cNvSpPr>
            </xdr:nvSpPr>
            <xdr:spPr>
              <a:xfrm>
                <a:off x="9038303" y="92175"/>
                <a:ext cx="2241755" cy="11648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16" name="OnlineOrderFlag 5">
                <a:extLst>
                  <a:ext uri="{FF2B5EF4-FFF2-40B4-BE49-F238E27FC236}">
                    <a16:creationId xmlns:a16="http://schemas.microsoft.com/office/drawing/2014/main" id="{ADB7B80A-3DA7-4FAF-97A9-BAC1D1DA78F5}"/>
                  </a:ext>
                </a:extLst>
              </xdr:cNvPr>
              <xdr:cNvGraphicFramePr/>
            </xdr:nvGraphicFramePr>
            <xdr:xfrm>
              <a:off x="7074310" y="737666"/>
              <a:ext cx="1910116" cy="597800"/>
            </xdr:xfrm>
            <a:graphic>
              <a:graphicData uri="http://schemas.microsoft.com/office/drawing/2010/slicer">
                <sle:slicer xmlns:sle="http://schemas.microsoft.com/office/drawing/2010/slicer" name="OnlineOrderFlag 5"/>
              </a:graphicData>
            </a:graphic>
          </xdr:graphicFrame>
        </mc:Choice>
        <mc:Fallback xmlns="">
          <xdr:sp macro="" textlink="">
            <xdr:nvSpPr>
              <xdr:cNvPr id="0" name=""/>
              <xdr:cNvSpPr>
                <a:spLocks noTextEdit="1"/>
              </xdr:cNvSpPr>
            </xdr:nvSpPr>
            <xdr:spPr>
              <a:xfrm>
                <a:off x="7074310" y="737666"/>
                <a:ext cx="1910116" cy="59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category 6">
                <a:extLst>
                  <a:ext uri="{FF2B5EF4-FFF2-40B4-BE49-F238E27FC236}">
                    <a16:creationId xmlns:a16="http://schemas.microsoft.com/office/drawing/2014/main" id="{8DDB8C5D-4E9B-41B4-9010-80BFE1D9B01C}"/>
                  </a:ext>
                </a:extLst>
              </xdr:cNvPr>
              <xdr:cNvGraphicFramePr/>
            </xdr:nvGraphicFramePr>
            <xdr:xfrm>
              <a:off x="4697362" y="743811"/>
              <a:ext cx="2331474" cy="60539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4697362" y="743811"/>
                <a:ext cx="2331474" cy="605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8" name="Chart 17">
            <a:extLst>
              <a:ext uri="{FF2B5EF4-FFF2-40B4-BE49-F238E27FC236}">
                <a16:creationId xmlns:a16="http://schemas.microsoft.com/office/drawing/2014/main" id="{52CE7163-1CA2-4024-ADDD-06CE79AAC22C}"/>
              </a:ext>
            </a:extLst>
          </xdr:cNvPr>
          <xdr:cNvGraphicFramePr>
            <a:graphicFrameLocks/>
          </xdr:cNvGraphicFramePr>
        </xdr:nvGraphicFramePr>
        <xdr:xfrm>
          <a:off x="3983295" y="1415353"/>
          <a:ext cx="542003" cy="55478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9" name="TextBox 18">
            <a:extLst>
              <a:ext uri="{FF2B5EF4-FFF2-40B4-BE49-F238E27FC236}">
                <a16:creationId xmlns:a16="http://schemas.microsoft.com/office/drawing/2014/main" id="{87AB8D2E-1B19-4CEE-84E2-D022D2E7B24B}"/>
              </a:ext>
            </a:extLst>
          </xdr:cNvPr>
          <xdr:cNvSpPr txBox="1"/>
        </xdr:nvSpPr>
        <xdr:spPr>
          <a:xfrm>
            <a:off x="3079341" y="1403063"/>
            <a:ext cx="91562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Bikes Sales</a:t>
            </a:r>
            <a:endParaRPr lang="en-GB" sz="1200" b="1">
              <a:solidFill>
                <a:schemeClr val="bg1"/>
              </a:solidFill>
              <a:effectLst/>
            </a:endParaRPr>
          </a:p>
          <a:p>
            <a:endParaRPr lang="en-GB" sz="1100"/>
          </a:p>
        </xdr:txBody>
      </xdr:sp>
      <xdr:graphicFrame macro="">
        <xdr:nvGraphicFramePr>
          <xdr:cNvPr id="20" name="Chart 19">
            <a:extLst>
              <a:ext uri="{FF2B5EF4-FFF2-40B4-BE49-F238E27FC236}">
                <a16:creationId xmlns:a16="http://schemas.microsoft.com/office/drawing/2014/main" id="{2CE6E2FB-6927-4C90-91C8-0B396AE8B62A}"/>
              </a:ext>
            </a:extLst>
          </xdr:cNvPr>
          <xdr:cNvGraphicFramePr>
            <a:graphicFrameLocks/>
          </xdr:cNvGraphicFramePr>
        </xdr:nvGraphicFramePr>
        <xdr:xfrm>
          <a:off x="5585643" y="1422421"/>
          <a:ext cx="590244" cy="54157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1" name="TextBox 20">
            <a:extLst>
              <a:ext uri="{FF2B5EF4-FFF2-40B4-BE49-F238E27FC236}">
                <a16:creationId xmlns:a16="http://schemas.microsoft.com/office/drawing/2014/main" id="{B3C74E73-7691-4309-81EF-0FDB503DEBFE}"/>
              </a:ext>
            </a:extLst>
          </xdr:cNvPr>
          <xdr:cNvSpPr txBox="1"/>
        </xdr:nvSpPr>
        <xdr:spPr>
          <a:xfrm>
            <a:off x="4698282" y="1373261"/>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Road</a:t>
            </a:r>
            <a:r>
              <a:rPr lang="en-GB" sz="1200" b="1" baseline="0">
                <a:solidFill>
                  <a:schemeClr val="bg1"/>
                </a:solidFill>
                <a:effectLst/>
                <a:latin typeface="+mn-lt"/>
                <a:ea typeface="+mn-ea"/>
                <a:cs typeface="+mn-cs"/>
              </a:rPr>
              <a:t> Bikes</a:t>
            </a:r>
            <a:endParaRPr lang="en-GB" sz="1200" b="1">
              <a:solidFill>
                <a:schemeClr val="bg1"/>
              </a:solidFill>
              <a:effectLst/>
            </a:endParaRPr>
          </a:p>
          <a:p>
            <a:endParaRPr lang="en-GB" sz="1100"/>
          </a:p>
        </xdr:txBody>
      </xdr:sp>
      <xdr:sp macro="" textlink="">
        <xdr:nvSpPr>
          <xdr:cNvPr id="22" name="TextBox 21">
            <a:extLst>
              <a:ext uri="{FF2B5EF4-FFF2-40B4-BE49-F238E27FC236}">
                <a16:creationId xmlns:a16="http://schemas.microsoft.com/office/drawing/2014/main" id="{6DCEDEA7-3930-4E76-8CB7-EDB6E4377971}"/>
              </a:ext>
            </a:extLst>
          </xdr:cNvPr>
          <xdr:cNvSpPr txBox="1"/>
        </xdr:nvSpPr>
        <xdr:spPr>
          <a:xfrm>
            <a:off x="1438706" y="1367587"/>
            <a:ext cx="915629"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Total Sales</a:t>
            </a:r>
            <a:endParaRPr lang="en-GB" sz="1200" b="1">
              <a:solidFill>
                <a:schemeClr val="bg1"/>
              </a:solidFill>
              <a:effectLst/>
            </a:endParaRPr>
          </a:p>
          <a:p>
            <a:endParaRPr lang="en-GB" sz="1100"/>
          </a:p>
        </xdr:txBody>
      </xdr:sp>
      <xdr:sp macro="" textlink="">
        <xdr:nvSpPr>
          <xdr:cNvPr id="23" name="TextBox 22">
            <a:extLst>
              <a:ext uri="{FF2B5EF4-FFF2-40B4-BE49-F238E27FC236}">
                <a16:creationId xmlns:a16="http://schemas.microsoft.com/office/drawing/2014/main" id="{22B31090-7A64-47E4-8A69-5A4343C03428}"/>
              </a:ext>
            </a:extLst>
          </xdr:cNvPr>
          <xdr:cNvSpPr txBox="1"/>
        </xdr:nvSpPr>
        <xdr:spPr>
          <a:xfrm>
            <a:off x="6475563" y="1379404"/>
            <a:ext cx="916858"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Products</a:t>
            </a:r>
            <a:endParaRPr lang="en-GB" sz="1200" b="1">
              <a:solidFill>
                <a:schemeClr val="bg1"/>
              </a:solidFill>
              <a:effectLst/>
            </a:endParaRPr>
          </a:p>
          <a:p>
            <a:endParaRPr lang="en-GB" sz="1100"/>
          </a:p>
        </xdr:txBody>
      </xdr:sp>
      <xdr:sp macro="" textlink="">
        <xdr:nvSpPr>
          <xdr:cNvPr id="24" name="TextBox 23">
            <a:extLst>
              <a:ext uri="{FF2B5EF4-FFF2-40B4-BE49-F238E27FC236}">
                <a16:creationId xmlns:a16="http://schemas.microsoft.com/office/drawing/2014/main" id="{9E283EC6-F6F3-4405-BFD9-2D4420985189}"/>
              </a:ext>
            </a:extLst>
          </xdr:cNvPr>
          <xdr:cNvSpPr txBox="1"/>
        </xdr:nvSpPr>
        <xdr:spPr>
          <a:xfrm>
            <a:off x="8111509" y="1373259"/>
            <a:ext cx="865342" cy="262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Customers</a:t>
            </a:r>
            <a:endParaRPr lang="en-GB" sz="1200" b="1">
              <a:solidFill>
                <a:schemeClr val="bg1"/>
              </a:solidFill>
              <a:effectLst/>
            </a:endParaRPr>
          </a:p>
          <a:p>
            <a:endParaRPr lang="en-GB" sz="1100"/>
          </a:p>
        </xdr:txBody>
      </xdr:sp>
      <xdr:sp macro="" textlink="">
        <xdr:nvSpPr>
          <xdr:cNvPr id="25" name="TextBox 24">
            <a:extLst>
              <a:ext uri="{FF2B5EF4-FFF2-40B4-BE49-F238E27FC236}">
                <a16:creationId xmlns:a16="http://schemas.microsoft.com/office/drawing/2014/main" id="{FE0FD81C-1BE5-4A4A-AC24-0C025BB8F176}"/>
              </a:ext>
            </a:extLst>
          </xdr:cNvPr>
          <xdr:cNvSpPr txBox="1"/>
        </xdr:nvSpPr>
        <xdr:spPr>
          <a:xfrm>
            <a:off x="9802762" y="1385549"/>
            <a:ext cx="787809" cy="261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Sellers</a:t>
            </a:r>
            <a:endParaRPr lang="en-GB" sz="1100"/>
          </a:p>
        </xdr:txBody>
      </xdr:sp>
      <xdr:pic>
        <xdr:nvPicPr>
          <xdr:cNvPr id="26" name="Picture 25">
            <a:extLst>
              <a:ext uri="{FF2B5EF4-FFF2-40B4-BE49-F238E27FC236}">
                <a16:creationId xmlns:a16="http://schemas.microsoft.com/office/drawing/2014/main" id="{4CC36155-F06A-47A4-90AD-71803DEF51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12591" y="1458370"/>
            <a:ext cx="449826" cy="444173"/>
          </a:xfrm>
          <a:prstGeom prst="rect">
            <a:avLst/>
          </a:prstGeom>
        </xdr:spPr>
      </xdr:pic>
      <xdr:pic>
        <xdr:nvPicPr>
          <xdr:cNvPr id="27" name="Picture 26">
            <a:extLst>
              <a:ext uri="{FF2B5EF4-FFF2-40B4-BE49-F238E27FC236}">
                <a16:creationId xmlns:a16="http://schemas.microsoft.com/office/drawing/2014/main" id="{66F8435E-54FA-42A8-A2F0-9BD18F308A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89391" y="1427645"/>
            <a:ext cx="542003" cy="536350"/>
          </a:xfrm>
          <a:prstGeom prst="rect">
            <a:avLst/>
          </a:prstGeom>
        </xdr:spPr>
      </xdr:pic>
      <xdr:pic>
        <xdr:nvPicPr>
          <xdr:cNvPr id="28" name="Picture 27">
            <a:extLst>
              <a:ext uri="{FF2B5EF4-FFF2-40B4-BE49-F238E27FC236}">
                <a16:creationId xmlns:a16="http://schemas.microsoft.com/office/drawing/2014/main" id="{3B0CBC10-4851-48A9-93DB-A637737FD7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73784" y="1469185"/>
            <a:ext cx="511277" cy="445648"/>
          </a:xfrm>
          <a:prstGeom prst="rect">
            <a:avLst/>
          </a:prstGeom>
        </xdr:spPr>
      </xdr:pic>
      <xdr:pic>
        <xdr:nvPicPr>
          <xdr:cNvPr id="29" name="Picture 28">
            <a:extLst>
              <a:ext uri="{FF2B5EF4-FFF2-40B4-BE49-F238E27FC236}">
                <a16:creationId xmlns:a16="http://schemas.microsoft.com/office/drawing/2014/main" id="{95FFF62F-2BD1-4248-A4E6-67617B783B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455378" y="1439934"/>
            <a:ext cx="560439" cy="468753"/>
          </a:xfrm>
          <a:prstGeom prst="rect">
            <a:avLst/>
          </a:prstGeom>
        </xdr:spPr>
      </xdr:pic>
      <xdr:grpSp>
        <xdr:nvGrpSpPr>
          <xdr:cNvPr id="41" name="Group 40">
            <a:extLst>
              <a:ext uri="{FF2B5EF4-FFF2-40B4-BE49-F238E27FC236}">
                <a16:creationId xmlns:a16="http://schemas.microsoft.com/office/drawing/2014/main" id="{0ED2AC50-6006-1523-2AF0-B27794465733}"/>
              </a:ext>
            </a:extLst>
          </xdr:cNvPr>
          <xdr:cNvGrpSpPr/>
        </xdr:nvGrpSpPr>
        <xdr:grpSpPr>
          <a:xfrm>
            <a:off x="6394039" y="2076204"/>
            <a:ext cx="4962833" cy="1920978"/>
            <a:chOff x="6381749" y="2092427"/>
            <a:chExt cx="4953000" cy="1935727"/>
          </a:xfrm>
        </xdr:grpSpPr>
        <xdr:sp macro="" textlink="">
          <xdr:nvSpPr>
            <xdr:cNvPr id="37" name="Rectangle: Rounded Corners 36">
              <a:extLst>
                <a:ext uri="{FF2B5EF4-FFF2-40B4-BE49-F238E27FC236}">
                  <a16:creationId xmlns:a16="http://schemas.microsoft.com/office/drawing/2014/main" id="{4926DCA0-036E-7196-A1B0-DC586189E784}"/>
                </a:ext>
              </a:extLst>
            </xdr:cNvPr>
            <xdr:cNvSpPr/>
          </xdr:nvSpPr>
          <xdr:spPr>
            <a:xfrm>
              <a:off x="6381749" y="2092427"/>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0" name="Chart 39">
              <a:extLst>
                <a:ext uri="{FF2B5EF4-FFF2-40B4-BE49-F238E27FC236}">
                  <a16:creationId xmlns:a16="http://schemas.microsoft.com/office/drawing/2014/main" id="{3FD2BB10-FDAA-4C21-92C0-1920A1411824}"/>
                </a:ext>
              </a:extLst>
            </xdr:cNvPr>
            <xdr:cNvGraphicFramePr>
              <a:graphicFrameLocks/>
            </xdr:cNvGraphicFramePr>
          </xdr:nvGraphicFramePr>
          <xdr:xfrm>
            <a:off x="6566104" y="2172314"/>
            <a:ext cx="4587364" cy="1791315"/>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3" name="Group 42">
            <a:extLst>
              <a:ext uri="{FF2B5EF4-FFF2-40B4-BE49-F238E27FC236}">
                <a16:creationId xmlns:a16="http://schemas.microsoft.com/office/drawing/2014/main" id="{CBE8127E-C9AC-BFDA-2EF5-C9EA5E799EA3}"/>
              </a:ext>
            </a:extLst>
          </xdr:cNvPr>
          <xdr:cNvGrpSpPr/>
        </xdr:nvGrpSpPr>
        <xdr:grpSpPr>
          <a:xfrm>
            <a:off x="1345176" y="2076204"/>
            <a:ext cx="4962832" cy="1920978"/>
            <a:chOff x="1342718" y="2092427"/>
            <a:chExt cx="4953000" cy="1935727"/>
          </a:xfrm>
        </xdr:grpSpPr>
        <xdr:sp macro="" textlink="">
          <xdr:nvSpPr>
            <xdr:cNvPr id="34" name="Rectangle: Rounded Corners 33">
              <a:extLst>
                <a:ext uri="{FF2B5EF4-FFF2-40B4-BE49-F238E27FC236}">
                  <a16:creationId xmlns:a16="http://schemas.microsoft.com/office/drawing/2014/main" id="{499D0388-D19F-7072-0828-E76BDBF7B8C9}"/>
                </a:ext>
              </a:extLst>
            </xdr:cNvPr>
            <xdr:cNvSpPr/>
          </xdr:nvSpPr>
          <xdr:spPr>
            <a:xfrm>
              <a:off x="1342718" y="2092427"/>
              <a:ext cx="4953000" cy="1935727"/>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2" name="Chart 41">
              <a:extLst>
                <a:ext uri="{FF2B5EF4-FFF2-40B4-BE49-F238E27FC236}">
                  <a16:creationId xmlns:a16="http://schemas.microsoft.com/office/drawing/2014/main" id="{DC96FD84-03DC-4517-A8F2-CFB7E660DED3}"/>
                </a:ext>
              </a:extLst>
            </xdr:cNvPr>
            <xdr:cNvGraphicFramePr>
              <a:graphicFrameLocks/>
            </xdr:cNvGraphicFramePr>
          </xdr:nvGraphicFramePr>
          <xdr:xfrm>
            <a:off x="1456403" y="2169242"/>
            <a:ext cx="4713339" cy="1786823"/>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45" name="Group 44">
            <a:extLst>
              <a:ext uri="{FF2B5EF4-FFF2-40B4-BE49-F238E27FC236}">
                <a16:creationId xmlns:a16="http://schemas.microsoft.com/office/drawing/2014/main" id="{3DF8ADD8-670F-49E3-02A4-F3E05AD78A88}"/>
              </a:ext>
            </a:extLst>
          </xdr:cNvPr>
          <xdr:cNvGrpSpPr/>
        </xdr:nvGrpSpPr>
        <xdr:grpSpPr>
          <a:xfrm>
            <a:off x="1421990" y="4103246"/>
            <a:ext cx="9999407" cy="3035219"/>
            <a:chOff x="1419532" y="4135692"/>
            <a:chExt cx="9979742" cy="3060292"/>
          </a:xfrm>
        </xdr:grpSpPr>
        <xdr:sp macro="" textlink="">
          <xdr:nvSpPr>
            <xdr:cNvPr id="11" name="Rectangle: Rounded Corners 10">
              <a:extLst>
                <a:ext uri="{FF2B5EF4-FFF2-40B4-BE49-F238E27FC236}">
                  <a16:creationId xmlns:a16="http://schemas.microsoft.com/office/drawing/2014/main" id="{DC11F244-A9F7-8F21-684B-4B7775783D45}"/>
                </a:ext>
              </a:extLst>
            </xdr:cNvPr>
            <xdr:cNvSpPr/>
          </xdr:nvSpPr>
          <xdr:spPr>
            <a:xfrm>
              <a:off x="1419532" y="4135692"/>
              <a:ext cx="9979742" cy="3060292"/>
            </a:xfrm>
            <a:prstGeom prst="roundRect">
              <a:avLst/>
            </a:prstGeom>
            <a:solidFill>
              <a:srgbClr val="DEF1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cx1="http://schemas.microsoft.com/office/drawing/2015/9/8/chartex" Requires="cx1">
            <xdr:graphicFrame macro="">
              <xdr:nvGraphicFramePr>
                <xdr:cNvPr id="44" name="Chart 43">
                  <a:extLst>
                    <a:ext uri="{FF2B5EF4-FFF2-40B4-BE49-F238E27FC236}">
                      <a16:creationId xmlns:a16="http://schemas.microsoft.com/office/drawing/2014/main" id="{FF4A807D-6E0A-4C00-9C2B-B7441675CB0B}"/>
                    </a:ext>
                  </a:extLst>
                </xdr:cNvPr>
                <xdr:cNvGraphicFramePr/>
              </xdr:nvGraphicFramePr>
              <xdr:xfrm>
                <a:off x="1646904" y="4191000"/>
                <a:ext cx="9537290" cy="2931242"/>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46904" y="4191000"/>
                  <a:ext cx="9537290" cy="293124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xdr:pic>
        <xdr:nvPicPr>
          <xdr:cNvPr id="46" name="Picture 45">
            <a:extLst>
              <a:ext uri="{FF2B5EF4-FFF2-40B4-BE49-F238E27FC236}">
                <a16:creationId xmlns:a16="http://schemas.microsoft.com/office/drawing/2014/main" id="{1500C475-1EF1-4350-8ECD-A2335AA565E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44122" y="5001176"/>
            <a:ext cx="701776" cy="694648"/>
          </a:xfrm>
          <a:prstGeom prst="rect">
            <a:avLst/>
          </a:prstGeom>
        </xdr:spPr>
      </xdr:pic>
      <xdr:pic>
        <xdr:nvPicPr>
          <xdr:cNvPr id="47" name="Picture 46">
            <a:extLst>
              <a:ext uri="{FF2B5EF4-FFF2-40B4-BE49-F238E27FC236}">
                <a16:creationId xmlns:a16="http://schemas.microsoft.com/office/drawing/2014/main" id="{45E92B72-0273-4518-B93D-710ED39C8D0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24006" y="4111356"/>
            <a:ext cx="505132" cy="499478"/>
          </a:xfrm>
          <a:prstGeom prst="rect">
            <a:avLst/>
          </a:prstGeom>
        </xdr:spPr>
      </xdr:pic>
      <xdr:pic>
        <xdr:nvPicPr>
          <xdr:cNvPr id="48" name="Picture 47">
            <a:extLst>
              <a:ext uri="{FF2B5EF4-FFF2-40B4-BE49-F238E27FC236}">
                <a16:creationId xmlns:a16="http://schemas.microsoft.com/office/drawing/2014/main" id="{EA97021F-6611-427C-8D89-B59DC225849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99426" y="3258409"/>
            <a:ext cx="517422" cy="521600"/>
          </a:xfrm>
          <a:prstGeom prst="rect">
            <a:avLst/>
          </a:prstGeom>
        </xdr:spPr>
      </xdr:pic>
      <xdr:pic>
        <xdr:nvPicPr>
          <xdr:cNvPr id="49" name="Picture 48">
            <a:extLst>
              <a:ext uri="{FF2B5EF4-FFF2-40B4-BE49-F238E27FC236}">
                <a16:creationId xmlns:a16="http://schemas.microsoft.com/office/drawing/2014/main" id="{C2C0798F-D4F3-4779-8EBA-1D08ED46EDC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7136" y="2410130"/>
            <a:ext cx="551668" cy="546015"/>
          </a:xfrm>
          <a:prstGeom prst="rect">
            <a:avLst/>
          </a:prstGeom>
        </xdr:spPr>
      </xdr:pic>
      <xdr:pic>
        <xdr:nvPicPr>
          <xdr:cNvPr id="50" name="Picture 49">
            <a:hlinkClick xmlns:r="http://schemas.openxmlformats.org/officeDocument/2006/relationships" r:id="rId14"/>
            <a:extLst>
              <a:ext uri="{FF2B5EF4-FFF2-40B4-BE49-F238E27FC236}">
                <a16:creationId xmlns:a16="http://schemas.microsoft.com/office/drawing/2014/main" id="{3DF6220B-C2FA-4810-B943-473EB2C24DB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42441" y="1697045"/>
            <a:ext cx="419100" cy="414922"/>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548640</xdr:colOff>
      <xdr:row>0</xdr:row>
      <xdr:rowOff>106680</xdr:rowOff>
    </xdr:from>
    <xdr:to>
      <xdr:col>15</xdr:col>
      <xdr:colOff>190500</xdr:colOff>
      <xdr:row>26</xdr:row>
      <xdr:rowOff>106680</xdr:rowOff>
    </xdr:to>
    <xdr:sp macro="" textlink="">
      <xdr:nvSpPr>
        <xdr:cNvPr id="2" name="Rectangle: Rounded Corners 1">
          <a:extLst>
            <a:ext uri="{FF2B5EF4-FFF2-40B4-BE49-F238E27FC236}">
              <a16:creationId xmlns:a16="http://schemas.microsoft.com/office/drawing/2014/main" id="{A7F446CE-EF76-F752-BD4D-2032FD6DB312}"/>
            </a:ext>
          </a:extLst>
        </xdr:cNvPr>
        <xdr:cNvSpPr/>
      </xdr:nvSpPr>
      <xdr:spPr>
        <a:xfrm>
          <a:off x="548640" y="106680"/>
          <a:ext cx="8785860" cy="475488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243840</xdr:colOff>
      <xdr:row>5</xdr:row>
      <xdr:rowOff>129540</xdr:rowOff>
    </xdr:from>
    <xdr:to>
      <xdr:col>8</xdr:col>
      <xdr:colOff>7620</xdr:colOff>
      <xdr:row>17</xdr:row>
      <xdr:rowOff>45720</xdr:rowOff>
    </xdr:to>
    <xdr:grpSp>
      <xdr:nvGrpSpPr>
        <xdr:cNvPr id="6" name="Group 5">
          <a:extLst>
            <a:ext uri="{FF2B5EF4-FFF2-40B4-BE49-F238E27FC236}">
              <a16:creationId xmlns:a16="http://schemas.microsoft.com/office/drawing/2014/main" id="{AD646284-F91E-290D-67A0-8DCB9DA239BD}"/>
            </a:ext>
          </a:extLst>
        </xdr:cNvPr>
        <xdr:cNvGrpSpPr/>
      </xdr:nvGrpSpPr>
      <xdr:grpSpPr>
        <a:xfrm>
          <a:off x="853440" y="1043940"/>
          <a:ext cx="4030980" cy="2110740"/>
          <a:chOff x="1249680" y="1181100"/>
          <a:chExt cx="3642360" cy="2072640"/>
        </a:xfrm>
        <a:solidFill>
          <a:schemeClr val="accent4">
            <a:lumMod val="20000"/>
            <a:lumOff val="80000"/>
          </a:schemeClr>
        </a:solidFill>
      </xdr:grpSpPr>
      <xdr:sp macro="" textlink="">
        <xdr:nvSpPr>
          <xdr:cNvPr id="4" name="Rectangle: Rounded Corners 3">
            <a:extLst>
              <a:ext uri="{FF2B5EF4-FFF2-40B4-BE49-F238E27FC236}">
                <a16:creationId xmlns:a16="http://schemas.microsoft.com/office/drawing/2014/main" id="{AD277C11-9A0B-0FC5-798A-05CBC1CB283E}"/>
              </a:ext>
            </a:extLst>
          </xdr:cNvPr>
          <xdr:cNvSpPr/>
        </xdr:nvSpPr>
        <xdr:spPr>
          <a:xfrm>
            <a:off x="1249680" y="1181100"/>
            <a:ext cx="3642360" cy="20726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 name="Chart 4">
            <a:extLst>
              <a:ext uri="{FF2B5EF4-FFF2-40B4-BE49-F238E27FC236}">
                <a16:creationId xmlns:a16="http://schemas.microsoft.com/office/drawing/2014/main" id="{06894177-E354-4B98-9088-D569209D399D}"/>
              </a:ext>
            </a:extLst>
          </xdr:cNvPr>
          <xdr:cNvGraphicFramePr>
            <a:graphicFrameLocks/>
          </xdr:cNvGraphicFramePr>
        </xdr:nvGraphicFramePr>
        <xdr:xfrm>
          <a:off x="1363980" y="1287780"/>
          <a:ext cx="3406140" cy="185165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60960</xdr:colOff>
      <xdr:row>5</xdr:row>
      <xdr:rowOff>152400</xdr:rowOff>
    </xdr:from>
    <xdr:to>
      <xdr:col>14</xdr:col>
      <xdr:colOff>434340</xdr:colOff>
      <xdr:row>17</xdr:row>
      <xdr:rowOff>53340</xdr:rowOff>
    </xdr:to>
    <xdr:grpSp>
      <xdr:nvGrpSpPr>
        <xdr:cNvPr id="12" name="Group 11">
          <a:extLst>
            <a:ext uri="{FF2B5EF4-FFF2-40B4-BE49-F238E27FC236}">
              <a16:creationId xmlns:a16="http://schemas.microsoft.com/office/drawing/2014/main" id="{F7E0A52C-3DB0-15A3-9888-C89E317BB01D}"/>
            </a:ext>
          </a:extLst>
        </xdr:cNvPr>
        <xdr:cNvGrpSpPr/>
      </xdr:nvGrpSpPr>
      <xdr:grpSpPr>
        <a:xfrm>
          <a:off x="4937760" y="1066800"/>
          <a:ext cx="4030980" cy="2095500"/>
          <a:chOff x="1051560" y="3634740"/>
          <a:chExt cx="2781300" cy="1051560"/>
        </a:xfrm>
        <a:solidFill>
          <a:schemeClr val="accent4">
            <a:lumMod val="20000"/>
            <a:lumOff val="80000"/>
          </a:schemeClr>
        </a:solidFill>
      </xdr:grpSpPr>
      <xdr:sp macro="" textlink="">
        <xdr:nvSpPr>
          <xdr:cNvPr id="10" name="Rectangle: Rounded Corners 9">
            <a:extLst>
              <a:ext uri="{FF2B5EF4-FFF2-40B4-BE49-F238E27FC236}">
                <a16:creationId xmlns:a16="http://schemas.microsoft.com/office/drawing/2014/main" id="{17ACBCC8-0CB0-7ED9-A9A2-15AB97FFA64D}"/>
              </a:ext>
            </a:extLst>
          </xdr:cNvPr>
          <xdr:cNvSpPr/>
        </xdr:nvSpPr>
        <xdr:spPr>
          <a:xfrm>
            <a:off x="1051560" y="3634740"/>
            <a:ext cx="2781300" cy="10515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1" name="Chart 10">
            <a:extLst>
              <a:ext uri="{FF2B5EF4-FFF2-40B4-BE49-F238E27FC236}">
                <a16:creationId xmlns:a16="http://schemas.microsoft.com/office/drawing/2014/main" id="{8034D469-453C-440D-95A7-79663074B6D6}"/>
              </a:ext>
            </a:extLst>
          </xdr:cNvPr>
          <xdr:cNvGraphicFramePr>
            <a:graphicFrameLocks/>
          </xdr:cNvGraphicFramePr>
        </xdr:nvGraphicFramePr>
        <xdr:xfrm>
          <a:off x="1143000" y="3718560"/>
          <a:ext cx="2583179" cy="9220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259080</xdr:colOff>
      <xdr:row>17</xdr:row>
      <xdr:rowOff>76200</xdr:rowOff>
    </xdr:from>
    <xdr:to>
      <xdr:col>14</xdr:col>
      <xdr:colOff>502920</xdr:colOff>
      <xdr:row>25</xdr:row>
      <xdr:rowOff>167640</xdr:rowOff>
    </xdr:to>
    <xdr:grpSp>
      <xdr:nvGrpSpPr>
        <xdr:cNvPr id="9" name="Group 8">
          <a:extLst>
            <a:ext uri="{FF2B5EF4-FFF2-40B4-BE49-F238E27FC236}">
              <a16:creationId xmlns:a16="http://schemas.microsoft.com/office/drawing/2014/main" id="{4C613D10-628E-EF8A-69A8-9283DB168539}"/>
            </a:ext>
          </a:extLst>
        </xdr:cNvPr>
        <xdr:cNvGrpSpPr/>
      </xdr:nvGrpSpPr>
      <xdr:grpSpPr>
        <a:xfrm>
          <a:off x="868680" y="3185160"/>
          <a:ext cx="8168640" cy="1554480"/>
          <a:chOff x="5143500" y="1363980"/>
          <a:chExt cx="3337560" cy="1988820"/>
        </a:xfrm>
        <a:solidFill>
          <a:schemeClr val="accent4">
            <a:lumMod val="20000"/>
            <a:lumOff val="80000"/>
          </a:schemeClr>
        </a:solidFill>
      </xdr:grpSpPr>
      <xdr:sp macro="" textlink="">
        <xdr:nvSpPr>
          <xdr:cNvPr id="7" name="Rectangle: Rounded Corners 6">
            <a:extLst>
              <a:ext uri="{FF2B5EF4-FFF2-40B4-BE49-F238E27FC236}">
                <a16:creationId xmlns:a16="http://schemas.microsoft.com/office/drawing/2014/main" id="{9A0B344B-26DF-61B4-9A7A-8A0EF0C4599A}"/>
              </a:ext>
            </a:extLst>
          </xdr:cNvPr>
          <xdr:cNvSpPr/>
        </xdr:nvSpPr>
        <xdr:spPr>
          <a:xfrm>
            <a:off x="5143500" y="1363980"/>
            <a:ext cx="3337560" cy="19888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8" name="Chart 7">
            <a:extLst>
              <a:ext uri="{FF2B5EF4-FFF2-40B4-BE49-F238E27FC236}">
                <a16:creationId xmlns:a16="http://schemas.microsoft.com/office/drawing/2014/main" id="{AD2C3470-D26B-4C22-9DA3-FF6CD0A3D508}"/>
              </a:ext>
            </a:extLst>
          </xdr:cNvPr>
          <xdr:cNvGraphicFramePr>
            <a:graphicFrameLocks/>
          </xdr:cNvGraphicFramePr>
        </xdr:nvGraphicFramePr>
        <xdr:xfrm>
          <a:off x="5242561" y="1463040"/>
          <a:ext cx="3124199" cy="17221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350520</xdr:colOff>
      <xdr:row>1</xdr:row>
      <xdr:rowOff>99060</xdr:rowOff>
    </xdr:from>
    <xdr:to>
      <xdr:col>4</xdr:col>
      <xdr:colOff>449580</xdr:colOff>
      <xdr:row>5</xdr:row>
      <xdr:rowOff>68580</xdr:rowOff>
    </xdr:to>
    <xdr:sp macro="" textlink="'Pivot Data'!T6">
      <xdr:nvSpPr>
        <xdr:cNvPr id="13" name="Rectangle: Rounded Corners 12">
          <a:extLst>
            <a:ext uri="{FF2B5EF4-FFF2-40B4-BE49-F238E27FC236}">
              <a16:creationId xmlns:a16="http://schemas.microsoft.com/office/drawing/2014/main" id="{5D2DCED1-9A49-BD05-10A4-B8BC047F3AAD}"/>
            </a:ext>
          </a:extLst>
        </xdr:cNvPr>
        <xdr:cNvSpPr/>
      </xdr:nvSpPr>
      <xdr:spPr>
        <a:xfrm>
          <a:off x="960120" y="281940"/>
          <a:ext cx="1927860" cy="7010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4036D4-6AA7-4788-974E-B393ACEE05A9}" type="TxLink">
            <a:rPr lang="en-US" sz="1100" b="0" i="0" u="none" strike="noStrike">
              <a:solidFill>
                <a:srgbClr val="000000"/>
              </a:solidFill>
              <a:latin typeface="Calibri"/>
              <a:ea typeface="Calibri"/>
              <a:cs typeface="Calibri"/>
            </a:rPr>
            <a:pPr algn="l"/>
            <a:t>2,926,970,124</a:t>
          </a:fld>
          <a:endParaRPr lang="en-GB" sz="1100"/>
        </a:p>
      </xdr:txBody>
    </xdr:sp>
    <xdr:clientData/>
  </xdr:twoCellAnchor>
  <xdr:twoCellAnchor>
    <xdr:from>
      <xdr:col>4</xdr:col>
      <xdr:colOff>518160</xdr:colOff>
      <xdr:row>1</xdr:row>
      <xdr:rowOff>99060</xdr:rowOff>
    </xdr:from>
    <xdr:to>
      <xdr:col>7</xdr:col>
      <xdr:colOff>601980</xdr:colOff>
      <xdr:row>5</xdr:row>
      <xdr:rowOff>68580</xdr:rowOff>
    </xdr:to>
    <xdr:sp macro="" textlink="'Pivot Data'!T10">
      <xdr:nvSpPr>
        <xdr:cNvPr id="14" name="Rectangle: Rounded Corners 13">
          <a:extLst>
            <a:ext uri="{FF2B5EF4-FFF2-40B4-BE49-F238E27FC236}">
              <a16:creationId xmlns:a16="http://schemas.microsoft.com/office/drawing/2014/main" id="{C78A8860-4C56-4398-B038-3DC30FA72A3B}"/>
            </a:ext>
          </a:extLst>
        </xdr:cNvPr>
        <xdr:cNvSpPr/>
      </xdr:nvSpPr>
      <xdr:spPr>
        <a:xfrm>
          <a:off x="2956560" y="281940"/>
          <a:ext cx="1912620" cy="7010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4058C4-CA3F-4CFC-A988-79F8B06E5E25}" type="TxLink">
            <a:rPr lang="en-US" sz="1100" b="0" i="0" u="none" strike="noStrike">
              <a:solidFill>
                <a:srgbClr val="000000"/>
              </a:solidFill>
              <a:latin typeface="Calibri"/>
              <a:ea typeface="Calibri"/>
              <a:cs typeface="Calibri"/>
            </a:rPr>
            <a:pPr algn="l"/>
            <a:t>295</a:t>
          </a:fld>
          <a:endParaRPr lang="en-GB" sz="1100"/>
        </a:p>
      </xdr:txBody>
    </xdr:sp>
    <xdr:clientData/>
  </xdr:twoCellAnchor>
  <xdr:twoCellAnchor>
    <xdr:from>
      <xdr:col>8</xdr:col>
      <xdr:colOff>60960</xdr:colOff>
      <xdr:row>1</xdr:row>
      <xdr:rowOff>99060</xdr:rowOff>
    </xdr:from>
    <xdr:to>
      <xdr:col>11</xdr:col>
      <xdr:colOff>220980</xdr:colOff>
      <xdr:row>5</xdr:row>
      <xdr:rowOff>68580</xdr:rowOff>
    </xdr:to>
    <xdr:sp macro="" textlink="'Pivot Data'!T15">
      <xdr:nvSpPr>
        <xdr:cNvPr id="15" name="Rectangle: Rounded Corners 14">
          <a:extLst>
            <a:ext uri="{FF2B5EF4-FFF2-40B4-BE49-F238E27FC236}">
              <a16:creationId xmlns:a16="http://schemas.microsoft.com/office/drawing/2014/main" id="{EBA15AA9-D39B-4C80-9768-EE71026940FE}"/>
            </a:ext>
          </a:extLst>
        </xdr:cNvPr>
        <xdr:cNvSpPr/>
      </xdr:nvSpPr>
      <xdr:spPr>
        <a:xfrm>
          <a:off x="4937760" y="281940"/>
          <a:ext cx="1988820" cy="7010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F5C241-CA33-4DF9-9521-79727585FF39}" type="TxLink">
            <a:rPr lang="en-US" sz="1100" b="0" i="0" u="none" strike="noStrike">
              <a:solidFill>
                <a:srgbClr val="000000"/>
              </a:solidFill>
              <a:latin typeface="Calibri"/>
              <a:ea typeface="Calibri"/>
              <a:cs typeface="Calibri"/>
            </a:rPr>
            <a:pPr algn="l"/>
            <a:t>19,119</a:t>
          </a:fld>
          <a:endParaRPr lang="en-GB" sz="1100"/>
        </a:p>
      </xdr:txBody>
    </xdr:sp>
    <xdr:clientData/>
  </xdr:twoCellAnchor>
  <xdr:twoCellAnchor>
    <xdr:from>
      <xdr:col>11</xdr:col>
      <xdr:colOff>289560</xdr:colOff>
      <xdr:row>1</xdr:row>
      <xdr:rowOff>106680</xdr:rowOff>
    </xdr:from>
    <xdr:to>
      <xdr:col>14</xdr:col>
      <xdr:colOff>419100</xdr:colOff>
      <xdr:row>5</xdr:row>
      <xdr:rowOff>76200</xdr:rowOff>
    </xdr:to>
    <xdr:sp macro="" textlink="'Pivot Data'!T21">
      <xdr:nvSpPr>
        <xdr:cNvPr id="16" name="Rectangle: Rounded Corners 15">
          <a:extLst>
            <a:ext uri="{FF2B5EF4-FFF2-40B4-BE49-F238E27FC236}">
              <a16:creationId xmlns:a16="http://schemas.microsoft.com/office/drawing/2014/main" id="{21436441-50D3-460A-BF10-53E6537084CF}"/>
            </a:ext>
          </a:extLst>
        </xdr:cNvPr>
        <xdr:cNvSpPr/>
      </xdr:nvSpPr>
      <xdr:spPr>
        <a:xfrm>
          <a:off x="6995160" y="289560"/>
          <a:ext cx="1958340" cy="7010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29B582-E409-4DA8-9B36-4B976977925E}" type="TxLink">
            <a:rPr lang="en-US" sz="1100" b="0" i="0" u="none" strike="noStrike">
              <a:solidFill>
                <a:srgbClr val="000000"/>
              </a:solidFill>
              <a:latin typeface="Calibri"/>
              <a:ea typeface="Calibri"/>
              <a:cs typeface="Calibri"/>
            </a:rPr>
            <a:pPr algn="l"/>
            <a:t>18</a:t>
          </a:fld>
          <a:endParaRPr lang="en-GB" sz="1100"/>
        </a:p>
      </xdr:txBody>
    </xdr:sp>
    <xdr:clientData/>
  </xdr:twoCellAnchor>
  <xdr:twoCellAnchor>
    <xdr:from>
      <xdr:col>5</xdr:col>
      <xdr:colOff>0</xdr:colOff>
      <xdr:row>29</xdr:row>
      <xdr:rowOff>0</xdr:rowOff>
    </xdr:from>
    <xdr:to>
      <xdr:col>12</xdr:col>
      <xdr:colOff>2467</xdr:colOff>
      <xdr:row>38</xdr:row>
      <xdr:rowOff>168828</xdr:rowOff>
    </xdr:to>
    <xdr:grpSp>
      <xdr:nvGrpSpPr>
        <xdr:cNvPr id="3" name="Group 2">
          <a:extLst>
            <a:ext uri="{FF2B5EF4-FFF2-40B4-BE49-F238E27FC236}">
              <a16:creationId xmlns:a16="http://schemas.microsoft.com/office/drawing/2014/main" id="{3D8AFF20-7F2E-428E-9686-8AA395262E64}"/>
            </a:ext>
          </a:extLst>
        </xdr:cNvPr>
        <xdr:cNvGrpSpPr/>
      </xdr:nvGrpSpPr>
      <xdr:grpSpPr>
        <a:xfrm>
          <a:off x="3048000" y="5303520"/>
          <a:ext cx="4269667" cy="1814748"/>
          <a:chOff x="1249680" y="1181100"/>
          <a:chExt cx="3642360" cy="2072640"/>
        </a:xfrm>
        <a:solidFill>
          <a:schemeClr val="accent4">
            <a:lumMod val="20000"/>
            <a:lumOff val="80000"/>
          </a:schemeClr>
        </a:solidFill>
      </xdr:grpSpPr>
      <xdr:sp macro="" textlink="">
        <xdr:nvSpPr>
          <xdr:cNvPr id="17" name="Rectangle: Rounded Corners 16">
            <a:extLst>
              <a:ext uri="{FF2B5EF4-FFF2-40B4-BE49-F238E27FC236}">
                <a16:creationId xmlns:a16="http://schemas.microsoft.com/office/drawing/2014/main" id="{D3B4F3C0-7A92-267E-3141-120DD2653113}"/>
              </a:ext>
            </a:extLst>
          </xdr:cNvPr>
          <xdr:cNvSpPr/>
        </xdr:nvSpPr>
        <xdr:spPr>
          <a:xfrm>
            <a:off x="1249680" y="1181100"/>
            <a:ext cx="3642360" cy="20726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8" name="Chart 17">
            <a:extLst>
              <a:ext uri="{FF2B5EF4-FFF2-40B4-BE49-F238E27FC236}">
                <a16:creationId xmlns:a16="http://schemas.microsoft.com/office/drawing/2014/main" id="{B9D31A11-CD94-78DB-6FE0-869CA18C06A2}"/>
              </a:ext>
            </a:extLst>
          </xdr:cNvPr>
          <xdr:cNvGraphicFramePr>
            <a:graphicFrameLocks/>
          </xdr:cNvGraphicFramePr>
        </xdr:nvGraphicFramePr>
        <xdr:xfrm>
          <a:off x="1363980" y="1287780"/>
          <a:ext cx="3406140" cy="185165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487680</xdr:colOff>
      <xdr:row>17</xdr:row>
      <xdr:rowOff>83820</xdr:rowOff>
    </xdr:from>
    <xdr:to>
      <xdr:col>22</xdr:col>
      <xdr:colOff>510277</xdr:colOff>
      <xdr:row>27</xdr:row>
      <xdr:rowOff>69769</xdr:rowOff>
    </xdr:to>
    <xdr:grpSp>
      <xdr:nvGrpSpPr>
        <xdr:cNvPr id="19" name="Group 18">
          <a:extLst>
            <a:ext uri="{FF2B5EF4-FFF2-40B4-BE49-F238E27FC236}">
              <a16:creationId xmlns:a16="http://schemas.microsoft.com/office/drawing/2014/main" id="{0FBD6581-BDF9-458B-8BA1-CC3571960C75}"/>
            </a:ext>
          </a:extLst>
        </xdr:cNvPr>
        <xdr:cNvGrpSpPr/>
      </xdr:nvGrpSpPr>
      <xdr:grpSpPr>
        <a:xfrm>
          <a:off x="9631680" y="3192780"/>
          <a:ext cx="4289797" cy="1814749"/>
          <a:chOff x="6096000" y="2743200"/>
          <a:chExt cx="4030980" cy="2110740"/>
        </a:xfrm>
        <a:solidFill>
          <a:schemeClr val="accent6">
            <a:lumMod val="20000"/>
            <a:lumOff val="80000"/>
          </a:schemeClr>
        </a:solidFill>
      </xdr:grpSpPr>
      <xdr:sp macro="" textlink="">
        <xdr:nvSpPr>
          <xdr:cNvPr id="20" name="Rectangle: Rounded Corners 19">
            <a:extLst>
              <a:ext uri="{FF2B5EF4-FFF2-40B4-BE49-F238E27FC236}">
                <a16:creationId xmlns:a16="http://schemas.microsoft.com/office/drawing/2014/main" id="{89670498-D33B-354E-EB5D-AF146AB246CD}"/>
              </a:ext>
            </a:extLst>
          </xdr:cNvPr>
          <xdr:cNvSpPr/>
        </xdr:nvSpPr>
        <xdr:spPr>
          <a:xfrm>
            <a:off x="6096000" y="2743200"/>
            <a:ext cx="4030980" cy="21107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1" name="Chart 20">
            <a:extLst>
              <a:ext uri="{FF2B5EF4-FFF2-40B4-BE49-F238E27FC236}">
                <a16:creationId xmlns:a16="http://schemas.microsoft.com/office/drawing/2014/main" id="{77C6D7FD-31E1-F29E-888A-10437229415F}"/>
              </a:ext>
            </a:extLst>
          </xdr:cNvPr>
          <xdr:cNvGraphicFramePr>
            <a:graphicFrameLocks/>
          </xdr:cNvGraphicFramePr>
        </xdr:nvGraphicFramePr>
        <xdr:xfrm>
          <a:off x="6217919" y="2849881"/>
          <a:ext cx="3787141" cy="18897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14</xdr:col>
      <xdr:colOff>0</xdr:colOff>
      <xdr:row>31</xdr:row>
      <xdr:rowOff>0</xdr:rowOff>
    </xdr:from>
    <xdr:to>
      <xdr:col>21</xdr:col>
      <xdr:colOff>22596</xdr:colOff>
      <xdr:row>51</xdr:row>
      <xdr:rowOff>56167</xdr:rowOff>
    </xdr:to>
    <xdr:grpSp>
      <xdr:nvGrpSpPr>
        <xdr:cNvPr id="22" name="Group 21">
          <a:extLst>
            <a:ext uri="{FF2B5EF4-FFF2-40B4-BE49-F238E27FC236}">
              <a16:creationId xmlns:a16="http://schemas.microsoft.com/office/drawing/2014/main" id="{A02933E2-B9D5-45DD-B530-41912D66C70F}"/>
            </a:ext>
          </a:extLst>
        </xdr:cNvPr>
        <xdr:cNvGrpSpPr/>
      </xdr:nvGrpSpPr>
      <xdr:grpSpPr>
        <a:xfrm>
          <a:off x="8534400" y="5669280"/>
          <a:ext cx="4289796" cy="3713767"/>
          <a:chOff x="8923020" y="3676650"/>
          <a:chExt cx="4259580" cy="1800000"/>
        </a:xfrm>
      </xdr:grpSpPr>
      <xdr:sp macro="" textlink="">
        <xdr:nvSpPr>
          <xdr:cNvPr id="23" name="Rectangle: Rounded Corners 22">
            <a:extLst>
              <a:ext uri="{FF2B5EF4-FFF2-40B4-BE49-F238E27FC236}">
                <a16:creationId xmlns:a16="http://schemas.microsoft.com/office/drawing/2014/main" id="{86858433-0CD1-DA2B-0D81-6B26278CAFDF}"/>
              </a:ext>
            </a:extLst>
          </xdr:cNvPr>
          <xdr:cNvSpPr/>
        </xdr:nvSpPr>
        <xdr:spPr>
          <a:xfrm>
            <a:off x="8923020" y="3676650"/>
            <a:ext cx="4259580" cy="18000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98A478DD-3D5C-8D08-3E00-2D1A57CC434B}"/>
                  </a:ext>
                </a:extLst>
              </xdr:cNvPr>
              <xdr:cNvGraphicFramePr/>
            </xdr:nvGraphicFramePr>
            <xdr:xfrm>
              <a:off x="9037321" y="3771900"/>
              <a:ext cx="4030980" cy="161544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37321" y="3771900"/>
                <a:ext cx="4030980" cy="16154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0</xdr:colOff>
      <xdr:row>10</xdr:row>
      <xdr:rowOff>0</xdr:rowOff>
    </xdr:from>
    <xdr:to>
      <xdr:col>23</xdr:col>
      <xdr:colOff>551827</xdr:colOff>
      <xdr:row>19</xdr:row>
      <xdr:rowOff>168828</xdr:rowOff>
    </xdr:to>
    <xdr:grpSp>
      <xdr:nvGrpSpPr>
        <xdr:cNvPr id="25" name="Group 24">
          <a:extLst>
            <a:ext uri="{FF2B5EF4-FFF2-40B4-BE49-F238E27FC236}">
              <a16:creationId xmlns:a16="http://schemas.microsoft.com/office/drawing/2014/main" id="{2FA4A9E4-0747-4955-A6F2-6D5A2E3486F4}"/>
            </a:ext>
          </a:extLst>
        </xdr:cNvPr>
        <xdr:cNvGrpSpPr/>
      </xdr:nvGrpSpPr>
      <xdr:grpSpPr>
        <a:xfrm>
          <a:off x="10363200" y="1828800"/>
          <a:ext cx="4209427" cy="1814748"/>
          <a:chOff x="10363200" y="2560320"/>
          <a:chExt cx="4030980" cy="2110740"/>
        </a:xfrm>
      </xdr:grpSpPr>
      <xdr:sp macro="" textlink="">
        <xdr:nvSpPr>
          <xdr:cNvPr id="26" name="Rectangle: Rounded Corners 25">
            <a:extLst>
              <a:ext uri="{FF2B5EF4-FFF2-40B4-BE49-F238E27FC236}">
                <a16:creationId xmlns:a16="http://schemas.microsoft.com/office/drawing/2014/main" id="{441365EE-8F7F-05A8-D7BB-895DC10F9FF7}"/>
              </a:ext>
            </a:extLst>
          </xdr:cNvPr>
          <xdr:cNvSpPr/>
        </xdr:nvSpPr>
        <xdr:spPr>
          <a:xfrm>
            <a:off x="10363200" y="2560320"/>
            <a:ext cx="4030980" cy="21107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7" name="Chart 26">
            <a:extLst>
              <a:ext uri="{FF2B5EF4-FFF2-40B4-BE49-F238E27FC236}">
                <a16:creationId xmlns:a16="http://schemas.microsoft.com/office/drawing/2014/main" id="{8DD2F346-4FF4-1250-AE1B-845F2545D91B}"/>
              </a:ext>
            </a:extLst>
          </xdr:cNvPr>
          <xdr:cNvGraphicFramePr>
            <a:graphicFrameLocks/>
          </xdr:cNvGraphicFramePr>
        </xdr:nvGraphicFramePr>
        <xdr:xfrm>
          <a:off x="10515600" y="2644140"/>
          <a:ext cx="3726180" cy="192786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14</xdr:row>
      <xdr:rowOff>99060</xdr:rowOff>
    </xdr:from>
    <xdr:to>
      <xdr:col>6</xdr:col>
      <xdr:colOff>137160</xdr:colOff>
      <xdr:row>29</xdr:row>
      <xdr:rowOff>99060</xdr:rowOff>
    </xdr:to>
    <xdr:graphicFrame macro="">
      <xdr:nvGraphicFramePr>
        <xdr:cNvPr id="3" name="Chart 2">
          <a:extLst>
            <a:ext uri="{FF2B5EF4-FFF2-40B4-BE49-F238E27FC236}">
              <a16:creationId xmlns:a16="http://schemas.microsoft.com/office/drawing/2014/main" id="{BEF84AE6-41F3-15EF-BE82-4F2435842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510540</xdr:colOff>
      <xdr:row>12</xdr:row>
      <xdr:rowOff>76200</xdr:rowOff>
    </xdr:from>
    <xdr:to>
      <xdr:col>18</xdr:col>
      <xdr:colOff>7620</xdr:colOff>
      <xdr:row>27</xdr:row>
      <xdr:rowOff>76200</xdr:rowOff>
    </xdr:to>
    <xdr:graphicFrame macro="">
      <xdr:nvGraphicFramePr>
        <xdr:cNvPr id="4" name="Chart 3">
          <a:extLst>
            <a:ext uri="{FF2B5EF4-FFF2-40B4-BE49-F238E27FC236}">
              <a16:creationId xmlns:a16="http://schemas.microsoft.com/office/drawing/2014/main" id="{320840AC-5603-2C4A-E8DF-6844CB5D7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312420</xdr:colOff>
      <xdr:row>17</xdr:row>
      <xdr:rowOff>121920</xdr:rowOff>
    </xdr:from>
    <xdr:to>
      <xdr:col>12</xdr:col>
      <xdr:colOff>129540</xdr:colOff>
      <xdr:row>32</xdr:row>
      <xdr:rowOff>121920</xdr:rowOff>
    </xdr:to>
    <xdr:graphicFrame macro="">
      <xdr:nvGraphicFramePr>
        <xdr:cNvPr id="5" name="Chart 4">
          <a:extLst>
            <a:ext uri="{FF2B5EF4-FFF2-40B4-BE49-F238E27FC236}">
              <a16:creationId xmlns:a16="http://schemas.microsoft.com/office/drawing/2014/main" id="{9845E762-C749-F37B-64A4-EDAD81A5D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601980</xdr:colOff>
      <xdr:row>3</xdr:row>
      <xdr:rowOff>83820</xdr:rowOff>
    </xdr:from>
    <xdr:to>
      <xdr:col>7</xdr:col>
      <xdr:colOff>601981</xdr:colOff>
      <xdr:row>17</xdr:row>
      <xdr:rowOff>1291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89A02514-A041-5E37-1396-FA1D448838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61459" y="783190"/>
              <a:ext cx="1816274" cy="25321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2012157</xdr:colOff>
      <xdr:row>28</xdr:row>
      <xdr:rowOff>130969</xdr:rowOff>
    </xdr:from>
    <xdr:to>
      <xdr:col>12</xdr:col>
      <xdr:colOff>285075</xdr:colOff>
      <xdr:row>36</xdr:row>
      <xdr:rowOff>35719</xdr:rowOff>
    </xdr:to>
    <mc:AlternateContent xmlns:mc="http://schemas.openxmlformats.org/markup-compatibility/2006" xmlns:tsle="http://schemas.microsoft.com/office/drawing/2012/timeslicer">
      <mc:Choice Requires="tsle">
        <xdr:graphicFrame macro="">
          <xdr:nvGraphicFramePr>
            <xdr:cNvPr id="7" name="OrderDate">
              <a:extLst>
                <a:ext uri="{FF2B5EF4-FFF2-40B4-BE49-F238E27FC236}">
                  <a16:creationId xmlns:a16="http://schemas.microsoft.com/office/drawing/2014/main" id="{84950520-09ED-3FF3-4902-F93BD9C30B32}"/>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9082088" y="5286375"/>
              <a:ext cx="4953000" cy="13335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5</xdr:col>
      <xdr:colOff>548829</xdr:colOff>
      <xdr:row>75</xdr:row>
      <xdr:rowOff>26910</xdr:rowOff>
    </xdr:from>
    <xdr:to>
      <xdr:col>10</xdr:col>
      <xdr:colOff>92477</xdr:colOff>
      <xdr:row>88</xdr:row>
      <xdr:rowOff>37348</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D37922B-C687-8795-5AB0-50EC907262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52449" y="14085810"/>
              <a:ext cx="4938608" cy="238787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57</xdr:row>
      <xdr:rowOff>0</xdr:rowOff>
    </xdr:from>
    <xdr:to>
      <xdr:col>9</xdr:col>
      <xdr:colOff>334027</xdr:colOff>
      <xdr:row>71</xdr:row>
      <xdr:rowOff>112734</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6AF71329-462B-429B-AC49-18CCECCE14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03620" y="10767060"/>
              <a:ext cx="3915427" cy="267305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1252602</xdr:colOff>
      <xdr:row>124</xdr:row>
      <xdr:rowOff>27140</xdr:rowOff>
    </xdr:from>
    <xdr:to>
      <xdr:col>9</xdr:col>
      <xdr:colOff>1238250</xdr:colOff>
      <xdr:row>145</xdr:row>
      <xdr:rowOff>156575</xdr:rowOff>
    </xdr:to>
    <xdr:graphicFrame macro="">
      <xdr:nvGraphicFramePr>
        <xdr:cNvPr id="2" name="Chart 1">
          <a:extLst>
            <a:ext uri="{FF2B5EF4-FFF2-40B4-BE49-F238E27FC236}">
              <a16:creationId xmlns:a16="http://schemas.microsoft.com/office/drawing/2014/main" id="{4F907E63-60F9-2C7F-D5A5-BACCC3BD0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613672</xdr:colOff>
      <xdr:row>126</xdr:row>
      <xdr:rowOff>132254</xdr:rowOff>
    </xdr:from>
    <xdr:to>
      <xdr:col>12</xdr:col>
      <xdr:colOff>647074</xdr:colOff>
      <xdr:row>139</xdr:row>
      <xdr:rowOff>156654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3FB28FB2-0CDE-DB60-61F9-F56B88514B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00797" y="23206567"/>
              <a:ext cx="1831246" cy="23461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403860</xdr:colOff>
          <xdr:row>114</xdr:row>
          <xdr:rowOff>129540</xdr:rowOff>
        </xdr:from>
        <xdr:to>
          <xdr:col>3</xdr:col>
          <xdr:colOff>1531620</xdr:colOff>
          <xdr:row>117</xdr:row>
          <xdr:rowOff>83820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3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23</xdr:col>
      <xdr:colOff>440531</xdr:colOff>
      <xdr:row>80</xdr:row>
      <xdr:rowOff>47625</xdr:rowOff>
    </xdr:from>
    <xdr:to>
      <xdr:col>29</xdr:col>
      <xdr:colOff>297657</xdr:colOff>
      <xdr:row>102</xdr:row>
      <xdr:rowOff>95250</xdr:rowOff>
    </xdr:to>
    <xdr:graphicFrame macro="">
      <xdr:nvGraphicFramePr>
        <xdr:cNvPr id="16" name="Chart 15">
          <a:extLst>
            <a:ext uri="{FF2B5EF4-FFF2-40B4-BE49-F238E27FC236}">
              <a16:creationId xmlns:a16="http://schemas.microsoft.com/office/drawing/2014/main" id="{D0E23112-F95F-7F01-CF31-16BA3652A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1029890</xdr:colOff>
      <xdr:row>7</xdr:row>
      <xdr:rowOff>39289</xdr:rowOff>
    </xdr:from>
    <xdr:to>
      <xdr:col>22</xdr:col>
      <xdr:colOff>583407</xdr:colOff>
      <xdr:row>22</xdr:row>
      <xdr:rowOff>103583</xdr:rowOff>
    </xdr:to>
    <xdr:graphicFrame macro="">
      <xdr:nvGraphicFramePr>
        <xdr:cNvPr id="9" name="Chart 8">
          <a:extLst>
            <a:ext uri="{FF2B5EF4-FFF2-40B4-BE49-F238E27FC236}">
              <a16:creationId xmlns:a16="http://schemas.microsoft.com/office/drawing/2014/main" id="{06FB2121-917C-B900-399F-1D56C57FF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983696</xdr:colOff>
      <xdr:row>29</xdr:row>
      <xdr:rowOff>59531</xdr:rowOff>
    </xdr:from>
    <xdr:to>
      <xdr:col>23</xdr:col>
      <xdr:colOff>1023938</xdr:colOff>
      <xdr:row>45</xdr:row>
      <xdr:rowOff>169068</xdr:rowOff>
    </xdr:to>
    <xdr:graphicFrame macro="">
      <xdr:nvGraphicFramePr>
        <xdr:cNvPr id="10" name="Chart 9">
          <a:extLst>
            <a:ext uri="{FF2B5EF4-FFF2-40B4-BE49-F238E27FC236}">
              <a16:creationId xmlns:a16="http://schemas.microsoft.com/office/drawing/2014/main" id="{321E2A26-BBDB-1A6A-FDCF-3E6281157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855821</xdr:colOff>
      <xdr:row>14</xdr:row>
      <xdr:rowOff>35720</xdr:rowOff>
    </xdr:from>
    <xdr:to>
      <xdr:col>9</xdr:col>
      <xdr:colOff>1011482</xdr:colOff>
      <xdr:row>18</xdr:row>
      <xdr:rowOff>35719</xdr:rowOff>
    </xdr:to>
    <mc:AlternateContent xmlns:mc="http://schemas.openxmlformats.org/markup-compatibility/2006" xmlns:a14="http://schemas.microsoft.com/office/drawing/2010/main">
      <mc:Choice Requires="a14">
        <xdr:graphicFrame macro="">
          <xdr:nvGraphicFramePr>
            <xdr:cNvPr id="17" name="OnlineOrderFlag">
              <a:extLst>
                <a:ext uri="{FF2B5EF4-FFF2-40B4-BE49-F238E27FC236}">
                  <a16:creationId xmlns:a16="http://schemas.microsoft.com/office/drawing/2014/main" id="{42F228D7-6E6B-A62A-7101-8E2EA35FC7DF}"/>
                </a:ext>
              </a:extLst>
            </xdr:cNvPr>
            <xdr:cNvGraphicFramePr/>
          </xdr:nvGraphicFramePr>
          <xdr:xfrm>
            <a:off x="0" y="0"/>
            <a:ext cx="0" cy="0"/>
          </xdr:xfrm>
          <a:graphic>
            <a:graphicData uri="http://schemas.microsoft.com/office/drawing/2010/slicer">
              <sle:slicer xmlns:sle="http://schemas.microsoft.com/office/drawing/2010/slicer" name="OnlineOrderFlag"/>
            </a:graphicData>
          </a:graphic>
        </xdr:graphicFrame>
      </mc:Choice>
      <mc:Fallback xmlns="">
        <xdr:sp macro="" textlink="">
          <xdr:nvSpPr>
            <xdr:cNvPr id="0" name=""/>
            <xdr:cNvSpPr>
              <a:spLocks noTextEdit="1"/>
            </xdr:cNvSpPr>
          </xdr:nvSpPr>
          <xdr:spPr>
            <a:xfrm>
              <a:off x="8154352" y="2690814"/>
              <a:ext cx="1906429" cy="714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284321</xdr:colOff>
      <xdr:row>5</xdr:row>
      <xdr:rowOff>36195</xdr:rowOff>
    </xdr:from>
    <xdr:to>
      <xdr:col>9</xdr:col>
      <xdr:colOff>362353</xdr:colOff>
      <xdr:row>10</xdr:row>
      <xdr:rowOff>35719</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3C0BBE2D-DD9E-9F7A-F5EA-D13A45A644F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82852" y="1083945"/>
              <a:ext cx="1828800" cy="8924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488157</xdr:colOff>
      <xdr:row>8</xdr:row>
      <xdr:rowOff>3572</xdr:rowOff>
    </xdr:from>
    <xdr:to>
      <xdr:col>25</xdr:col>
      <xdr:colOff>166688</xdr:colOff>
      <xdr:row>14</xdr:row>
      <xdr:rowOff>23812</xdr:rowOff>
    </xdr:to>
    <xdr:graphicFrame macro="">
      <xdr:nvGraphicFramePr>
        <xdr:cNvPr id="19" name="Chart 18">
          <a:extLst>
            <a:ext uri="{FF2B5EF4-FFF2-40B4-BE49-F238E27FC236}">
              <a16:creationId xmlns:a16="http://schemas.microsoft.com/office/drawing/2014/main" id="{F177C29E-FC27-5CD0-0851-8C506D639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583408</xdr:colOff>
      <xdr:row>7</xdr:row>
      <xdr:rowOff>170260</xdr:rowOff>
    </xdr:from>
    <xdr:to>
      <xdr:col>26</xdr:col>
      <xdr:colOff>904875</xdr:colOff>
      <xdr:row>14</xdr:row>
      <xdr:rowOff>35720</xdr:rowOff>
    </xdr:to>
    <xdr:graphicFrame macro="">
      <xdr:nvGraphicFramePr>
        <xdr:cNvPr id="20" name="Chart 19">
          <a:extLst>
            <a:ext uri="{FF2B5EF4-FFF2-40B4-BE49-F238E27FC236}">
              <a16:creationId xmlns:a16="http://schemas.microsoft.com/office/drawing/2014/main" id="{730CE140-CD0C-6EFD-0CDE-ACA6A2E7B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142875</xdr:colOff>
      <xdr:row>8</xdr:row>
      <xdr:rowOff>35718</xdr:rowOff>
    </xdr:from>
    <xdr:to>
      <xdr:col>28</xdr:col>
      <xdr:colOff>1333499</xdr:colOff>
      <xdr:row>14</xdr:row>
      <xdr:rowOff>0</xdr:rowOff>
    </xdr:to>
    <xdr:graphicFrame macro="">
      <xdr:nvGraphicFramePr>
        <xdr:cNvPr id="21" name="Chart 20">
          <a:extLst>
            <a:ext uri="{FF2B5EF4-FFF2-40B4-BE49-F238E27FC236}">
              <a16:creationId xmlns:a16="http://schemas.microsoft.com/office/drawing/2014/main" id="{BDE611A8-81B5-1189-E4DC-4092D21AD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410766</xdr:colOff>
      <xdr:row>67</xdr:row>
      <xdr:rowOff>86915</xdr:rowOff>
    </xdr:from>
    <xdr:to>
      <xdr:col>22</xdr:col>
      <xdr:colOff>940594</xdr:colOff>
      <xdr:row>88</xdr:row>
      <xdr:rowOff>11906</xdr:rowOff>
    </xdr:to>
    <xdr:graphicFrame macro="">
      <xdr:nvGraphicFramePr>
        <xdr:cNvPr id="22" name="Chart 21">
          <a:extLst>
            <a:ext uri="{FF2B5EF4-FFF2-40B4-BE49-F238E27FC236}">
              <a16:creationId xmlns:a16="http://schemas.microsoft.com/office/drawing/2014/main" id="{67F11CB6-D0BF-6F86-D423-092023556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232172</xdr:colOff>
      <xdr:row>74</xdr:row>
      <xdr:rowOff>98822</xdr:rowOff>
    </xdr:from>
    <xdr:to>
      <xdr:col>25</xdr:col>
      <xdr:colOff>553641</xdr:colOff>
      <xdr:row>89</xdr:row>
      <xdr:rowOff>163116</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D0F77DF5-E1B0-800A-F167-1B08876AA6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7542252" y="13974842"/>
              <a:ext cx="4535329" cy="280749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321469</xdr:colOff>
      <xdr:row>79</xdr:row>
      <xdr:rowOff>23812</xdr:rowOff>
    </xdr:from>
    <xdr:to>
      <xdr:col>17</xdr:col>
      <xdr:colOff>559594</xdr:colOff>
      <xdr:row>100</xdr:row>
      <xdr:rowOff>55405</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3A4347DC-250B-48E8-88FA-DA7990621C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637669" y="14814232"/>
              <a:ext cx="5747385" cy="387207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910828</xdr:colOff>
      <xdr:row>108</xdr:row>
      <xdr:rowOff>98821</xdr:rowOff>
    </xdr:from>
    <xdr:to>
      <xdr:col>30</xdr:col>
      <xdr:colOff>720328</xdr:colOff>
      <xdr:row>122</xdr:row>
      <xdr:rowOff>127396</xdr:rowOff>
    </xdr:to>
    <xdr:graphicFrame macro="">
      <xdr:nvGraphicFramePr>
        <xdr:cNvPr id="30" name="Chart 29">
          <a:extLst>
            <a:ext uri="{FF2B5EF4-FFF2-40B4-BE49-F238E27FC236}">
              <a16:creationId xmlns:a16="http://schemas.microsoft.com/office/drawing/2014/main" id="{F9006006-8C0A-2863-6822-C81C88814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136921</xdr:colOff>
      <xdr:row>152</xdr:row>
      <xdr:rowOff>104775</xdr:rowOff>
    </xdr:from>
    <xdr:to>
      <xdr:col>13</xdr:col>
      <xdr:colOff>863203</xdr:colOff>
      <xdr:row>167</xdr:row>
      <xdr:rowOff>169069</xdr:rowOff>
    </xdr:to>
    <xdr:graphicFrame macro="">
      <xdr:nvGraphicFramePr>
        <xdr:cNvPr id="31" name="Chart 30">
          <a:extLst>
            <a:ext uri="{FF2B5EF4-FFF2-40B4-BE49-F238E27FC236}">
              <a16:creationId xmlns:a16="http://schemas.microsoft.com/office/drawing/2014/main" id="{32830269-A81F-1A54-8528-F2B720CDD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1732359</xdr:colOff>
      <xdr:row>152</xdr:row>
      <xdr:rowOff>98822</xdr:rowOff>
    </xdr:from>
    <xdr:to>
      <xdr:col>13</xdr:col>
      <xdr:colOff>613172</xdr:colOff>
      <xdr:row>167</xdr:row>
      <xdr:rowOff>163116</xdr:rowOff>
    </xdr:to>
    <xdr:graphicFrame macro="">
      <xdr:nvGraphicFramePr>
        <xdr:cNvPr id="32" name="Chart 31">
          <a:extLst>
            <a:ext uri="{FF2B5EF4-FFF2-40B4-BE49-F238E27FC236}">
              <a16:creationId xmlns:a16="http://schemas.microsoft.com/office/drawing/2014/main" id="{71D961E2-D445-AAA2-7254-4F42CA721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33</xdr:col>
      <xdr:colOff>5953</xdr:colOff>
      <xdr:row>205</xdr:row>
      <xdr:rowOff>21431</xdr:rowOff>
    </xdr:from>
    <xdr:to>
      <xdr:col>36</xdr:col>
      <xdr:colOff>922734</xdr:colOff>
      <xdr:row>220</xdr:row>
      <xdr:rowOff>85725</xdr:rowOff>
    </xdr:to>
    <xdr:graphicFrame macro="">
      <xdr:nvGraphicFramePr>
        <xdr:cNvPr id="11" name="Chart 10">
          <a:extLst>
            <a:ext uri="{FF2B5EF4-FFF2-40B4-BE49-F238E27FC236}">
              <a16:creationId xmlns:a16="http://schemas.microsoft.com/office/drawing/2014/main" id="{6D5B8BA3-1341-DCC3-A3B7-7170E69AA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38</xdr:col>
      <xdr:colOff>648891</xdr:colOff>
      <xdr:row>204</xdr:row>
      <xdr:rowOff>170259</xdr:rowOff>
    </xdr:from>
    <xdr:to>
      <xdr:col>42</xdr:col>
      <xdr:colOff>101203</xdr:colOff>
      <xdr:row>220</xdr:row>
      <xdr:rowOff>55959</xdr:rowOff>
    </xdr:to>
    <xdr:graphicFrame macro="">
      <xdr:nvGraphicFramePr>
        <xdr:cNvPr id="13" name="Chart 12">
          <a:extLst>
            <a:ext uri="{FF2B5EF4-FFF2-40B4-BE49-F238E27FC236}">
              <a16:creationId xmlns:a16="http://schemas.microsoft.com/office/drawing/2014/main" id="{9085673C-237D-E206-C4FE-D0378446A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24</xdr:col>
      <xdr:colOff>1065609</xdr:colOff>
      <xdr:row>13</xdr:row>
      <xdr:rowOff>122634</xdr:rowOff>
    </xdr:from>
    <xdr:to>
      <xdr:col>28</xdr:col>
      <xdr:colOff>410765</xdr:colOff>
      <xdr:row>29</xdr:row>
      <xdr:rowOff>8334</xdr:rowOff>
    </xdr:to>
    <xdr:graphicFrame macro="">
      <xdr:nvGraphicFramePr>
        <xdr:cNvPr id="15" name="Chart 14">
          <a:extLst>
            <a:ext uri="{FF2B5EF4-FFF2-40B4-BE49-F238E27FC236}">
              <a16:creationId xmlns:a16="http://schemas.microsoft.com/office/drawing/2014/main" id="{52FA257C-DDF7-40CA-00FC-F8433BF06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28</xdr:col>
      <xdr:colOff>1166447</xdr:colOff>
      <xdr:row>29</xdr:row>
      <xdr:rowOff>152400</xdr:rowOff>
    </xdr:from>
    <xdr:to>
      <xdr:col>32</xdr:col>
      <xdr:colOff>404447</xdr:colOff>
      <xdr:row>43</xdr:row>
      <xdr:rowOff>70339</xdr:rowOff>
    </xdr:to>
    <xdr:graphicFrame macro="">
      <xdr:nvGraphicFramePr>
        <xdr:cNvPr id="24" name="Chart 23">
          <a:extLst>
            <a:ext uri="{FF2B5EF4-FFF2-40B4-BE49-F238E27FC236}">
              <a16:creationId xmlns:a16="http://schemas.microsoft.com/office/drawing/2014/main" id="{253EAD25-E811-31A0-BA3E-48043EBE5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33</xdr:col>
      <xdr:colOff>275491</xdr:colOff>
      <xdr:row>17</xdr:row>
      <xdr:rowOff>17584</xdr:rowOff>
    </xdr:from>
    <xdr:to>
      <xdr:col>36</xdr:col>
      <xdr:colOff>1195754</xdr:colOff>
      <xdr:row>35</xdr:row>
      <xdr:rowOff>70338</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C0D87751-49BD-7035-87D0-AD54BFDB8D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41469211" y="3271324"/>
              <a:ext cx="4768363" cy="334459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414378240741" backgroundQuery="1" createdVersion="8" refreshedVersion="8" minRefreshableVersion="3" recordCount="0" supportSubquery="1" supportAdvancedDrill="1" xr:uid="{A30F484E-BEDF-40F4-9E0D-0E04416E9389}">
  <cacheSource type="external" connectionId="9"/>
  <cacheFields count="0"/>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900115737" backgroundQuery="1" createdVersion="8" refreshedVersion="8" minRefreshableVersion="3" recordCount="0" supportSubquery="1" supportAdvancedDrill="1" xr:uid="{6D4CA6FF-0941-4A42-AB43-0715AA61EB35}">
  <cacheSource type="external" connectionId="9"/>
  <cacheFields count="2">
    <cacheField name="[Dim product].[category].[category]" caption="category" numFmtId="0" hierarchy="1" level="1">
      <sharedItems count="4">
        <s v="Accessories"/>
        <s v="Bikes"/>
        <s v="Clothing"/>
        <s v="Components"/>
      </sharedItems>
    </cacheField>
    <cacheField name="[Measures].[Sum of TotalDue]" caption="Sum of TotalDue" numFmtId="0" hierarchy="37" level="32767"/>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403494791666" backgroundQuery="1" createdVersion="8" refreshedVersion="8" minRefreshableVersion="3" recordCount="0" supportSubquery="1" supportAdvancedDrill="1" xr:uid="{FE271C9C-8905-4079-B472-DC3E245888FC}">
  <cacheSource type="external" connectionId="9"/>
  <cacheFields count="1">
    <cacheField name="[Measures].[Distinct Count of SalesOrderID]" caption="Distinct Count of SalesOrderID" numFmtId="0" hierarchy="59" level="32767"/>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889351853" backgroundQuery="1" createdVersion="8" refreshedVersion="8" minRefreshableVersion="3" recordCount="0" supportSubquery="1" supportAdvancedDrill="1" xr:uid="{260B1D66-B760-423C-AEC9-9BF8C7147A37}">
  <cacheSource type="external" connectionId="9"/>
  <cacheFields count="2">
    <cacheField name="[Dim product].[category].[category]" caption="category" numFmtId="0" hierarchy="1" level="1">
      <sharedItems count="4">
        <s v="Accessories"/>
        <s v="Bikes"/>
        <s v="Clothing"/>
        <s v="Components"/>
      </sharedItems>
    </cacheField>
    <cacheField name="[Dim product].[Sub category].[Sub category]" caption="Sub category" numFmtId="0" hierarchy="3" level="1">
      <sharedItems count="37">
        <s v="Bike Racks"/>
        <s v="Bike Stands"/>
        <s v="Bottles and Cages"/>
        <s v="Cleaners"/>
        <s v="Fenders"/>
        <s v="Helmets"/>
        <s v="Hydration Packs"/>
        <s v="Lights"/>
        <s v="Locks"/>
        <s v="Panniers"/>
        <s v="Pumps"/>
        <s v="Tires and Tubes"/>
        <s v="Mountain Bikes"/>
        <s v="Road Bikes"/>
        <s v="Touring Bikes"/>
        <s v="Bib-Shorts"/>
        <s v="Caps"/>
        <s v="Gloves"/>
        <s v="Jerseys"/>
        <s v="Shorts"/>
        <s v="Socks"/>
        <s v="Tights"/>
        <s v="Vests"/>
        <s v="Bottom Brackets"/>
        <s v="Brakes"/>
        <s v="Chains"/>
        <s v="Cranksets"/>
        <s v="Derailleurs"/>
        <s v="Forks"/>
        <s v="Handlebars"/>
        <s v="Headsets"/>
        <s v="Mountain Frames"/>
        <s v="Pedals"/>
        <s v="Road Frames"/>
        <s v="Saddles"/>
        <s v="Touring Frames"/>
        <s v="Wheels"/>
      </sharedItems>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2" memberValueDatatype="130" unbalanced="0">
      <fieldsUsage count="2">
        <fieldUsage x="-1"/>
        <fieldUsage x="1"/>
      </fieldsUsage>
    </cacheHierarchy>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573891666667" backgroundQuery="1" createdVersion="8" refreshedVersion="8" minRefreshableVersion="3" recordCount="0" supportSubquery="1" supportAdvancedDrill="1" xr:uid="{BEFA06F5-5428-481F-92F8-40538A943679}">
  <cacheSource type="external" connectionId="9"/>
  <cacheFields count="4">
    <cacheField name="[Dim product].[category].[category]" caption="category" numFmtId="0" hierarchy="1" level="1">
      <sharedItems count="4">
        <s v="Accessories"/>
        <s v="Bikes"/>
        <s v="Clothing"/>
        <s v="Components"/>
      </sharedItems>
    </cacheField>
    <cacheField name="[Dim product].[Sub category].[Sub category]" caption="Sub category" numFmtId="0" hierarchy="3" level="1">
      <sharedItems count="35">
        <s v="Bike Racks"/>
        <s v="Bike Stands"/>
        <s v="Bottles and Cages"/>
        <s v="Cleaners"/>
        <s v="Fenders"/>
        <s v="Helmets"/>
        <s v="Hydration Packs"/>
        <s v="Locks"/>
        <s v="Pumps"/>
        <s v="Tires and Tubes"/>
        <s v="Mountain Bikes"/>
        <s v="Road Bikes"/>
        <s v="Touring Bikes"/>
        <s v="Bib-Shorts"/>
        <s v="Caps"/>
        <s v="Gloves"/>
        <s v="Jerseys"/>
        <s v="Shorts"/>
        <s v="Socks"/>
        <s v="Tights"/>
        <s v="Vests"/>
        <s v="Bottom Brackets"/>
        <s v="Brakes"/>
        <s v="Chains"/>
        <s v="Cranksets"/>
        <s v="Derailleurs"/>
        <s v="Forks"/>
        <s v="Handlebars"/>
        <s v="Headsets"/>
        <s v="Mountain Frames"/>
        <s v="Pedals"/>
        <s v="Road Frames"/>
        <s v="Saddles"/>
        <s v="Touring Frames"/>
        <s v="Wheels"/>
      </sharedItems>
    </cacheField>
    <cacheField name="[Measures].[Sum of TotalDue]" caption="Sum of TotalDue" numFmtId="0" hierarchy="37" level="32767"/>
    <cacheField name="[Fact Table].[OrderDate].[OrderDate]" caption="OrderDate" numFmtId="0" hierarchy="9"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2" memberValueDatatype="130" unbalanced="0">
      <fieldsUsage count="2">
        <fieldUsage x="-1"/>
        <fieldUsage x="1"/>
      </fieldsUsage>
    </cacheHierarchy>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895949073" backgroundQuery="1" createdVersion="8" refreshedVersion="8" minRefreshableVersion="3" recordCount="0" supportSubquery="1" supportAdvancedDrill="1" xr:uid="{31175FDE-72D6-47D4-923A-FB07162BE4D8}">
  <cacheSource type="external" connectionId="9"/>
  <cacheFields count="3">
    <cacheField name="[Dim product].[category].[category]" caption="category" numFmtId="0" hierarchy="1" level="1">
      <sharedItems count="4">
        <s v="Accessories"/>
        <s v="Bikes"/>
        <s v="Clothing"/>
        <s v="Components"/>
      </sharedItems>
    </cacheField>
    <cacheField name="[Dim product].[Sub category].[Sub category]" caption="Sub category" numFmtId="0" hierarchy="3" level="1">
      <sharedItems count="35">
        <s v="Bib-Shorts"/>
        <s v="Bike Racks"/>
        <s v="Bike Stands"/>
        <s v="Bottles and Cages"/>
        <s v="Bottom Brackets"/>
        <s v="Brakes"/>
        <s v="Caps"/>
        <s v="Chains"/>
        <s v="Cleaners"/>
        <s v="Cranksets"/>
        <s v="Derailleurs"/>
        <s v="Fende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cacheField>
    <cacheField name="[Measures].[Sum of TotalDue]" caption="Sum of TotalDue" numFmtId="0" hierarchy="37" level="32767"/>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2" memberValueDatatype="130" unbalanced="0">
      <fieldsUsage count="2">
        <fieldUsage x="-1"/>
        <fieldUsage x="1"/>
      </fieldsUsage>
    </cacheHierarchy>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574111574075" backgroundQuery="1" createdVersion="8" refreshedVersion="8" minRefreshableVersion="3" recordCount="0" supportSubquery="1" supportAdvancedDrill="1" xr:uid="{8DDB699D-2E27-468A-9A7A-3008F209A692}">
  <cacheSource type="external" connectionId="9"/>
  <cacheFields count="4">
    <cacheField name="[Dim product].[category].[category]" caption="category" numFmtId="0" hierarchy="1" level="1">
      <sharedItems count="4">
        <s v="Accessories"/>
        <s v="Bikes"/>
        <s v="Clothing"/>
        <s v="Components"/>
      </sharedItems>
    </cacheField>
    <cacheField name="[Dim product].[Sub category].[Sub category]" caption="Sub category" numFmtId="0" hierarchy="3" level="1">
      <sharedItems count="35">
        <s v="Bike Racks"/>
        <s v="Bike Stands"/>
        <s v="Bottles and Cages"/>
        <s v="Cleaners"/>
        <s v="Fenders"/>
        <s v="Helmets"/>
        <s v="Hydration Packs"/>
        <s v="Locks"/>
        <s v="Pumps"/>
        <s v="Tires and Tubes"/>
        <s v="Mountain Bikes"/>
        <s v="Road Bikes"/>
        <s v="Touring Bikes"/>
        <s v="Bib-Shorts"/>
        <s v="Caps"/>
        <s v="Gloves"/>
        <s v="Jerseys"/>
        <s v="Shorts"/>
        <s v="Socks"/>
        <s v="Tights"/>
        <s v="Vests"/>
        <s v="Bottom Brackets"/>
        <s v="Brakes"/>
        <s v="Chains"/>
        <s v="Cranksets"/>
        <s v="Derailleurs"/>
        <s v="Forks"/>
        <s v="Handlebars"/>
        <s v="Headsets"/>
        <s v="Mountain Frames"/>
        <s v="Pedals"/>
        <s v="Road Frames"/>
        <s v="Saddles"/>
        <s v="Touring Frames"/>
        <s v="Wheels"/>
      </sharedItems>
    </cacheField>
    <cacheField name="[Measures].[Sum of OrderDetail.OrderQty]" caption="Sum of OrderDetail.OrderQty" numFmtId="0" hierarchy="50" level="32767"/>
    <cacheField name="[Fact Table].[OrderDate].[OrderDate]" caption="OrderDate" numFmtId="0" hierarchy="9"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2" memberValueDatatype="130" unbalanced="0">
      <fieldsUsage count="2">
        <fieldUsage x="-1"/>
        <fieldUsage x="1"/>
      </fieldsUsage>
    </cacheHierarchy>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433627430553" backgroundQuery="1" createdVersion="8" refreshedVersion="8" minRefreshableVersion="3" recordCount="0" supportSubquery="1" supportAdvancedDrill="1" xr:uid="{FA71EAAE-F076-43C7-B192-327E779E76AC}">
  <cacheSource type="external" connectionId="9"/>
  <cacheFields count="2">
    <cacheField name="[Fact Table].[OrderDetail.UnitPrice].[OrderDetail.UnitPrice]" caption="OrderDetail.UnitPrice" numFmtId="0" hierarchy="23" level="1">
      <sharedItems containsSemiMixedTypes="0" containsString="0" containsNumber="1" minValue="1.3282" maxValue="3578.27" count="287">
        <n v="1.3282"/>
        <n v="1.3740000000000001"/>
        <n v="2.29"/>
        <n v="2.4950000000000001"/>
        <n v="2.7444999999999999"/>
        <n v="2.8942000000000001"/>
        <n v="2.9940000000000002"/>
        <n v="3.9750000000000001"/>
        <n v="3.99"/>
        <n v="4.3220999999999998"/>
        <n v="4.3724999999999996"/>
        <n v="4.4950000000000001"/>
        <n v="4.6109999999999998"/>
        <n v="4.75"/>
        <n v="4.7542999999999997"/>
        <n v="4.7699999999999996"/>
        <n v="4.9444999999999997"/>
        <n v="4.99"/>
        <n v="5.0136000000000003"/>
        <n v="5.1864999999999997"/>
        <n v="5.2141999999999999"/>
        <n v="5.2249999999999996"/>
        <n v="5.3940000000000001"/>
        <n v="5.51"/>
        <n v="5.7"/>
        <n v="7.95"/>
        <n v="8.99"/>
        <n v="9.99"/>
        <n v="11.594200000000001"/>
        <n v="11.7392"/>
        <n v="11.994"/>
        <n v="12.144"/>
        <n v="12.951499999999999"/>
        <n v="13.4695"/>
        <n v="13.6579"/>
        <n v="14.1289"/>
        <n v="14.2042"/>
        <n v="14.5"/>
        <n v="14.694000000000001"/>
        <n v="15"/>
        <n v="15.7296"/>
        <n v="15.7455"/>
        <n v="16.271999999999998"/>
        <n v="16.822099999999999"/>
        <n v="17.095500000000001"/>
        <n v="18.504300000000001"/>
        <n v="18.995000000000001"/>
        <n v="19.244499999999999"/>
        <n v="19.5136"/>
        <n v="20.186499999999999"/>
        <n v="20.2942"/>
        <n v="20.52"/>
        <n v="20.894500000000001"/>
        <n v="20.994"/>
        <n v="21.49"/>
        <n v="21.98"/>
        <n v="22.034199999999998"/>
        <n v="22.7012"/>
        <n v="22.794"/>
        <n v="23.484000000000002"/>
        <n v="24.0337"/>
        <n v="24.294"/>
        <n v="24.294499999999999"/>
        <n v="24.49"/>
        <n v="24.497"/>
        <n v="24.6935"/>
        <n v="24.99"/>
        <n v="25.833200000000001"/>
        <n v="26.437000000000001"/>
        <n v="26.724"/>
        <n v="26.995000000000001"/>
        <n v="27.494499999999999"/>
        <n v="27.654"/>
        <n v="27.879000000000001"/>
        <n v="28.840399999999999"/>
        <n v="28.99"/>
        <n v="28.994199999999999"/>
        <n v="29.694500000000001"/>
        <n v="29.99"/>
        <n v="29.994"/>
        <n v="30.244499999999999"/>
        <n v="31.3142"/>
        <n v="31.4955"/>
        <n v="31.584"/>
        <n v="31.75"/>
        <n v="31.894200000000001"/>
        <n v="32.393999999999998"/>
        <n v="32.6"/>
        <n v="32.648699999999998"/>
        <n v="32.994"/>
        <n v="32.994500000000002"/>
        <n v="33.774500000000003"/>
        <n v="34.794199999999996"/>
        <n v="34.924999999999997"/>
        <n v="34.99"/>
        <n v="34.994999999999997"/>
        <n v="35"/>
        <n v="35.232100000000003"/>
        <n v="35.913600000000002"/>
        <n v="35.994"/>
        <n v="36.447000000000003"/>
        <n v="36.83"/>
        <n v="37.152000000000001"/>
        <n v="37.253999999999998"/>
        <n v="37.494999999999997"/>
        <n v="38.1"/>
        <n v="38.494500000000002"/>
        <n v="38.993499999999997"/>
        <n v="40.594200000000001"/>
        <n v="41.244500000000002"/>
        <n v="41.994"/>
        <n v="43.494199999999999"/>
        <n v="44.994"/>
        <n v="46.974200000000003"/>
        <n v="48.594000000000001"/>
        <n v="48.743499999999997"/>
        <n v="49.494500000000002"/>
        <n v="49.99"/>
        <n v="52.194200000000002"/>
        <n v="52.646999999999998"/>
        <n v="53.0642"/>
        <n v="53.99"/>
        <n v="53.994"/>
        <n v="54.893999999999998"/>
        <n v="54.942"/>
        <n v="54.99"/>
        <n v="56.259500000000003"/>
        <n v="58.493499999999997"/>
        <n v="59.328200000000002"/>
        <n v="60"/>
        <n v="61.374000000000002"/>
        <n v="61.77"/>
        <n v="63.5"/>
        <n v="63.9"/>
        <n v="65.601799999999997"/>
        <n v="66"/>
        <n v="67.539000000000001"/>
        <n v="69.599999999999994"/>
        <n v="69.989999999999995"/>
        <n v="72"/>
        <n v="72.162000000000006"/>
        <n v="72.876000000000005"/>
        <n v="72.894000000000005"/>
        <n v="74.837999999999994"/>
        <n v="83.298100000000005"/>
        <n v="88.932000000000002"/>
        <n v="105.294"/>
        <n v="112.998"/>
        <n v="120"/>
        <n v="125.41500000000001"/>
        <n v="129.81379999999999"/>
        <n v="133.10419999999999"/>
        <n v="136.89449999999999"/>
        <n v="137.69399999999999"/>
        <n v="141.61500000000001"/>
        <n v="144.87819999999999"/>
        <n v="149.03100000000001"/>
        <n v="149.874"/>
        <n v="153.149"/>
        <n v="153.89400000000001"/>
        <n v="158.43"/>
        <n v="159"/>
        <n v="165.23099999999999"/>
        <n v="174.6585"/>
        <n v="177.80690000000001"/>
        <n v="178.58080000000001"/>
        <n v="179.9683"/>
        <n v="180.12899999999999"/>
        <n v="183.381"/>
        <n v="183.8049"/>
        <n v="183.93819999999999"/>
        <n v="189.78469999999999"/>
        <n v="193.3836"/>
        <n v="195.58760000000001"/>
        <n v="196.32900000000001"/>
        <n v="198.036"/>
        <n v="200.05199999999999"/>
        <n v="202.2808"/>
        <n v="202.33199999999999"/>
        <n v="209.256"/>
        <n v="211.1722"/>
        <n v="214.23599999999999"/>
        <n v="218.45400000000001"/>
        <n v="234.89420000000001"/>
        <n v="234.89699999999999"/>
        <n v="242.994"/>
        <n v="249.5428"/>
        <n v="258.08240000000001"/>
        <n v="264.2244"/>
        <n v="296.99450000000002"/>
        <n v="313.19420000000002"/>
        <n v="313.63760000000002"/>
        <n v="323.99400000000003"/>
        <n v="324.45269999999999"/>
        <n v="327.15649999999999"/>
        <n v="334.0575"/>
        <n v="338.99400000000003"/>
        <n v="356.89800000000002"/>
        <n v="405.47699999999998"/>
        <n v="408.29250000000002"/>
        <n v="419.45890000000003"/>
        <n v="430.56299999999999"/>
        <n v="430.64449999999999"/>
        <n v="445.41"/>
        <n v="446.30419999999998"/>
        <n v="454.13420000000002"/>
        <n v="461.69400000000002"/>
        <n v="469.79399999999998"/>
        <n v="539.99"/>
        <n v="550.24059999999997"/>
        <n v="552.15049999999997"/>
        <n v="563.75279999999998"/>
        <n v="564.99"/>
        <n v="580.25379999999996"/>
        <n v="582.26779999999997"/>
        <n v="600.26250000000005"/>
        <n v="602.346"/>
        <n v="626.39419999999996"/>
        <n v="647.99400000000003"/>
        <n v="649.88419999999996"/>
        <n v="668.16750000000002"/>
        <n v="672.29399999999998"/>
        <n v="699.09820000000002"/>
        <n v="704.61300000000006"/>
        <n v="714.70429999999999"/>
        <n v="722.59490000000005"/>
        <n v="728.91"/>
        <n v="736.14549999999997"/>
        <n v="742.35"/>
        <n v="744.27269999999999"/>
        <n v="758.07590000000005"/>
        <n v="769.49"/>
        <n v="780.81820000000005"/>
        <n v="782.99"/>
        <n v="791.41"/>
        <n v="809.76"/>
        <n v="818.7"/>
        <n v="843.74749999999995"/>
        <n v="845.63419999999996"/>
        <n v="849.99749999999995"/>
        <n v="850.495"/>
        <n v="858.9"/>
        <n v="874.79399999999998"/>
        <n v="935.54449999999997"/>
        <n v="953.62800000000004"/>
        <n v="986.57420000000002"/>
        <n v="1000.4375"/>
        <n v="1020.5940000000001"/>
        <n v="1120.49"/>
        <n v="1127.0039999999999"/>
        <n v="1188.4770000000001"/>
        <n v="1192.0350000000001"/>
        <n v="1201.4233999999999"/>
        <n v="1214.8499999999999"/>
        <n v="1229.4589000000001"/>
        <n v="1242.8517999999999"/>
        <n v="1262.2445"/>
        <n v="1265.3063"/>
        <n v="1275.9945"/>
        <n v="1308.9375"/>
        <n v="1311.2384999999999"/>
        <n v="1331.0942"/>
        <n v="1343.8425"/>
        <n v="1345.5942"/>
        <n v="1376.9939999999999"/>
        <n v="1382.7606000000001"/>
        <n v="1391.9939999999999"/>
        <n v="1417.143"/>
        <n v="1430.442"/>
        <n v="1466.01"/>
        <n v="1700.99"/>
        <n v="1759.212"/>
        <n v="1957.4942000000001"/>
        <n v="1971.9942000000001"/>
        <n v="2024.9939999999999"/>
        <n v="2039.9939999999999"/>
        <n v="2049.0981999999999"/>
        <n v="2071.4196000000002"/>
        <n v="2146.962"/>
        <n v="2181.5625"/>
        <n v="2294.9899999999998"/>
        <n v="2319.9899999999998"/>
        <n v="2384.0700000000002"/>
        <n v="2443.35"/>
        <n v="3374.99"/>
        <n v="3399.99"/>
        <n v="3578.27"/>
      </sharedItems>
    </cacheField>
    <cacheField name="[Measures].[Sum of OrderDetail.OrderQty]" caption="Sum of OrderDetail.OrderQty" numFmtId="0" hierarchy="50" level="32767"/>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2" memberValueDatatype="5" unbalanced="0">
      <fieldsUsage count="2">
        <fieldUsage x="-1"/>
        <fieldUsage x="0"/>
      </fieldsUsage>
    </cacheHierarchy>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906597226" backgroundQuery="1" createdVersion="8" refreshedVersion="8" minRefreshableVersion="3" recordCount="0" supportSubquery="1" supportAdvancedDrill="1" xr:uid="{C4C1EF8F-6543-4351-88CF-9BB05901E3C6}">
  <cacheSource type="external" connectionId="9"/>
  <cacheFields count="1">
    <cacheField name="[Fact Table].[OrderDate (Year)].[OrderDate (Year)]" caption="OrderDate (Year)" numFmtId="0" hierarchy="25" level="1">
      <sharedItems count="4">
        <s v="2011"/>
        <s v="2012"/>
        <s v="2013"/>
        <s v="2014"/>
      </sharedItems>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2" memberValueDatatype="130" unbalanced="0">
      <fieldsUsage count="2">
        <fieldUsage x="-1"/>
        <fieldUsage x="0"/>
      </fieldsUsage>
    </cacheHierarchy>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819910416663" backgroundQuery="1" createdVersion="8" refreshedVersion="8" minRefreshableVersion="3" recordCount="0" supportSubquery="1" supportAdvancedDrill="1" xr:uid="{6A118B45-E022-46CF-8232-1A5643060BE8}">
  <cacheSource type="external" connectionId="9"/>
  <cacheFields count="3">
    <cacheField name="[Fact Table].[OnlineOrderFlag].[OnlineOrderFlag]" caption="OnlineOrderFlag" numFmtId="0" hierarchy="12" level="1">
      <sharedItems count="2">
        <s v="Offline"/>
        <s v="Online"/>
      </sharedItems>
    </cacheField>
    <cacheField name="[Dim product].[category].[category]" caption="category" numFmtId="0" hierarchy="1" level="1">
      <sharedItems count="4">
        <s v="Accessories"/>
        <s v="Bikes"/>
        <s v="Clothing"/>
        <s v="Components"/>
      </sharedItems>
    </cacheField>
    <cacheField name="[Measures].[Sum of TotalDue]" caption="Sum of TotalDue" numFmtId="0" hierarchy="37" level="32767"/>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1"/>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fieldsUsage count="2">
        <fieldUsage x="-1"/>
        <fieldUsage x="0"/>
      </fieldsUsage>
    </cacheHierarchy>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579629631" backgroundQuery="1" createdVersion="8" refreshedVersion="8" minRefreshableVersion="3" recordCount="0" supportSubquery="1" supportAdvancedDrill="1" xr:uid="{296A5662-A418-4205-BBB0-B424ABBEF295}">
  <cacheSource type="external" connectionId="9"/>
  <cacheFields count="4">
    <cacheField name="[Dim product].[category].[category]" caption="category" numFmtId="0" hierarchy="1" level="1">
      <sharedItems count="4">
        <s v="Accessories"/>
        <s v="Bikes"/>
        <s v="Clothing"/>
        <s v="Components"/>
      </sharedItems>
    </cacheField>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Fact Table].[OnlineOrderFlag].[OnlineOrderFlag]" caption="OnlineOrderFlag" numFmtId="0" hierarchy="12"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fieldsUsage count="2">
        <fieldUsage x="-1"/>
        <fieldUsage x="3"/>
      </fieldsUsage>
    </cacheHierarchy>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58634259" backgroundQuery="1" createdVersion="8" refreshedVersion="8" minRefreshableVersion="3" recordCount="0" supportSubquery="1" supportAdvancedDrill="1" xr:uid="{A80C9C07-39EE-45C7-92A7-C5A511304933}">
  <cacheSource type="external" connectionId="9"/>
  <cacheFields count="5">
    <cacheField name="[Dim product].[Sub category].[Sub category]" caption="Sub category" numFmtId="0" hierarchy="3" level="1">
      <sharedItems count="35">
        <s v="Bib-Shorts"/>
        <s v="Bike Racks"/>
        <s v="Bike Stands"/>
        <s v="Bottles and Cages"/>
        <s v="Bottom Brackets"/>
        <s v="Brakes"/>
        <s v="Caps"/>
        <s v="Chains"/>
        <s v="Cleaners"/>
        <s v="Cranksets"/>
        <s v="Derailleurs"/>
        <s v="Fende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cacheField>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 name="[Fact Table].[OnlineOrderFlag].[OnlineOrderFlag]" caption="OnlineOrderFlag" numFmtId="0" hierarchy="12"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2" memberValueDatatype="130" unbalanced="0">
      <fieldsUsage count="2">
        <fieldUsage x="-1"/>
        <fieldUsage x="0"/>
      </fieldsUsage>
    </cacheHierarchy>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fieldsUsage count="2">
        <fieldUsage x="-1"/>
        <fieldUsage x="4"/>
      </fieldsUsage>
    </cacheHierarchy>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586921298" backgroundQuery="1" createdVersion="8" refreshedVersion="8" minRefreshableVersion="3" recordCount="0" supportSubquery="1" supportAdvancedDrill="1" xr:uid="{6CA6395E-76B8-4FAC-B1F1-53D8773D05C9}">
  <cacheSource type="external" connectionId="9"/>
  <cacheFields count="4">
    <cacheField name="[Dim product].[category].[category]" caption="category" numFmtId="0" hierarchy="1" level="1">
      <sharedItems count="4">
        <s v="Accessories"/>
        <s v="Bikes"/>
        <s v="Clothing"/>
        <s v="Components"/>
      </sharedItems>
    </cacheField>
    <cacheField name="[Measures].[Count of ProductCategoryID]" caption="Count of ProductCategoryID" numFmtId="0" hierarchy="62" level="32767"/>
    <cacheField name="[Fact Table].[OrderDate].[OrderDate]" caption="OrderDate" numFmtId="0" hierarchy="9" level="1">
      <sharedItems containsSemiMixedTypes="0" containsNonDate="0" containsString="0"/>
    </cacheField>
    <cacheField name="[Fact Table].[OnlineOrderFlag].[OnlineOrderFlag]" caption="OnlineOrderFlag" numFmtId="0" hierarchy="12"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fieldsUsage count="2">
        <fieldUsage x="-1"/>
        <fieldUsage x="3"/>
      </fieldsUsage>
    </cacheHierarchy>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14351854" backgroundQuery="1" createdVersion="8" refreshedVersion="8" minRefreshableVersion="3" recordCount="0" supportSubquery="1" supportAdvancedDrill="1" xr:uid="{F6A2264D-08BC-4762-8C63-3FDAF278823C}">
  <cacheSource type="external" connectionId="9"/>
  <cacheFields count="4">
    <cacheField name="[Dim Territory].[Name].[Name]" caption="Name" numFmtId="0" hierarchy="7" level="1">
      <sharedItems count="10">
        <s v="Australia"/>
        <s v="Canada"/>
        <s v="Central"/>
        <s v="France"/>
        <s v="Germany"/>
        <s v="Northeast"/>
        <s v="Northwest"/>
        <s v="Southeast"/>
        <s v="Southwest"/>
        <s v="United Kingdom"/>
      </sharedItems>
    </cacheField>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2" memberValueDatatype="130" unbalanced="0">
      <fieldsUsage count="2">
        <fieldUsage x="-1"/>
        <fieldUsage x="0"/>
      </fieldsUsage>
    </cacheHierarchy>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14699078" backgroundQuery="1" createdVersion="8" refreshedVersion="8" minRefreshableVersion="3" recordCount="0" supportSubquery="1" supportAdvancedDrill="1" xr:uid="{E56AF33A-2518-4E0B-9BF9-3596E86AC42F}">
  <cacheSource type="external" connectionId="9"/>
  <cacheFields count="3">
    <cacheField name="[Measures].[Distinct Count of CustomerID]" caption="Distinct Count of CustomerID" numFmtId="0" hierarchy="4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1"/>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1574074" backgroundQuery="1" createdVersion="8" refreshedVersion="8" minRefreshableVersion="3" recordCount="0" supportSubquery="1" supportAdvancedDrill="1" xr:uid="{5AD38CA6-702F-4FE8-81E3-2A7EA4D214C3}">
  <cacheSource type="external" connectionId="9"/>
  <cacheFields count="6">
    <cacheField name="[Fact Table].[OrderDate (Month)].[OrderDate (Month)]" caption="OrderDate (Month)" numFmtId="0" hierarchy="27" level="1">
      <sharedItems count="12">
        <s v="Jan"/>
        <s v="Feb"/>
        <s v="Mar"/>
        <s v="Apr"/>
        <s v="May"/>
        <s v="Jun"/>
        <s v="Jul"/>
        <s v="Aug"/>
        <s v="Sep"/>
        <s v="Oct"/>
        <s v="Nov"/>
        <s v="Dec"/>
      </sharedItems>
    </cacheField>
    <cacheField name="[Measures].[Average of TotalDue]" caption="Average of TotalDue" numFmtId="0" hierarchy="51" level="32767"/>
    <cacheField name="[Measures].[Sum of OrderDetail.OrderQty]" caption="Sum of OrderDetail.OrderQty" numFmtId="0" hierarchy="50" level="32767"/>
    <cacheField name="[Measures].[Distinct Count of OrderDetail.ProductID]" caption="Distinct Count of OrderDetail.ProductID" numFmtId="0" hierarchy="55"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5"/>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4"/>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2" memberValueDatatype="130" unbalanced="0">
      <fieldsUsage count="2">
        <fieldUsage x="-1"/>
        <fieldUsage x="0"/>
      </fieldsUsage>
    </cacheHierarchy>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18518519" backgroundQuery="1" createdVersion="8" refreshedVersion="8" minRefreshableVersion="3" recordCount="0" supportSubquery="1" supportAdvancedDrill="1" xr:uid="{8652224A-3A64-4126-9602-0AB5FF1BE2A3}">
  <cacheSource type="external" connectionId="9"/>
  <cacheFields count="5">
    <cacheField name="[Fact Table].[OnlineOrderFlag].[OnlineOrderFlag]" caption="OnlineOrderFlag" numFmtId="0" hierarchy="12" level="1">
      <sharedItems count="2">
        <s v="Offline"/>
        <s v="Online"/>
      </sharedItems>
    </cacheField>
    <cacheField name="[Measures].[Distinct Count of SalesOrderID]" caption="Distinct Count of SalesOrderID" numFmtId="0" hierarchy="59" level="32767"/>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4"/>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fieldsUsage count="2">
        <fieldUsage x="-1"/>
        <fieldUsage x="0"/>
      </fieldsUsage>
    </cacheHierarchy>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19212965" backgroundQuery="1" createdVersion="8" refreshedVersion="8" minRefreshableVersion="3" recordCount="0" supportSubquery="1" supportAdvancedDrill="1" xr:uid="{1433B79D-BC1F-460B-A749-8993C8005486}">
  <cacheSource type="external" connectionId="9"/>
  <cacheFields count="3">
    <cacheField name="[Measures].[Distinct Count of Product]" caption="Distinct Count of Product" numFmtId="0" hierarchy="45"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1"/>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19791666" backgroundQuery="1" createdVersion="8" refreshedVersion="8" minRefreshableVersion="3" recordCount="0" supportSubquery="1" supportAdvancedDrill="1" xr:uid="{EC3A0041-AF0B-4FE2-ACEA-46D5A6613590}">
  <cacheSource type="external" connectionId="9"/>
  <cacheFields count="3">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1"/>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0486112" backgroundQuery="1" createdVersion="8" refreshedVersion="8" minRefreshableVersion="3" recordCount="0" supportSubquery="1" supportAdvancedDrill="1" xr:uid="{CE17DEA0-FEA8-43A4-916C-89CA978914B8}">
  <cacheSource type="external" connectionId="9"/>
  <cacheFields count="4">
    <cacheField name="[Measures].[Sum of TotalDue]" caption="Sum of TotalDue" numFmtId="0" hierarchy="37" level="32767"/>
    <cacheField name="[Fact Table].[OrderDate (Month)].[OrderDate (Month)]" caption="OrderDate (Month)" numFmtId="0" hierarchy="27" level="1">
      <sharedItems count="12">
        <s v="Jan"/>
        <s v="Feb"/>
        <s v="Mar"/>
        <s v="Apr"/>
        <s v="May"/>
        <s v="Jun"/>
        <s v="Jul"/>
        <s v="Aug"/>
        <s v="Sep"/>
        <s v="Oct"/>
        <s v="Nov"/>
        <s v="Dec"/>
      </sharedItems>
    </cacheField>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2" memberValueDatatype="130" unbalanced="0">
      <fieldsUsage count="2">
        <fieldUsage x="-1"/>
        <fieldUsage x="1"/>
      </fieldsUsage>
    </cacheHierarchy>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071759" backgroundQuery="1" createdVersion="8" refreshedVersion="8" minRefreshableVersion="3" recordCount="0" supportSubquery="1" supportAdvancedDrill="1" xr:uid="{3473B107-BC2C-4808-AE9A-E5EFCE0A82D9}">
  <cacheSource type="external" connectionId="9"/>
  <cacheFields count="3">
    <cacheField name="[Measures].[Distinct Count of SalesPersonID]" caption="Distinct Count of SalesPersonID" numFmtId="0" hierarchy="49"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1"/>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1527775" backgroundQuery="1" createdVersion="8" refreshedVersion="8" minRefreshableVersion="3" recordCount="0" supportSubquery="1" supportAdvancedDrill="1" xr:uid="{9B5A88A1-80D3-4009-9F32-306FF13F313E}">
  <cacheSource type="external" connectionId="9"/>
  <cacheFields count="4">
    <cacheField name="[Dim product].[Product].[Product]" caption="Product" numFmtId="0" hierarchy="5" level="1">
      <sharedItems count="5">
        <s v="AWC Logo Cap"/>
        <s v="Long-Sleeve Logo Jersey, L"/>
        <s v="Sport-100 Helmet, Black"/>
        <s v="Sport-100 Helmet, Blue"/>
        <s v="Sport-100 Helmet, Red"/>
      </sharedItems>
    </cacheField>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0"/>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2453706" backgroundQuery="1" createdVersion="8" refreshedVersion="8" minRefreshableVersion="3" recordCount="0" supportSubquery="1" supportAdvancedDrill="1" xr:uid="{DAF84899-F940-4823-940F-E9EE874CE9D8}">
  <cacheSource type="external" connectionId="9"/>
  <cacheFields count="4">
    <cacheField name="[Dim product].[Product].[Product]" caption="Product" numFmtId="0" hierarchy="5" level="1">
      <sharedItems count="5">
        <s v="AWC Logo Cap"/>
        <s v="Long-Sleeve Logo Jersey, L"/>
        <s v="Sport-100 Helmet, Black"/>
        <s v="Sport-100 Helmet, Blue"/>
        <s v="Water Bottle - 30 oz."/>
      </sharedItems>
    </cacheField>
    <cacheField name="[Measures].[Sum of OrderDetail.OrderQty]" caption="Sum of OrderDetail.OrderQty" numFmtId="0" hierarchy="50"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0"/>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3032406" backgroundQuery="1" createdVersion="8" refreshedVersion="8" minRefreshableVersion="3" recordCount="0" supportSubquery="1" supportAdvancedDrill="1" xr:uid="{71F1C463-19AD-43EB-982E-8334B103FC98}">
  <cacheSource type="external" connectionId="9"/>
  <cacheFields count="4">
    <cacheField name="[Dim product].[Sub category].[Sub category]" caption="Sub category" numFmtId="0" hierarchy="3" level="1">
      <sharedItems count="10">
        <s v="Gloves"/>
        <s v="Helmets"/>
        <s v="Jerseys"/>
        <s v="Mountain Bikes"/>
        <s v="Mountain Frames"/>
        <s v="Road Bikes"/>
        <s v="Road Frames"/>
        <s v="Touring Bikes"/>
        <s v="Touring Frames"/>
        <s v="Wheels"/>
      </sharedItems>
    </cacheField>
    <cacheField name="[Measures].[Sum of TotalDue]" caption="Sum of TotalDue" numFmtId="0" hierarchy="37" level="32767"/>
    <cacheField name="[Dim product].[category].[category]" caption="category" numFmtId="0" hierarchy="1" level="1">
      <sharedItems containsSemiMixedTypes="0" containsNonDate="0" containsString="0"/>
    </cacheField>
    <cacheField name="[Fact Table].[OrderDate].[OrderDate]" caption="OrderDate" numFmtId="0" hierarchy="9"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2" memberValueDatatype="130" unbalanced="0">
      <fieldsUsage count="2">
        <fieldUsage x="-1"/>
        <fieldUsage x="0"/>
      </fieldsUsage>
    </cacheHierarchy>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395833" backgroundQuery="1" createdVersion="8" refreshedVersion="8" minRefreshableVersion="3" recordCount="0" supportSubquery="1" supportAdvancedDrill="1" xr:uid="{C6E4AF6A-771C-4F21-8410-F5E3C90C7632}">
  <cacheSource type="external" connectionId="9"/>
  <cacheFields count="4">
    <cacheField name="[Dim product].[Product].[Product]" caption="Product" numFmtId="0" hierarchy="5" level="1">
      <sharedItems count="5">
        <s v="AWC Logo Cap"/>
        <s v="Long-Sleeve Logo Jersey, L"/>
        <s v="Sport-100 Helmet, Black"/>
        <s v="Sport-100 Helmet, Blue"/>
        <s v="Sport-100 Helmet, Red"/>
      </sharedItems>
    </cacheField>
    <cacheField name="[Measures].[Max of OrderDetail.UnitPrice]" caption="Max of OrderDetail.UnitPrice" numFmtId="0" hierarchy="65"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3"/>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0"/>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2"/>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4537038" backgroundQuery="1" createdVersion="8" refreshedVersion="8" minRefreshableVersion="3" recordCount="0" supportSubquery="1" supportAdvancedDrill="1" xr:uid="{7BDF675E-7E6F-40E2-BAE1-F33046D5AB36}">
  <cacheSource type="external" connectionId="9"/>
  <cacheFields count="5">
    <cacheField name="[Fact Table].[OrderDate (Month)].[OrderDate (Month)]" caption="OrderDate (Month)" numFmtId="0" hierarchy="27" level="1">
      <sharedItems count="12">
        <s v="Jan"/>
        <s v="Feb"/>
        <s v="Mar"/>
        <s v="Apr"/>
        <s v="May"/>
        <s v="Jun"/>
        <s v="Jul"/>
        <s v="Aug"/>
        <s v="Sep"/>
        <s v="Oct"/>
        <s v="Nov"/>
        <s v="Dec"/>
      </sharedItems>
    </cacheField>
    <cacheField name="[Dim product].[Product].[Product]" caption="Product" numFmtId="0" hierarchy="5" level="1">
      <sharedItems count="27">
        <s v="AWC Logo Cap"/>
        <s v="Long-Sleeve Logo Jersey, L"/>
        <s v="Sport-100 Helmet, Black"/>
        <s v="Sport-100 Helmet, Blue"/>
        <s v="Sport-100 Helmet, Red"/>
        <s v="Road-250 Black, 44" u="1"/>
        <s v="Road-250 Black, 48" u="1"/>
        <s v="Road-550-W Yellow, 38" u="1"/>
        <s v="Road-550-W Yellow, 40" u="1"/>
        <s v="Road-550-W Yellow, 48" u="1"/>
        <s v="Mountain-200 Black, 38" u="1"/>
        <s v="Mountain-200 Black, 42" u="1"/>
        <s v="Mountain-200 Black, 46" u="1"/>
        <s v="Mountain-200 Silver, 38" u="1"/>
        <s v="Mountain-200 Silver, 46" u="1"/>
        <s v="Hitch Rack - 4-Bike" u="1"/>
        <s v="Water Bottle - 30 oz." u="1"/>
        <s v="Fender Set - Mountain" u="1"/>
        <s v="Mountain Bottle Cage" u="1"/>
        <s v="Road Bottle Cage" u="1"/>
        <s v="Classic Vest, S" u="1"/>
        <s v="Short-Sleeve Classic Jersey, XL" u="1"/>
        <s v="Mountain-100 Black, 48" u="1"/>
        <s v="Half-Finger Gloves, M" u="1"/>
        <s v="LL Road Frame - Black, 52" u="1"/>
        <s v="Long-Sleeve Logo Jersey, M" u="1"/>
        <s v="Long-Sleeve Logo Jersey, XL" u="1"/>
      </sharedItems>
    </cacheField>
    <cacheField name="[Measures].[Sum of TotalDue]" caption="Sum of TotalDue" numFmtId="0" hierarchy="37"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4"/>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2" memberValueDatatype="130" unbalanced="0">
      <fieldsUsage count="2">
        <fieldUsage x="-1"/>
        <fieldUsage x="0"/>
      </fieldsUsage>
    </cacheHierarchy>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5347223" backgroundQuery="1" createdVersion="8" refreshedVersion="8" minRefreshableVersion="3" recordCount="0" supportSubquery="1" supportAdvancedDrill="1" xr:uid="{16669F37-8E26-4983-851D-95A7DFEE46D4}">
  <cacheSource type="external" connectionId="9"/>
  <cacheFields count="4">
    <cacheField name="[Fact Table].[OnlineOrderFlag].[OnlineOrderFlag]" caption="OnlineOrderFlag" numFmtId="0" hierarchy="12" level="1">
      <sharedItems count="2">
        <s v="Offline"/>
        <s v="Online"/>
      </sharedItems>
    </cacheField>
    <cacheField name="[Measures].[Sum of OrderDetail.OrderQty]" caption="Sum of OrderDetail.OrderQty" numFmtId="0" hierarchy="50" level="32767"/>
    <cacheField name="[Dim product].[category].[category]" caption="category" numFmtId="0" hierarchy="1" level="1">
      <sharedItems count="4">
        <s v="Accessories"/>
        <s v="Bikes"/>
        <s v="Clothing"/>
        <s v="Components"/>
      </sharedItems>
    </cacheField>
    <cacheField name="[Fact Table].[OrderDate].[OrderDate]" caption="OrderDate" numFmtId="0" hierarchy="9"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fieldsUsage count="2">
        <fieldUsage x="-1"/>
        <fieldUsage x="0"/>
      </fieldsUsage>
    </cacheHierarchy>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676625925924" backgroundQuery="1" createdVersion="8" refreshedVersion="8" minRefreshableVersion="3" recordCount="0" supportSubquery="1" supportAdvancedDrill="1" xr:uid="{764AE8FE-F8E9-4E82-99AF-A2A6E2632463}">
  <cacheSource type="external" connectionId="9"/>
  <cacheFields count="5">
    <cacheField name="[Fact Table].[OrderDate (Month)].[OrderDate (Month)]" caption="OrderDate (Month)" numFmtId="0" hierarchy="27" level="1">
      <sharedItems count="12">
        <s v="Jan"/>
        <s v="Feb"/>
        <s v="Mar"/>
        <s v="Apr"/>
        <s v="May"/>
        <s v="Jun"/>
        <s v="Jul"/>
        <s v="Aug"/>
        <s v="Sep"/>
        <s v="Oct"/>
        <s v="Nov"/>
        <s v="Dec"/>
      </sharedItems>
    </cacheField>
    <cacheField name="[Dim product].[Product].[Product]" caption="Product" numFmtId="0" hierarchy="5" level="1">
      <sharedItems count="23">
        <s v="AWC Logo Cap"/>
        <s v="Long-Sleeve Logo Jersey, L"/>
        <s v="Sport-100 Helmet, Black"/>
        <s v="Sport-100 Helmet, Blue"/>
        <s v="Sport-100 Helmet, Red"/>
        <s v="Road-250 Black, 44" u="1"/>
        <s v="Road-250 Black, 48" u="1"/>
        <s v="Road-550-W Yellow, 38" u="1"/>
        <s v="Road-550-W Yellow, 40" u="1"/>
        <s v="Road-550-W Yellow, 48" u="1"/>
        <s v="Mountain-200 Black, 38" u="1"/>
        <s v="Mountain-200 Black, 42" u="1"/>
        <s v="Mountain-200 Black, 46" u="1"/>
        <s v="Mountain-200 Silver, 38" u="1"/>
        <s v="Mountain-200 Silver, 46" u="1"/>
        <s v="Hitch Rack - 4-Bike" u="1"/>
        <s v="Water Bottle - 30 oz." u="1"/>
        <s v="Fender Set - Mountain" u="1"/>
        <s v="Mountain Bottle Cage" u="1"/>
        <s v="Road Bottle Cage" u="1"/>
        <s v="Classic Vest, S" u="1"/>
        <s v="Short-Sleeve Classic Jersey, XL" u="1"/>
        <s v="Mountain-100 Black, 48" u="1"/>
      </sharedItems>
    </cacheField>
    <cacheField name="[Measures].[Sum of OrderDetail.OrderQty]" caption="Sum of OrderDetail.OrderQty" numFmtId="0" hierarchy="50" level="32767"/>
    <cacheField name="[Fact Table].[OrderDate].[OrderDate]" caption="OrderDate" numFmtId="0" hierarchy="9" level="1">
      <sharedItems containsSemiMixedTypes="0" containsNonDate="0" containsString="0"/>
    </cacheField>
    <cacheField name="[Dim product].[category].[category]" caption="category" numFmtId="0" hierarchy="1" level="1">
      <sharedItems containsSemiMixedTypes="0" containsNonDate="0" containsString="0"/>
    </cacheField>
  </cacheFields>
  <cacheHierarchies count="6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4"/>
      </fieldsUsage>
    </cacheHierarchy>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fieldsUsage count="2">
        <fieldUsage x="-1"/>
        <fieldUsage x="3"/>
      </fieldsUsage>
    </cacheHierarchy>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2" memberValueDatatype="130" unbalanced="0">
      <fieldsUsage count="2">
        <fieldUsage x="-1"/>
        <fieldUsage x="0"/>
      </fieldsUsage>
    </cacheHierarchy>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Count of SalesOrderID]" caption="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ProductCategoryID]" caption="Sum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Distinct Count of ProductCategoryID]" caption="Distinct 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Count of ProductCategoryID]" caption="Count of ProductCategoryID" measure="1" displayFolder="" measureGroup="Dim product" count="0" hidden="1">
      <extLst>
        <ext xmlns:x15="http://schemas.microsoft.com/office/spreadsheetml/2010/11/main" uri="{B97F6D7D-B522-45F9-BDA1-12C45D357490}">
          <x15:cacheHierarchy aggregatedColumn="0"/>
        </ext>
      </extLst>
    </cacheHierarchy>
    <cacheHierarchy uniqueName="[Measures].[Sum of Product.ProductID]" caption="Sum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Count of Product.ProductID]" caption="Count of Product.ProductID" measure="1" displayFolder="" measureGroup="Dim product" count="0" hidden="1">
      <extLst>
        <ext xmlns:x15="http://schemas.microsoft.com/office/spreadsheetml/2010/11/main" uri="{B97F6D7D-B522-45F9-BDA1-12C45D357490}">
          <x15:cacheHierarchy aggregatedColumn="4"/>
        </ext>
      </extLst>
    </cacheHierarchy>
    <cacheHierarchy uniqueName="[Measures].[Max of OrderDetail.UnitPrice]" caption="Max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Count of OnlineOrderFlag]" caption="Count of OnlineOrderFlag" measure="1" displayFolder="" measureGroup="Fact Table" count="0" hidden="1">
      <extLst>
        <ext xmlns:x15="http://schemas.microsoft.com/office/spreadsheetml/2010/11/main" uri="{B97F6D7D-B522-45F9-BDA1-12C45D357490}">
          <x15:cacheHierarchy aggregatedColumn="12"/>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899189813" backgroundQuery="1" createdVersion="3" refreshedVersion="8" minRefreshableVersion="3" recordCount="0" supportSubquery="1" supportAdvancedDrill="1" xr:uid="{9F69B438-4815-4156-AB6B-95F2555B7BC1}">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926610547"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907523149" backgroundQuery="1" createdVersion="3" refreshedVersion="8" minRefreshableVersion="3" recordCount="0" supportSubquery="1" supportAdvancedDrill="1" xr:uid="{79D23282-5710-4354-B371-0C0A703AF6F3}">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2"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86786985"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69746875003" backgroundQuery="1" createdVersion="3" refreshedVersion="8" minRefreshableVersion="3" recordCount="0" supportSubquery="1" supportAdvancedDrill="1" xr:uid="{E161D63A-84FD-42B7-BF16-8F95DA1D60B1}">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866529778"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35490810185" backgroundQuery="1" createdVersion="3" refreshedVersion="8" minRefreshableVersion="3" recordCount="0" supportSubquery="1" supportAdvancedDrill="1" xr:uid="{58C29B71-C03E-4EB7-BEDA-BF78AAC086BF}">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Subcategory.ProductSubcategoryID]" caption="Subcategory.ProductSubcategoryID" attribute="1" defaultMemberUniqueName="[Dim product].[Subcategory.ProductSubcategoryID].[All]" allUniqueName="[Dim product].[Subcategory.ProductSubcategoryID].[All]" dimensionUniqueName="[Dim product]" displayFolder="" count="0" memberValueDatatype="20" unbalanced="0"/>
    <cacheHierarchy uniqueName="[Dim product].[Sub category]" caption="Sub category" attribute="1" defaultMemberUniqueName="[Dim product].[Sub category].[All]" allUniqueName="[Dim product].[Sub category].[All]" dimensionUniqueName="[Dim product]" displayFolder="" count="0" memberValueDatatype="130" unbalanced="0"/>
    <cacheHierarchy uniqueName="[Dim product].[Product.ProductID]" caption="Product.ProductID" attribute="1" defaultMemberUniqueName="[Dim product].[Product.ProductID].[All]" allUniqueName="[Dim product].[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2"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OnlineOrderFlag]" caption="OnlineOrderFlag" attribute="1" defaultMemberUniqueName="[Fact Table].[OnlineOrderFlag].[All]" allUniqueName="[Fact Table].[OnlineOrderFlag].[All]" dimensionUniqueName="[Fact Table]" displayFolder="" count="0" memberValueDatatype="130"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Detail.SalesOrderDetailID]" caption="OrderDetail.SalesOrderDetailID" attribute="1" defaultMemberUniqueName="[Fact Table].[OrderDetail.SalesOrderDetailID].[All]" allUniqueName="[Fact Table].[OrderDetail.SalesOrderDetailID].[All]" dimensionUniqueName="[Fact Table]" displayFolder="" count="0" memberValueDatatype="20" unbalanced="0"/>
    <cacheHierarchy uniqueName="[Fact Table].[OrderDetail.OrderQty]" caption="OrderDetail.OrderQty" attribute="1" defaultMemberUniqueName="[Fact Table].[OrderDetail.OrderQty].[All]" allUniqueName="[Fact Table].[OrderDetail.OrderQty].[All]" dimensionUniqueName="[Fact Table]" displayFolder="" count="0" memberValueDatatype="20" unbalanced="0"/>
    <cacheHierarchy uniqueName="[Fact Table].[OrderDetail.ProductID]" caption="OrderDetail.ProductID" attribute="1" defaultMemberUniqueName="[Fact Table].[OrderDetail.ProductID].[All]" allUniqueName="[Fact Table].[OrderDetail.ProductID].[All]" dimensionUniqueName="[Fact Table]" displayFolder="" count="0" memberValueDatatype="20" unbalanced="0"/>
    <cacheHierarchy uniqueName="[Fact Table].[OrderDetail.UnitPrice]" caption="OrderDetail.UnitPrice" attribute="1" defaultMemberUniqueName="[Fact Table].[OrderDetail.UnitPrice].[All]" allUniqueName="[Fact Table].[OrderDetail.UnitPrice].[All]" dimensionUniqueName="[Fact Table]" displayFolder="" count="0" memberValueDatatype="5" unbalanced="0"/>
    <cacheHierarchy uniqueName="[Fact Table].[OrderDetail.LineTotal]" caption="OrderDetail.LineTotal" attribute="1" defaultMemberUniqueName="[Fact Table].[OrderDetail.LineTotal].[All]" allUniqueName="[Fact Table].[OrderDetail.LineTotal].[All]" dimensionUniqueName="[Fact Table]" displayFolder="" count="0" memberValueDatatype="5"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Fact Table]" caption="__XL_Count Fact Table" measure="1" displayFolder="" measureGroup="Fact Table" count="0" hidden="1"/>
    <cacheHierarchy uniqueName="[Measures].[__XL_Count Dim product]" caption="__XL_Count Dim product" measure="1" displayFolder="" measureGroup="Dim product" count="0" hidden="1"/>
    <cacheHierarchy uniqueName="[Measures].[__No measures defined]" caption="__No measures defined" measure="1" displayFolder="" count="0" hidden="1"/>
    <cacheHierarchy uniqueName="[Measures].[Sum of TotalDue]" caption="Sum of TotalDue" measure="1" displayFolder="" measureGroup="Fact Table" count="0" hidden="1">
      <extLst>
        <ext xmlns:x15="http://schemas.microsoft.com/office/spreadsheetml/2010/11/main" uri="{B97F6D7D-B522-45F9-BDA1-12C45D357490}">
          <x15:cacheHierarchy aggregatedColumn="19"/>
        </ext>
      </extLst>
    </cacheHierarchy>
    <cacheHierarchy uniqueName="[Measures].[Sum of OrderDetail.LineTotal]" caption="Sum of OrderDetail.LineTotal" measure="1" displayFolder="" measureGroup="Fact Table" count="0" hidden="1">
      <extLst>
        <ext xmlns:x15="http://schemas.microsoft.com/office/spreadsheetml/2010/11/main" uri="{B97F6D7D-B522-45F9-BDA1-12C45D357490}">
          <x15:cacheHierarchy aggregatedColumn="24"/>
        </ext>
      </extLst>
    </cacheHierarchy>
    <cacheHierarchy uniqueName="[Measures].[Sum of OrderDetail.UnitPrice]" caption="Sum of OrderDetail.UnitPrice" measure="1" displayFolder="" measureGroup="Fact Table" count="0" hidden="1">
      <extLst>
        <ext xmlns:x15="http://schemas.microsoft.com/office/spreadsheetml/2010/11/main" uri="{B97F6D7D-B522-45F9-BDA1-12C45D357490}">
          <x15:cacheHierarchy aggregatedColumn="23"/>
        </ext>
      </extLst>
    </cacheHierarchy>
    <cacheHierarchy uniqueName="[Measures].[Sum of OrderDetail.SalesOrderDetailID]" caption="Sum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Freight]" caption="Sum of Freight" measure="1" displayFolder="" measureGroup="Fact Table" count="0" hidden="1">
      <extLst>
        <ext xmlns:x15="http://schemas.microsoft.com/office/spreadsheetml/2010/11/main" uri="{B97F6D7D-B522-45F9-BDA1-12C45D357490}">
          <x15:cacheHierarchy aggregatedColumn="18"/>
        </ext>
      </extLst>
    </cacheHierarchy>
    <cacheHierarchy uniqueName="[Measures].[Sum of TaxAmt]" caption="Sum of TaxAmt" measure="1" displayFolder="" measureGroup="Fact Table" count="0" hidden="1">
      <extLst>
        <ext xmlns:x15="http://schemas.microsoft.com/office/spreadsheetml/2010/11/main" uri="{B97F6D7D-B522-45F9-BDA1-12C45D357490}">
          <x15:cacheHierarchy aggregatedColumn="17"/>
        </ext>
      </extLst>
    </cacheHierarchy>
    <cacheHierarchy uniqueName="[Measures].[Sum of SubTotal]" caption="Sum of SubTotal" measure="1" displayFolder="" measureGroup="Fact Table" count="0" hidden="1">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Distinct Count of Product]" caption="Distinct 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3"/>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4"/>
        </ext>
      </extLst>
    </cacheHierarchy>
    <cacheHierarchy uniqueName="[Measures].[Sum of OrderDetail.OrderQty]" caption="Sum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Average of TotalDue]" caption="Average of TotalDue" measure="1" displayFolder="" measureGroup="Fact Table" count="0" hidden="1">
      <extLst>
        <ext xmlns:x15="http://schemas.microsoft.com/office/spreadsheetml/2010/11/main" uri="{B97F6D7D-B522-45F9-BDA1-12C45D357490}">
          <x15:cacheHierarchy aggregatedColumn="19"/>
        </ext>
      </extLst>
    </cacheHierarchy>
    <cacheHierarchy uniqueName="[Measures].[Average of OrderDetail.OrderQty]" caption="Average of OrderDetail.OrderQty" measure="1" displayFolder="" measureGroup="Fact Table" count="0" hidden="1">
      <extLst>
        <ext xmlns:x15="http://schemas.microsoft.com/office/spreadsheetml/2010/11/main" uri="{B97F6D7D-B522-45F9-BDA1-12C45D357490}">
          <x15:cacheHierarchy aggregatedColumn="21"/>
        </ext>
      </extLst>
    </cacheHierarchy>
    <cacheHierarchy uniqueName="[Measures].[Distinct Count of OrderDetail.SalesOrderDetailID]" caption="Distinct Count of OrderDetail.SalesOrderDetailID" measure="1" displayFolder="" measureGroup="Fact Table" count="0" hidden="1">
      <extLst>
        <ext xmlns:x15="http://schemas.microsoft.com/office/spreadsheetml/2010/11/main" uri="{B97F6D7D-B522-45F9-BDA1-12C45D357490}">
          <x15:cacheHierarchy aggregatedColumn="20"/>
        </ext>
      </extLst>
    </cacheHierarchy>
    <cacheHierarchy uniqueName="[Measures].[Sum of OrderDetail.ProductID]" caption="Sum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Distinct Count of OrderDetail.ProductID]" caption="Distinct Count of OrderDetail.ProductID" measure="1" displayFolder="" measureGroup="Fact Table" count="0" hidden="1">
      <extLst>
        <ext xmlns:x15="http://schemas.microsoft.com/office/spreadsheetml/2010/11/main" uri="{B97F6D7D-B522-45F9-BDA1-12C45D357490}">
          <x15:cacheHierarchy aggregatedColumn="22"/>
        </ext>
      </extLst>
    </cacheHierarchy>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5258240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80B794-CC8A-4273-8545-33929CC39392}" name="subcat" cacheId="11" applyNumberFormats="0" applyBorderFormats="0" applyFontFormats="0" applyPatternFormats="0" applyAlignmentFormats="0" applyWidthHeightFormats="1" dataCaption="Values" tag="3e07f320-0962-44af-b120-7153702436dd" updatedVersion="8" minRefreshableVersion="5" useAutoFormatting="1" subtotalHiddenItems="1" itemPrintTitles="1" createdVersion="8" indent="0" outline="1" outlineData="1" multipleFieldFilters="0">
  <location ref="AA20:AB56" firstHeaderRow="1" firstDataRow="1" firstDataCol="1"/>
  <pivotFields count="5">
    <pivotField axis="axisRow" allDrilled="1" subtotalTop="0" showAll="0" sortType="de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6">
    <i>
      <x v="24"/>
    </i>
    <i>
      <x v="20"/>
    </i>
    <i>
      <x v="25"/>
    </i>
    <i>
      <x v="21"/>
    </i>
    <i>
      <x v="31"/>
    </i>
    <i>
      <x v="18"/>
    </i>
    <i>
      <x v="16"/>
    </i>
    <i>
      <x v="13"/>
    </i>
    <i>
      <x v="34"/>
    </i>
    <i>
      <x v="32"/>
    </i>
    <i>
      <x v="14"/>
    </i>
    <i>
      <x v="27"/>
    </i>
    <i>
      <x v="22"/>
    </i>
    <i>
      <x v="6"/>
    </i>
    <i>
      <x v="29"/>
    </i>
    <i>
      <x v="26"/>
    </i>
    <i>
      <x/>
    </i>
    <i>
      <x v="33"/>
    </i>
    <i>
      <x v="28"/>
    </i>
    <i>
      <x v="3"/>
    </i>
    <i>
      <x v="9"/>
    </i>
    <i>
      <x v="8"/>
    </i>
    <i>
      <x v="10"/>
    </i>
    <i>
      <x v="1"/>
    </i>
    <i>
      <x v="4"/>
    </i>
    <i>
      <x v="30"/>
    </i>
    <i>
      <x v="17"/>
    </i>
    <i>
      <x v="5"/>
    </i>
    <i>
      <x v="23"/>
    </i>
    <i>
      <x v="19"/>
    </i>
    <i>
      <x v="15"/>
    </i>
    <i>
      <x v="7"/>
    </i>
    <i>
      <x v="12"/>
    </i>
    <i>
      <x v="11"/>
    </i>
    <i>
      <x v="2"/>
    </i>
    <i t="grand">
      <x/>
    </i>
  </rowItems>
  <colItems count="1">
    <i/>
  </colItems>
  <dataFields count="1">
    <dataField name="Sum of TotalDue" fld="1" baseField="0" baseItem="24" numFmtId="3"/>
  </dataFields>
  <pivotHierarchies count="67">
    <pivotHierarchy dragToData="1"/>
    <pivotHierarchy multipleItemSelectionAllowed="1" dragToData="1">
      <members count="1" level="1">
        <member name="[Dim product].[category].&amp;[Accesso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88465B-D61C-4FA8-80D3-BBEC1FBCC901}" name="PivotTable1" cacheId="2" applyNumberFormats="0" applyBorderFormats="0" applyFontFormats="0" applyPatternFormats="0" applyAlignmentFormats="0" applyWidthHeightFormats="1" dataCaption="Values" tag="37e6d80e-0f66-4653-bda8-8a4afbaa4bb2" updatedVersion="8" minRefreshableVersion="3" useAutoFormatting="1" subtotalHiddenItems="1" itemPrintTitles="1" createdVersion="8" indent="0" outline="1" outlineData="1" multipleFieldFilters="0">
  <location ref="U24:U25" firstHeaderRow="1" firstDataRow="1" firstDataCol="0"/>
  <pivotFields count="1">
    <pivotField dataField="1" subtotalTop="0" showAll="0" defaultSubtotal="0"/>
  </pivotFields>
  <rowItems count="1">
    <i/>
  </rowItems>
  <colItems count="1">
    <i/>
  </colItems>
  <dataFields count="1">
    <dataField name="Distinct Count of SalesOrderID" fld="0" subtotal="count" baseField="0" baseItem="0">
      <extLst>
        <ext xmlns:x15="http://schemas.microsoft.com/office/spreadsheetml/2010/11/main" uri="{FABC7310-3BB5-11E1-824E-6D434824019B}">
          <x15:dataField isCountDistinct="1"/>
        </ext>
      </extLst>
    </dataField>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Detail.SalesOrderDetailID"/>
    <pivotHierarchy dragToData="1"/>
    <pivotHierarchy dragToData="1"/>
    <pivotHierarchy dragToData="1"/>
    <pivotHierarchy dragToData="1"/>
    <pivotHierarchy dragToData="1" caption="Count of SalesOrderID"/>
    <pivotHierarchy dragToData="1" caption="Distinct Count of SalesOrd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8A55E7-AC35-4F27-BF3F-5240F83BD967}" name="online_or_offline" cacheId="16" applyNumberFormats="0" applyBorderFormats="0" applyFontFormats="0" applyPatternFormats="0" applyAlignmentFormats="0" applyWidthHeightFormats="1" dataCaption="Values" tag="85ba918f-abbd-4773-90af-b13030f3cd56" updatedVersion="8" minRefreshableVersion="5" useAutoFormatting="1" subtotalHiddenItems="1" itemPrintTitles="1" createdVersion="8" indent="0" outline="1" outlineData="1" multipleFieldFilters="0" chartFormat="10">
  <location ref="U2:W5" firstHeaderRow="0" firstDataRow="1" firstDataCol="1"/>
  <pivotFields count="5">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Fields count="1">
    <field x="-2"/>
  </colFields>
  <colItems count="2">
    <i>
      <x/>
    </i>
    <i i="1">
      <x v="1"/>
    </i>
  </colItems>
  <dataFields count="2">
    <dataField name="Distinct Count of SalesOrderID" fld="1" subtotal="count" baseField="0" baseItem="0">
      <extLst>
        <ext xmlns:x15="http://schemas.microsoft.com/office/spreadsheetml/2010/11/main" uri="{FABC7310-3BB5-11E1-824E-6D434824019B}">
          <x15:dataField isCountDistinct="1"/>
        </ext>
      </extLst>
    </dataField>
    <dataField name="Sum of TotalDue" fld="2" baseField="0" baseItem="0" numFmtId="168"/>
  </dataFields>
  <formats count="1">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Due2"/>
    <pivotHierarchy dragToData="1"/>
    <pivotHierarchy dragToData="1"/>
    <pivotHierarchy dragToData="1"/>
    <pivotHierarchy dragToData="1"/>
    <pivotHierarchy dragToData="1"/>
    <pivotHierarchy dragToData="1"/>
    <pivotHierarchy dragToData="1"/>
    <pivotHierarchy dragToData="1" caption="Distinct Count of SalesOrd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2A3182-923A-468E-946B-B2D1B242F95C}" name="PivotTable8" cacheId="5" applyNumberFormats="0" applyBorderFormats="0" applyFontFormats="0" applyPatternFormats="0" applyAlignmentFormats="0" applyWidthHeightFormats="1" dataCaption="Values" tag="55e3c3a9-b9cb-4980-af87-bc3c17213da7" updatedVersion="8" minRefreshableVersion="3" useAutoFormatting="1" subtotalHiddenItems="1" itemPrintTitles="1" createdVersion="8" indent="0" outline="1" outlineData="1" multipleFieldFilters="0" chartFormat="4">
  <location ref="P125:U162"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0"/>
  </colFields>
  <colItems count="5">
    <i>
      <x/>
    </i>
    <i>
      <x v="1"/>
    </i>
    <i>
      <x v="2"/>
    </i>
    <i>
      <x v="3"/>
    </i>
    <i t="grand">
      <x/>
    </i>
  </colItems>
  <dataFields count="1">
    <dataField name="Sum of TotalDue" fld="2" baseField="0" baseItem="0" numFmtId="165"/>
  </dataFields>
  <formats count="1">
    <format dxfId="1">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50B1D0-2ABA-43EF-A80F-610C6B77B995}" name="PivotTable12" cacheId="3" applyNumberFormats="0" applyBorderFormats="0" applyFontFormats="0" applyPatternFormats="0" applyAlignmentFormats="0" applyWidthHeightFormats="1" dataCaption="Values" tag="2f9ccaa8-8206-4c90-88cb-4ddf591e2e1e" updatedVersion="8" minRefreshableVersion="3" useAutoFormatting="1" subtotalHiddenItems="1" itemPrintTitles="1" createdVersion="8" indent="0" outline="1" outlineData="1" multipleFieldFilters="0">
  <location ref="K67:K109" firstHeaderRow="1" firstDataRow="1" firstDataCol="1"/>
  <pivotFields count="2">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2">
    <field x="0"/>
    <field x="1"/>
  </rowFields>
  <rowItems count="42">
    <i>
      <x/>
    </i>
    <i r="1">
      <x/>
    </i>
    <i r="1">
      <x v="1"/>
    </i>
    <i r="1">
      <x v="2"/>
    </i>
    <i r="1">
      <x v="3"/>
    </i>
    <i r="1">
      <x v="4"/>
    </i>
    <i r="1">
      <x v="5"/>
    </i>
    <i r="1">
      <x v="6"/>
    </i>
    <i r="1">
      <x v="7"/>
    </i>
    <i r="1">
      <x v="8"/>
    </i>
    <i r="1">
      <x v="9"/>
    </i>
    <i r="1">
      <x v="10"/>
    </i>
    <i r="1">
      <x v="11"/>
    </i>
    <i>
      <x v="1"/>
    </i>
    <i r="1">
      <x v="12"/>
    </i>
    <i r="1">
      <x v="13"/>
    </i>
    <i r="1">
      <x v="14"/>
    </i>
    <i>
      <x v="2"/>
    </i>
    <i r="1">
      <x v="15"/>
    </i>
    <i r="1">
      <x v="16"/>
    </i>
    <i r="1">
      <x v="17"/>
    </i>
    <i r="1">
      <x v="18"/>
    </i>
    <i r="1">
      <x v="19"/>
    </i>
    <i r="1">
      <x v="20"/>
    </i>
    <i r="1">
      <x v="21"/>
    </i>
    <i r="1">
      <x v="22"/>
    </i>
    <i>
      <x v="3"/>
    </i>
    <i r="1">
      <x v="23"/>
    </i>
    <i r="1">
      <x v="24"/>
    </i>
    <i r="1">
      <x v="25"/>
    </i>
    <i r="1">
      <x v="26"/>
    </i>
    <i r="1">
      <x v="27"/>
    </i>
    <i r="1">
      <x v="28"/>
    </i>
    <i r="1">
      <x v="29"/>
    </i>
    <i r="1">
      <x v="30"/>
    </i>
    <i r="1">
      <x v="31"/>
    </i>
    <i r="1">
      <x v="32"/>
    </i>
    <i r="1">
      <x v="33"/>
    </i>
    <i r="1">
      <x v="34"/>
    </i>
    <i r="1">
      <x v="35"/>
    </i>
    <i r="1">
      <x v="36"/>
    </i>
    <i t="grand">
      <x/>
    </i>
  </rowItem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57307C-7F33-480B-82B6-85FCDE298C86}" name="products_per_cat" cacheId="12" applyNumberFormats="0" applyBorderFormats="0" applyFontFormats="0" applyPatternFormats="0" applyAlignmentFormats="0" applyWidthHeightFormats="1" dataCaption="Values" tag="5d0ae531-9ffb-443b-81a7-4751bcc4b8a7" updatedVersion="8" minRefreshableVersion="5" useAutoFormatting="1" subtotalHiddenItems="1" itemPrintTitles="1" createdVersion="8" indent="0" outline="1" outlineData="1" multipleFieldFilters="0" chartFormat="5">
  <location ref="AG110:AH115"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Count of ProductCategoryI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CategoryID"/>
    <pivotHierarchy dragToData="1" caption="Count of ProductCategoryID"/>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2"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E2A52-3B7F-4AB5-B196-DC66250E7BA2}" name="sales per month" cacheId="19" applyNumberFormats="0" applyBorderFormats="0" applyFontFormats="0" applyPatternFormats="0" applyAlignmentFormats="0" applyWidthHeightFormats="1" dataCaption="Values" tag="2c1f6c1a-4f60-4f65-9a45-b3bb2bf502a2" updatedVersion="8" minRefreshableVersion="5" useAutoFormatting="1" subtotalHiddenItems="1" itemPrintTitles="1" createdVersion="8" indent="0" outline="1" outlineData="1" multipleFieldFilters="0" chartFormat="31">
  <location ref="J4:K17"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Due" fld="0" baseField="0" baseItem="0" numFmtId="3"/>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B49C04-0AF4-4157-B6EE-BC629302F228}" name="top_sub_products" cacheId="23" applyNumberFormats="0" applyBorderFormats="0" applyFontFormats="0" applyPatternFormats="0" applyAlignmentFormats="0" applyWidthHeightFormats="1" dataCaption="Values" tag="cce2b751-7ecd-49c6-a7b8-ba7b0eb59d16" updatedVersion="8" minRefreshableVersion="5" useAutoFormatting="1" subtotalHiddenItems="1" itemPrintTitles="1" createdVersion="8" indent="0" outline="1" outlineData="1" multipleFieldFilters="0" chartFormat="4">
  <location ref="J125:K136"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ataSourceSort="1" defaultSubtotal="0" defaultAttributeDrillState="1">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1">
    <i>
      <x v="8"/>
    </i>
    <i>
      <x v="9"/>
    </i>
    <i>
      <x/>
    </i>
    <i>
      <x v="1"/>
    </i>
    <i>
      <x v="2"/>
    </i>
    <i>
      <x v="7"/>
    </i>
    <i>
      <x v="4"/>
    </i>
    <i>
      <x v="6"/>
    </i>
    <i>
      <x v="3"/>
    </i>
    <i>
      <x v="5"/>
    </i>
    <i t="grand">
      <x/>
    </i>
  </rowItems>
  <colItems count="1">
    <i/>
  </colItems>
  <dataFields count="1">
    <dataField name="Sum of TotalDue" fld="1"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3"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1" iMeasureHier="37">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26B8A0-6464-4033-A793-7637477FE2F3}" name="Top 5 products" cacheId="21" applyNumberFormats="0" applyBorderFormats="0" applyFontFormats="0" applyPatternFormats="0" applyAlignmentFormats="0" applyWidthHeightFormats="1" dataCaption="Values" tag="dc19d595-79d2-4edb-8994-e6eeb19bc748" updatedVersion="8" minRefreshableVersion="5" useAutoFormatting="1" subtotalHiddenItems="1" itemPrintTitles="1" createdVersion="8" indent="0" outline="1" outlineData="1" multipleFieldFilters="0" chartFormat="24">
  <location ref="Y31:Z37" firstHeaderRow="1" firstDataRow="1" firstDataCol="1"/>
  <pivotFields count="4">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2"/>
    </i>
    <i>
      <x v="3"/>
    </i>
    <i>
      <x v="1"/>
    </i>
    <i>
      <x/>
    </i>
    <i t="grand">
      <x/>
    </i>
  </rowItems>
  <colItems count="1">
    <i/>
  </colItems>
  <dataFields count="1">
    <dataField name="Sum of TotalDue" fld="1" baseField="0" baseItem="0" numFmtId="165"/>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2" iMeasureHier="37">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541CC8-7DE2-46AC-840E-819120A9D5F6}" name="sellers" cacheId="20" applyNumberFormats="0" applyBorderFormats="0" applyFontFormats="0" applyPatternFormats="0" applyAlignmentFormats="0" applyWidthHeightFormats="1" dataCaption="Values" tag="28f8089e-9665-4b28-afee-82ac8d5c58d3" updatedVersion="8" minRefreshableVersion="5" useAutoFormatting="1" subtotalHiddenItems="1" itemPrintTitles="1" createdVersion="8" indent="0" outline="1" outlineData="1" multipleFieldFilters="0">
  <location ref="T20:T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SalesPersonID" fld="0" subtotal="count" baseField="0" baseItem="0">
      <extLst>
        <ext xmlns:x15="http://schemas.microsoft.com/office/spreadsheetml/2010/11/main" uri="{FABC7310-3BB5-11E1-824E-6D434824019B}">
          <x15:dataField isCountDistinct="1"/>
        </ext>
      </extLst>
    </dataField>
  </dataFields>
  <formats count="1">
    <format dxfId="4">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alesPerson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C2FE5B-148C-4B73-BBF5-975240BCE6D7}" name="Quantity_Product_per_month"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Q189:AW203"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measureFilter="1"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OrderDetail.OrderQty" fld="2" baseField="0" baseItem="0"/>
  </dataFields>
  <chartFormats count="4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 chart="4" format="15" series="1">
      <pivotArea type="data" outline="0" fieldPosition="0">
        <references count="2">
          <reference field="4294967294" count="1" selected="0">
            <x v="0"/>
          </reference>
          <reference field="1" count="1" selected="0">
            <x v="22"/>
          </reference>
        </references>
      </pivotArea>
    </chartFormat>
    <chartFormat chart="0" format="5" series="1">
      <pivotArea type="data" outline="0" fieldPosition="0">
        <references count="2">
          <reference field="4294967294" count="1" selected="0">
            <x v="0"/>
          </reference>
          <reference field="1" count="1" selected="0">
            <x v="22"/>
          </reference>
        </references>
      </pivotArea>
    </chartFormat>
    <chartFormat chart="4" format="16" series="1">
      <pivotArea type="data" outline="0" fieldPosition="0">
        <references count="2">
          <reference field="4294967294" count="1" selected="0">
            <x v="0"/>
          </reference>
          <reference field="1" count="1" selected="0">
            <x v="17"/>
          </reference>
        </references>
      </pivotArea>
    </chartFormat>
    <chartFormat chart="4" format="17" series="1">
      <pivotArea type="data" outline="0" fieldPosition="0">
        <references count="2">
          <reference field="4294967294" count="1" selected="0">
            <x v="0"/>
          </reference>
          <reference field="1" count="1" selected="0">
            <x v="18"/>
          </reference>
        </references>
      </pivotArea>
    </chartFormat>
    <chartFormat chart="4" format="18" series="1">
      <pivotArea type="data" outline="0" fieldPosition="0">
        <references count="2">
          <reference field="4294967294" count="1" selected="0">
            <x v="0"/>
          </reference>
          <reference field="1" count="1" selected="0">
            <x v="19"/>
          </reference>
        </references>
      </pivotArea>
    </chartFormat>
    <chartFormat chart="4" format="19" series="1">
      <pivotArea type="data" outline="0" fieldPosition="0">
        <references count="2">
          <reference field="4294967294" count="1" selected="0">
            <x v="0"/>
          </reference>
          <reference field="1" count="1" selected="0">
            <x v="16"/>
          </reference>
        </references>
      </pivotArea>
    </chartFormat>
    <chartFormat chart="0" format="6" series="1">
      <pivotArea type="data" outline="0" fieldPosition="0">
        <references count="2">
          <reference field="4294967294" count="1" selected="0">
            <x v="0"/>
          </reference>
          <reference field="1" count="1" selected="0">
            <x v="17"/>
          </reference>
        </references>
      </pivotArea>
    </chartFormat>
    <chartFormat chart="0" format="7" series="1">
      <pivotArea type="data" outline="0" fieldPosition="0">
        <references count="2">
          <reference field="4294967294" count="1" selected="0">
            <x v="0"/>
          </reference>
          <reference field="1" count="1" selected="0">
            <x v="18"/>
          </reference>
        </references>
      </pivotArea>
    </chartFormat>
    <chartFormat chart="0" format="8" series="1">
      <pivotArea type="data" outline="0" fieldPosition="0">
        <references count="2">
          <reference field="4294967294" count="1" selected="0">
            <x v="0"/>
          </reference>
          <reference field="1" count="1" selected="0">
            <x v="19"/>
          </reference>
        </references>
      </pivotArea>
    </chartFormat>
    <chartFormat chart="0" format="9" series="1">
      <pivotArea type="data" outline="0" fieldPosition="0">
        <references count="2">
          <reference field="4294967294" count="1" selected="0">
            <x v="0"/>
          </reference>
          <reference field="1" count="1" selected="0">
            <x v="16"/>
          </reference>
        </references>
      </pivotArea>
    </chartFormat>
    <chartFormat chart="4" format="20" series="1">
      <pivotArea type="data" outline="0" fieldPosition="0">
        <references count="2">
          <reference field="4294967294" count="1" selected="0">
            <x v="0"/>
          </reference>
          <reference field="1" count="1" selected="0">
            <x v="20"/>
          </reference>
        </references>
      </pivotArea>
    </chartFormat>
    <chartFormat chart="4" format="21" series="1">
      <pivotArea type="data" outline="0" fieldPosition="0">
        <references count="2">
          <reference field="4294967294" count="1" selected="0">
            <x v="0"/>
          </reference>
          <reference field="1" count="1" selected="0">
            <x v="15"/>
          </reference>
        </references>
      </pivotArea>
    </chartFormat>
    <chartFormat chart="4" format="22" series="1">
      <pivotArea type="data" outline="0" fieldPosition="0">
        <references count="2">
          <reference field="4294967294" count="1" selected="0">
            <x v="0"/>
          </reference>
          <reference field="1" count="1" selected="0">
            <x v="21"/>
          </reference>
        </references>
      </pivotArea>
    </chartFormat>
    <chartFormat chart="0" format="10" series="1">
      <pivotArea type="data" outline="0" fieldPosition="0">
        <references count="2">
          <reference field="4294967294" count="1" selected="0">
            <x v="0"/>
          </reference>
          <reference field="1" count="1" selected="0">
            <x v="20"/>
          </reference>
        </references>
      </pivotArea>
    </chartFormat>
    <chartFormat chart="0" format="11" series="1">
      <pivotArea type="data" outline="0" fieldPosition="0">
        <references count="2">
          <reference field="4294967294" count="1" selected="0">
            <x v="0"/>
          </reference>
          <reference field="1" count="1" selected="0">
            <x v="15"/>
          </reference>
        </references>
      </pivotArea>
    </chartFormat>
    <chartFormat chart="0" format="12" series="1">
      <pivotArea type="data" outline="0" fieldPosition="0">
        <references count="2">
          <reference field="4294967294" count="1" selected="0">
            <x v="0"/>
          </reference>
          <reference field="1" count="1" selected="0">
            <x v="21"/>
          </reference>
        </references>
      </pivotArea>
    </chartFormat>
    <chartFormat chart="4" format="23" series="1">
      <pivotArea type="data" outline="0" fieldPosition="0">
        <references count="2">
          <reference field="4294967294" count="1" selected="0">
            <x v="0"/>
          </reference>
          <reference field="1" count="1" selected="0">
            <x v="5"/>
          </reference>
        </references>
      </pivotArea>
    </chartFormat>
    <chartFormat chart="4" format="24" series="1">
      <pivotArea type="data" outline="0" fieldPosition="0">
        <references count="2">
          <reference field="4294967294" count="1" selected="0">
            <x v="0"/>
          </reference>
          <reference field="1" count="1" selected="0">
            <x v="6"/>
          </reference>
        </references>
      </pivotArea>
    </chartFormat>
    <chartFormat chart="4" format="25" series="1">
      <pivotArea type="data" outline="0" fieldPosition="0">
        <references count="2">
          <reference field="4294967294" count="1" selected="0">
            <x v="0"/>
          </reference>
          <reference field="1" count="1" selected="0">
            <x v="7"/>
          </reference>
        </references>
      </pivotArea>
    </chartFormat>
    <chartFormat chart="4" format="26" series="1">
      <pivotArea type="data" outline="0" fieldPosition="0">
        <references count="2">
          <reference field="4294967294" count="1" selected="0">
            <x v="0"/>
          </reference>
          <reference field="1" count="1" selected="0">
            <x v="8"/>
          </reference>
        </references>
      </pivotArea>
    </chartFormat>
    <chartFormat chart="4" format="27" series="1">
      <pivotArea type="data" outline="0" fieldPosition="0">
        <references count="2">
          <reference field="4294967294" count="1" selected="0">
            <x v="0"/>
          </reference>
          <reference field="1" count="1" selected="0">
            <x v="9"/>
          </reference>
        </references>
      </pivotArea>
    </chartFormat>
    <chartFormat chart="0" format="13" series="1">
      <pivotArea type="data" outline="0" fieldPosition="0">
        <references count="2">
          <reference field="4294967294" count="1" selected="0">
            <x v="0"/>
          </reference>
          <reference field="1" count="1" selected="0">
            <x v="5"/>
          </reference>
        </references>
      </pivotArea>
    </chartFormat>
    <chartFormat chart="0" format="14" series="1">
      <pivotArea type="data" outline="0" fieldPosition="0">
        <references count="2">
          <reference field="4294967294" count="1" selected="0">
            <x v="0"/>
          </reference>
          <reference field="1" count="1" selected="0">
            <x v="6"/>
          </reference>
        </references>
      </pivotArea>
    </chartFormat>
    <chartFormat chart="0" format="15" series="1">
      <pivotArea type="data" outline="0" fieldPosition="0">
        <references count="2">
          <reference field="4294967294" count="1" selected="0">
            <x v="0"/>
          </reference>
          <reference field="1" count="1" selected="0">
            <x v="7"/>
          </reference>
        </references>
      </pivotArea>
    </chartFormat>
    <chartFormat chart="0" format="16" series="1">
      <pivotArea type="data" outline="0" fieldPosition="0">
        <references count="2">
          <reference field="4294967294" count="1" selected="0">
            <x v="0"/>
          </reference>
          <reference field="1" count="1" selected="0">
            <x v="8"/>
          </reference>
        </references>
      </pivotArea>
    </chartFormat>
    <chartFormat chart="0" format="17" series="1">
      <pivotArea type="data" outline="0" fieldPosition="0">
        <references count="2">
          <reference field="4294967294" count="1" selected="0">
            <x v="0"/>
          </reference>
          <reference field="1" count="1" selected="0">
            <x v="9"/>
          </reference>
        </references>
      </pivotArea>
    </chartFormat>
    <chartFormat chart="4" format="28" series="1">
      <pivotArea type="data" outline="0" fieldPosition="0">
        <references count="2">
          <reference field="4294967294" count="1" selected="0">
            <x v="0"/>
          </reference>
          <reference field="1" count="1" selected="0">
            <x v="10"/>
          </reference>
        </references>
      </pivotArea>
    </chartFormat>
    <chartFormat chart="4" format="29" series="1">
      <pivotArea type="data" outline="0" fieldPosition="0">
        <references count="2">
          <reference field="4294967294" count="1" selected="0">
            <x v="0"/>
          </reference>
          <reference field="1" count="1" selected="0">
            <x v="11"/>
          </reference>
        </references>
      </pivotArea>
    </chartFormat>
    <chartFormat chart="4" format="30" series="1">
      <pivotArea type="data" outline="0" fieldPosition="0">
        <references count="2">
          <reference field="4294967294" count="1" selected="0">
            <x v="0"/>
          </reference>
          <reference field="1" count="1" selected="0">
            <x v="12"/>
          </reference>
        </references>
      </pivotArea>
    </chartFormat>
    <chartFormat chart="4" format="31" series="1">
      <pivotArea type="data" outline="0" fieldPosition="0">
        <references count="2">
          <reference field="4294967294" count="1" selected="0">
            <x v="0"/>
          </reference>
          <reference field="1" count="1" selected="0">
            <x v="13"/>
          </reference>
        </references>
      </pivotArea>
    </chartFormat>
    <chartFormat chart="4" format="32" series="1">
      <pivotArea type="data" outline="0" fieldPosition="0">
        <references count="2">
          <reference field="4294967294" count="1" selected="0">
            <x v="0"/>
          </reference>
          <reference field="1" count="1" selected="0">
            <x v="14"/>
          </reference>
        </references>
      </pivotArea>
    </chartFormat>
    <chartFormat chart="0" format="18" series="1">
      <pivotArea type="data" outline="0" fieldPosition="0">
        <references count="2">
          <reference field="4294967294" count="1" selected="0">
            <x v="0"/>
          </reference>
          <reference field="1" count="1" selected="0">
            <x v="10"/>
          </reference>
        </references>
      </pivotArea>
    </chartFormat>
    <chartFormat chart="0" format="19" series="1">
      <pivotArea type="data" outline="0" fieldPosition="0">
        <references count="2">
          <reference field="4294967294" count="1" selected="0">
            <x v="0"/>
          </reference>
          <reference field="1" count="1" selected="0">
            <x v="11"/>
          </reference>
        </references>
      </pivotArea>
    </chartFormat>
    <chartFormat chart="0" format="20" series="1">
      <pivotArea type="data" outline="0" fieldPosition="0">
        <references count="2">
          <reference field="4294967294" count="1" selected="0">
            <x v="0"/>
          </reference>
          <reference field="1" count="1" selected="0">
            <x v="12"/>
          </reference>
        </references>
      </pivotArea>
    </chartFormat>
    <chartFormat chart="0" format="21" series="1">
      <pivotArea type="data" outline="0" fieldPosition="0">
        <references count="2">
          <reference field="4294967294" count="1" selected="0">
            <x v="0"/>
          </reference>
          <reference field="1" count="1" selected="0">
            <x v="13"/>
          </reference>
        </references>
      </pivotArea>
    </chartFormat>
    <chartFormat chart="0" format="22" series="1">
      <pivotArea type="data" outline="0" fieldPosition="0">
        <references count="2">
          <reference field="4294967294" count="1" selected="0">
            <x v="0"/>
          </reference>
          <reference field="1" count="1" selected="0">
            <x v="14"/>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8"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1" type="count" id="2" iMeasureHier="37">
      <autoFilter ref="A1">
        <filterColumn colId="0">
          <top10 val="5" filterVal="5"/>
        </filterColumn>
      </autoFilter>
    </filter>
  </filters>
  <rowHierarchiesUsage count="1">
    <rowHierarchyUsage hierarchyUsage="2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0667CD-B1AD-4765-8D24-A03EE4B117E2}" name="PivotTable22" cacheId="7" applyNumberFormats="0" applyBorderFormats="0" applyFontFormats="0" applyPatternFormats="0" applyAlignmentFormats="0" applyWidthHeightFormats="1" dataCaption="Values" tag="6537fc3e-6410-4c97-9173-3782b7917fa3" updatedVersion="8" minRefreshableVersion="3" useAutoFormatting="1" subtotalHiddenItems="1" itemPrintTitles="1" createdVersion="8" indent="0" outline="1" outlineData="1" multipleFieldFilters="0">
  <location ref="AD128:AE416" firstHeaderRow="1" firstDataRow="1" firstDataCol="1"/>
  <pivotFields count="2">
    <pivotField axis="axisRow" allDrilled="1" subtotalTop="0" showAll="0" dataSourceSort="1" defaultSubtotal="0" defaultAttributeDrillState="1">
      <items count="2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s>
    </pivotField>
    <pivotField dataField="1" subtotalTop="0" showAll="0" defaultSubtotal="0"/>
  </pivotFields>
  <rowFields count="1">
    <field x="0"/>
  </rowFields>
  <rowItems count="2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t="grand">
      <x/>
    </i>
  </rowItems>
  <colItems count="1">
    <i/>
  </colItems>
  <dataFields count="1">
    <dataField name="Sum of OrderDetail.OrderQty" fld="1"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8DEBDA-DA4C-413C-8C40-A176E7453E2C}"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9:A44" firstHeaderRow="1" firstDataRow="1" firstDataCol="1"/>
  <pivotFields count="1">
    <pivotField axis="axisRow" allDrilled="1" subtotalTop="0" showAll="0" dataSourceSort="1" defaultSubtotal="0">
      <items count="4">
        <item x="0" e="0"/>
        <item x="1" e="0"/>
        <item x="2" e="0"/>
        <item x="3" e="0"/>
      </items>
    </pivotField>
  </pivotFields>
  <rowFields count="1">
    <field x="0"/>
  </rowFields>
  <rowItems count="5">
    <i>
      <x/>
    </i>
    <i>
      <x v="1"/>
    </i>
    <i>
      <x v="2"/>
    </i>
    <i>
      <x v="3"/>
    </i>
    <i t="grand">
      <x/>
    </i>
  </rowItem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944D62-D310-43EB-9E8C-C3D516807368}" name="sales per region" cacheId="13" applyNumberFormats="0" applyBorderFormats="0" applyFontFormats="0" applyPatternFormats="0" applyAlignmentFormats="0" applyWidthHeightFormats="1" dataCaption="Values" tag="072a61b7-f553-4b77-8656-8fafb001285c" updatedVersion="8" minRefreshableVersion="5" useAutoFormatting="1" subtotalHiddenItems="1" itemPrintTitles="1" createdVersion="8" indent="0" outline="1" outlineData="1" multipleFieldFilters="0" chartFormat="48">
  <location ref="B1:C12" firstHeaderRow="1"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1"/>
    </i>
    <i>
      <x v="6"/>
    </i>
    <i>
      <x v="2"/>
    </i>
    <i>
      <x v="5"/>
    </i>
    <i>
      <x v="7"/>
    </i>
    <i>
      <x v="3"/>
    </i>
    <i>
      <x v="9"/>
    </i>
    <i>
      <x v="4"/>
    </i>
    <i>
      <x/>
    </i>
    <i t="grand">
      <x/>
    </i>
  </rowItems>
  <colItems count="1">
    <i/>
  </colItems>
  <dataFields count="1">
    <dataField name="Sum of TotalDue" fld="1" baseField="0" baseItem="0" numFmtId="3"/>
  </dataFields>
  <chartFormats count="9">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Territory]"/>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2D1AC0-87B7-4A1B-88E3-365696EAD833}" name="Month Analysis" cacheId="15" applyNumberFormats="0" applyBorderFormats="0" applyFontFormats="0" applyPatternFormats="0" applyAlignmentFormats="0" applyWidthHeightFormats="1" dataCaption="Values" tag="8de5d0d1-47c0-46b6-90ad-dac3fea33a49" updatedVersion="8" minRefreshableVersion="5" useAutoFormatting="1" subtotalHiddenItems="1" rowGrandTotals="0" itemPrintTitles="1" createdVersion="8" indent="0" outline="1" outlineData="1" multipleFieldFilters="0" chartFormat="17">
  <location ref="Q33:T45"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3">
    <i>
      <x/>
    </i>
    <i i="1">
      <x v="1"/>
    </i>
    <i i="2">
      <x v="2"/>
    </i>
  </colItems>
  <dataFields count="3">
    <dataField name="Average Due" fld="1" subtotal="average" baseField="0" baseItem="0" numFmtId="165"/>
    <dataField name="Quantity Sold" fld="2" baseField="0" baseItem="0" numFmtId="166"/>
    <dataField name="Products" fld="3" subtotal="count" baseField="0" baseItem="0" numFmtId="3">
      <extLst>
        <ext xmlns:x15="http://schemas.microsoft.com/office/spreadsheetml/2010/11/main" uri="{FABC7310-3BB5-11E1-824E-6D434824019B}">
          <x15:dataField isCountDistinct="1"/>
        </ext>
      </extLst>
    </dataField>
  </dataFields>
  <formats count="4">
    <format dxfId="8">
      <pivotArea outline="0" collapsedLevelsAreSubtotals="1" fieldPosition="0"/>
    </format>
    <format dxfId="7">
      <pivotArea outline="0" collapsedLevelsAreSubtotals="1" fieldPosition="0">
        <references count="1">
          <reference field="4294967294" count="1" selected="0">
            <x v="1"/>
          </reference>
        </references>
      </pivotArea>
    </format>
    <format dxfId="6">
      <pivotArea outline="0" fieldPosition="0">
        <references count="1">
          <reference field="4294967294" count="1">
            <x v="1"/>
          </reference>
        </references>
      </pivotArea>
    </format>
    <format dxfId="5">
      <pivotArea outline="0" fieldPosition="0">
        <references count="1">
          <reference field="4294967294" count="1">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 chart="15" format="15"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1"/>
          </reference>
        </references>
      </pivotArea>
    </chartFormat>
    <chartFormat chart="15" format="17" series="1">
      <pivotArea type="data" outline="0" fieldPosition="0">
        <references count="1">
          <reference field="4294967294" count="1" selected="0">
            <x v="2"/>
          </reference>
        </references>
      </pivotArea>
    </chartFormat>
    <chartFormat chart="16" format="18" series="1">
      <pivotArea type="data" outline="0" fieldPosition="0">
        <references count="1">
          <reference field="4294967294" count="1" selected="0">
            <x v="0"/>
          </reference>
        </references>
      </pivotArea>
    </chartFormat>
    <chartFormat chart="16" format="19" series="1">
      <pivotArea type="data" outline="0" fieldPosition="0">
        <references count="1">
          <reference field="4294967294" count="1" selected="0">
            <x v="1"/>
          </reference>
        </references>
      </pivotArea>
    </chartFormat>
    <chartFormat chart="16" format="20" series="1">
      <pivotArea type="data" outline="0" fieldPosition="0">
        <references count="1">
          <reference field="4294967294" count="1" selected="0">
            <x v="2"/>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D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Sold"/>
    <pivotHierarchy dragToData="1" caption="Average Due"/>
    <pivotHierarchy dragToData="1" caption="Average of OrderDetail.OrderQty"/>
    <pivotHierarchy dragToData="1"/>
    <pivotHierarchy dragToData="1"/>
    <pivotHierarchy dragToData="1" caption="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7"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E3C88C-0570-4B38-A181-7B8294189005}" name="Qproducts" cacheId="22" applyNumberFormats="0" applyBorderFormats="0" applyFontFormats="0" applyPatternFormats="0" applyAlignmentFormats="0" applyWidthHeightFormats="1" dataCaption="Values" tag="df264822-bbff-428e-93f5-0fce9ffedfd6" updatedVersion="8" minRefreshableVersion="5" useAutoFormatting="1" subtotalHiddenItems="1" itemPrintTitles="1" createdVersion="8" indent="0" outline="1" outlineData="1" multipleFieldFilters="0" chartFormat="9">
  <location ref="O171:P177" firstHeaderRow="1" firstDataRow="1" firstDataCol="1"/>
  <pivotFields count="4">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1"/>
    </i>
    <i>
      <x v="3"/>
    </i>
    <i>
      <x v="4"/>
    </i>
    <i>
      <x/>
    </i>
    <i t="grand">
      <x/>
    </i>
  </rowItems>
  <colItems count="1">
    <i/>
  </colItems>
  <dataFields count="1">
    <dataField name="Sum of OrderDetail.OrderQty"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3"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1" iMeasureHier="50">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2174E3-012E-408F-A1D4-A2D75CB7D30F}" name="SSubCat" cacheId="4" applyNumberFormats="0" applyBorderFormats="0" applyFontFormats="0" applyPatternFormats="0" applyAlignmentFormats="0" applyWidthHeightFormats="1" dataCaption="Values" tag="cf299db6-0136-4983-a07f-1b4e2d6d6958" updatedVersion="8" minRefreshableVersion="5" useAutoFormatting="1" subtotalHiddenItems="1" itemPrintTitles="1" createdVersion="8" indent="0" outline="1" outlineData="1" multipleFieldFilters="0">
  <location ref="C61:D101"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sortType="de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40">
    <i>
      <x/>
    </i>
    <i r="1">
      <x v="5"/>
    </i>
    <i r="1">
      <x v="2"/>
    </i>
    <i r="1">
      <x v="3"/>
    </i>
    <i r="1">
      <x/>
    </i>
    <i r="1">
      <x v="9"/>
    </i>
    <i r="1">
      <x v="6"/>
    </i>
    <i r="1">
      <x v="8"/>
    </i>
    <i r="1">
      <x v="7"/>
    </i>
    <i r="1">
      <x v="4"/>
    </i>
    <i r="1">
      <x v="1"/>
    </i>
    <i>
      <x v="1"/>
    </i>
    <i r="1">
      <x v="11"/>
    </i>
    <i r="1">
      <x v="10"/>
    </i>
    <i r="1">
      <x v="12"/>
    </i>
    <i>
      <x v="2"/>
    </i>
    <i r="1">
      <x v="16"/>
    </i>
    <i r="1">
      <x v="15"/>
    </i>
    <i r="1">
      <x v="17"/>
    </i>
    <i r="1">
      <x v="14"/>
    </i>
    <i r="1">
      <x v="19"/>
    </i>
    <i r="1">
      <x v="13"/>
    </i>
    <i r="1">
      <x v="20"/>
    </i>
    <i r="1">
      <x v="18"/>
    </i>
    <i>
      <x v="3"/>
    </i>
    <i r="1">
      <x v="31"/>
    </i>
    <i r="1">
      <x v="29"/>
    </i>
    <i r="1">
      <x v="34"/>
    </i>
    <i r="1">
      <x v="33"/>
    </i>
    <i r="1">
      <x v="27"/>
    </i>
    <i r="1">
      <x v="30"/>
    </i>
    <i r="1">
      <x v="32"/>
    </i>
    <i r="1">
      <x v="24"/>
    </i>
    <i r="1">
      <x v="25"/>
    </i>
    <i r="1">
      <x v="21"/>
    </i>
    <i r="1">
      <x v="22"/>
    </i>
    <i r="1">
      <x v="28"/>
    </i>
    <i r="1">
      <x v="23"/>
    </i>
    <i r="1">
      <x v="26"/>
    </i>
    <i t="grand">
      <x/>
    </i>
  </rowItems>
  <colItems count="1">
    <i/>
  </colItems>
  <dataFields count="1">
    <dataField name="Sum of TotalDue" fld="2" baseField="0" baseItem="0"/>
  </dataFields>
  <formats count="8">
    <format dxfId="16">
      <pivotArea collapsedLevelsAreSubtotals="1" fieldPosition="0">
        <references count="2">
          <reference field="0" count="1" selected="0">
            <x v="0"/>
          </reference>
          <reference field="1" count="10">
            <x v="0"/>
            <x v="1"/>
            <x v="2"/>
            <x v="3"/>
            <x v="4"/>
            <x v="5"/>
            <x v="6"/>
            <x v="7"/>
            <x v="8"/>
            <x v="9"/>
          </reference>
        </references>
      </pivotArea>
    </format>
    <format dxfId="15">
      <pivotArea collapsedLevelsAreSubtotals="1" fieldPosition="0">
        <references count="1">
          <reference field="0" count="1">
            <x v="1"/>
          </reference>
        </references>
      </pivotArea>
    </format>
    <format dxfId="14">
      <pivotArea collapsedLevelsAreSubtotals="1" fieldPosition="0">
        <references count="2">
          <reference field="0" count="1" selected="0">
            <x v="1"/>
          </reference>
          <reference field="1" count="3">
            <x v="10"/>
            <x v="11"/>
            <x v="12"/>
          </reference>
        </references>
      </pivotArea>
    </format>
    <format dxfId="13">
      <pivotArea collapsedLevelsAreSubtotals="1" fieldPosition="0">
        <references count="1">
          <reference field="0" count="1">
            <x v="2"/>
          </reference>
        </references>
      </pivotArea>
    </format>
    <format dxfId="12">
      <pivotArea collapsedLevelsAreSubtotals="1" fieldPosition="0">
        <references count="2">
          <reference field="0" count="1" selected="0">
            <x v="2"/>
          </reference>
          <reference field="1" count="8">
            <x v="13"/>
            <x v="14"/>
            <x v="15"/>
            <x v="16"/>
            <x v="17"/>
            <x v="18"/>
            <x v="19"/>
            <x v="20"/>
          </reference>
        </references>
      </pivotArea>
    </format>
    <format dxfId="11">
      <pivotArea collapsedLevelsAreSubtotals="1" fieldPosition="0">
        <references count="1">
          <reference field="0" count="1">
            <x v="3"/>
          </reference>
        </references>
      </pivotArea>
    </format>
    <format dxfId="10">
      <pivotArea collapsedLevelsAreSubtotals="1" fieldPosition="0">
        <references count="2">
          <reference field="0" count="1" selected="0">
            <x v="3"/>
          </reference>
          <reference field="1" count="14">
            <x v="21"/>
            <x v="22"/>
            <x v="23"/>
            <x v="24"/>
            <x v="25"/>
            <x v="26"/>
            <x v="27"/>
            <x v="28"/>
            <x v="29"/>
            <x v="30"/>
            <x v="31"/>
            <x v="32"/>
            <x v="33"/>
            <x v="34"/>
          </reference>
        </references>
      </pivotArea>
    </format>
    <format dxfId="9">
      <pivotArea grandRow="1"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39945B1-F8FE-4206-8F4E-6426E09A2269}" name="PivotTable21" cacheId="0" applyNumberFormats="0" applyBorderFormats="0" applyFontFormats="0" applyPatternFormats="0" applyAlignmentFormats="0" applyWidthHeightFormats="1" dataCaption="Values" tag="2d5a613e-e932-4337-95f6-54a70db76498" updatedVersion="8" minRefreshableVersion="3" useAutoFormatting="1" subtotalHiddenItems="1" itemPrintTitles="1" createdVersion="8" indent="0" outline="1" outlineData="1" multipleFieldFilters="0">
  <location ref="N39:P56" firstHeaderRow="1" firstDataRow="1" firstDataCol="0"/>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8812E36-1116-4829-A5BC-F9A68BC147C1}" name="Sales_products_per_month"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H189:AN203"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measureFilter="1"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TotalDue" fld="2" baseField="0" baseItem="8" numFmtId="168"/>
  </dataFields>
  <formats count="1">
    <format dxfId="17">
      <pivotArea outline="0" collapsedLevelsAreSubtotals="1" fieldPosition="0"/>
    </format>
  </formats>
  <chartFormats count="7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23"/>
          </reference>
        </references>
      </pivotArea>
    </chartFormat>
    <chartFormat chart="0" format="2" series="1">
      <pivotArea type="data" outline="0" fieldPosition="0">
        <references count="2">
          <reference field="4294967294" count="1" selected="0">
            <x v="0"/>
          </reference>
          <reference field="1" count="1" selected="0">
            <x v="24"/>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5"/>
          </reference>
        </references>
      </pivotArea>
    </chartFormat>
    <chartFormat chart="0" format="5" series="1">
      <pivotArea type="data" outline="0" fieldPosition="0">
        <references count="2">
          <reference field="4294967294" count="1" selected="0">
            <x v="0"/>
          </reference>
          <reference field="1" count="1" selected="0">
            <x v="26"/>
          </reference>
        </references>
      </pivotArea>
    </chartFormat>
    <chartFormat chart="0" format="6"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23"/>
          </reference>
        </references>
      </pivotArea>
    </chartFormat>
    <chartFormat chart="4" format="12" series="1">
      <pivotArea type="data" outline="0" fieldPosition="0">
        <references count="2">
          <reference field="4294967294" count="1" selected="0">
            <x v="0"/>
          </reference>
          <reference field="1" count="1" selected="0">
            <x v="24"/>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5"/>
          </reference>
        </references>
      </pivotArea>
    </chartFormat>
    <chartFormat chart="4" format="15" series="1">
      <pivotArea type="data" outline="0" fieldPosition="0">
        <references count="2">
          <reference field="4294967294" count="1" selected="0">
            <x v="0"/>
          </reference>
          <reference field="1" count="1" selected="0">
            <x v="26"/>
          </reference>
        </references>
      </pivotArea>
    </chartFormat>
    <chartFormat chart="4" format="16" series="1">
      <pivotArea type="data" outline="0" fieldPosition="0">
        <references count="2">
          <reference field="4294967294" count="1" selected="0">
            <x v="0"/>
          </reference>
          <reference field="1" count="1" selected="0">
            <x v="5"/>
          </reference>
        </references>
      </pivotArea>
    </chartFormat>
    <chartFormat chart="4" format="17" series="1">
      <pivotArea type="data" outline="0" fieldPosition="0">
        <references count="2">
          <reference field="4294967294" count="1" selected="0">
            <x v="0"/>
          </reference>
          <reference field="1" count="1" selected="0">
            <x v="2"/>
          </reference>
        </references>
      </pivotArea>
    </chartFormat>
    <chartFormat chart="4" format="18" series="1">
      <pivotArea type="data" outline="0" fieldPosition="0">
        <references count="2">
          <reference field="4294967294" count="1" selected="0">
            <x v="0"/>
          </reference>
          <reference field="1" count="1" selected="0">
            <x v="3"/>
          </reference>
        </references>
      </pivotArea>
    </chartFormat>
    <chartFormat chart="4" format="19" series="1">
      <pivotArea type="data" outline="0" fieldPosition="0">
        <references count="2">
          <reference field="4294967294" count="1" selected="0">
            <x v="0"/>
          </reference>
          <reference field="1" count="1" selected="0">
            <x v="4"/>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23"/>
          </reference>
        </references>
      </pivotArea>
    </chartFormat>
    <chartFormat chart="5" format="22" series="1">
      <pivotArea type="data" outline="0" fieldPosition="0">
        <references count="2">
          <reference field="4294967294" count="1" selected="0">
            <x v="0"/>
          </reference>
          <reference field="1" count="1" selected="0">
            <x v="24"/>
          </reference>
        </references>
      </pivotArea>
    </chartFormat>
    <chartFormat chart="5" format="23" series="1">
      <pivotArea type="data" outline="0" fieldPosition="0">
        <references count="2">
          <reference field="4294967294" count="1" selected="0">
            <x v="0"/>
          </reference>
          <reference field="1" count="1" selected="0">
            <x v="1"/>
          </reference>
        </references>
      </pivotArea>
    </chartFormat>
    <chartFormat chart="5" format="24" series="1">
      <pivotArea type="data" outline="0" fieldPosition="0">
        <references count="2">
          <reference field="4294967294" count="1" selected="0">
            <x v="0"/>
          </reference>
          <reference field="1" count="1" selected="0">
            <x v="25"/>
          </reference>
        </references>
      </pivotArea>
    </chartFormat>
    <chartFormat chart="5" format="25" series="1">
      <pivotArea type="data" outline="0" fieldPosition="0">
        <references count="2">
          <reference field="4294967294" count="1" selected="0">
            <x v="0"/>
          </reference>
          <reference field="1" count="1" selected="0">
            <x v="26"/>
          </reference>
        </references>
      </pivotArea>
    </chartFormat>
    <chartFormat chart="5" format="26" series="1">
      <pivotArea type="data" outline="0" fieldPosition="0">
        <references count="2">
          <reference field="4294967294" count="1" selected="0">
            <x v="0"/>
          </reference>
          <reference field="1" count="1" selected="0">
            <x v="5"/>
          </reference>
        </references>
      </pivotArea>
    </chartFormat>
    <chartFormat chart="5" format="27" series="1">
      <pivotArea type="data" outline="0" fieldPosition="0">
        <references count="2">
          <reference field="4294967294" count="1" selected="0">
            <x v="0"/>
          </reference>
          <reference field="1" count="1" selected="0">
            <x v="2"/>
          </reference>
        </references>
      </pivotArea>
    </chartFormat>
    <chartFormat chart="5" format="28" series="1">
      <pivotArea type="data" outline="0" fieldPosition="0">
        <references count="2">
          <reference field="4294967294" count="1" selected="0">
            <x v="0"/>
          </reference>
          <reference field="1" count="1" selected="0">
            <x v="3"/>
          </reference>
        </references>
      </pivotArea>
    </chartFormat>
    <chartFormat chart="5" format="29" series="1">
      <pivotArea type="data" outline="0" fieldPosition="0">
        <references count="2">
          <reference field="4294967294" count="1" selected="0">
            <x v="0"/>
          </reference>
          <reference field="1" count="1" selected="0">
            <x v="4"/>
          </reference>
        </references>
      </pivotArea>
    </chartFormat>
    <chartFormat chart="6" format="20" series="1">
      <pivotArea type="data" outline="0" fieldPosition="0">
        <references count="2">
          <reference field="4294967294" count="1" selected="0">
            <x v="0"/>
          </reference>
          <reference field="1" count="1" selected="0">
            <x v="0"/>
          </reference>
        </references>
      </pivotArea>
    </chartFormat>
    <chartFormat chart="6" format="21" series="1">
      <pivotArea type="data" outline="0" fieldPosition="0">
        <references count="2">
          <reference field="4294967294" count="1" selected="0">
            <x v="0"/>
          </reference>
          <reference field="1" count="1" selected="0">
            <x v="23"/>
          </reference>
        </references>
      </pivotArea>
    </chartFormat>
    <chartFormat chart="6" format="22" series="1">
      <pivotArea type="data" outline="0" fieldPosition="0">
        <references count="2">
          <reference field="4294967294" count="1" selected="0">
            <x v="0"/>
          </reference>
          <reference field="1" count="1" selected="0">
            <x v="24"/>
          </reference>
        </references>
      </pivotArea>
    </chartFormat>
    <chartFormat chart="6" format="23" series="1">
      <pivotArea type="data" outline="0" fieldPosition="0">
        <references count="2">
          <reference field="4294967294" count="1" selected="0">
            <x v="0"/>
          </reference>
          <reference field="1" count="1" selected="0">
            <x v="1"/>
          </reference>
        </references>
      </pivotArea>
    </chartFormat>
    <chartFormat chart="6" format="24" series="1">
      <pivotArea type="data" outline="0" fieldPosition="0">
        <references count="2">
          <reference field="4294967294" count="1" selected="0">
            <x v="0"/>
          </reference>
          <reference field="1" count="1" selected="0">
            <x v="25"/>
          </reference>
        </references>
      </pivotArea>
    </chartFormat>
    <chartFormat chart="6" format="25" series="1">
      <pivotArea type="data" outline="0" fieldPosition="0">
        <references count="2">
          <reference field="4294967294" count="1" selected="0">
            <x v="0"/>
          </reference>
          <reference field="1" count="1" selected="0">
            <x v="26"/>
          </reference>
        </references>
      </pivotArea>
    </chartFormat>
    <chartFormat chart="6" format="26" series="1">
      <pivotArea type="data" outline="0" fieldPosition="0">
        <references count="2">
          <reference field="4294967294" count="1" selected="0">
            <x v="0"/>
          </reference>
          <reference field="1" count="1" selected="0">
            <x v="5"/>
          </reference>
        </references>
      </pivotArea>
    </chartFormat>
    <chartFormat chart="6" format="27" series="1">
      <pivotArea type="data" outline="0" fieldPosition="0">
        <references count="2">
          <reference field="4294967294" count="1" selected="0">
            <x v="0"/>
          </reference>
          <reference field="1" count="1" selected="0">
            <x v="2"/>
          </reference>
        </references>
      </pivotArea>
    </chartFormat>
    <chartFormat chart="6" format="28" series="1">
      <pivotArea type="data" outline="0" fieldPosition="0">
        <references count="2">
          <reference field="4294967294" count="1" selected="0">
            <x v="0"/>
          </reference>
          <reference field="1" count="1" selected="0">
            <x v="3"/>
          </reference>
        </references>
      </pivotArea>
    </chartFormat>
    <chartFormat chart="6" format="29" series="1">
      <pivotArea type="data" outline="0" fieldPosition="0">
        <references count="2">
          <reference field="4294967294" count="1" selected="0">
            <x v="0"/>
          </reference>
          <reference field="1" count="1" selected="0">
            <x v="4"/>
          </reference>
        </references>
      </pivotArea>
    </chartFormat>
    <chartFormat chart="6" format="30" series="1">
      <pivotArea type="data" outline="0" fieldPosition="0">
        <references count="2">
          <reference field="4294967294" count="1" selected="0">
            <x v="0"/>
          </reference>
          <reference field="1" count="1" selected="0">
            <x v="22"/>
          </reference>
        </references>
      </pivotArea>
    </chartFormat>
    <chartFormat chart="5" format="30" series="1">
      <pivotArea type="data" outline="0" fieldPosition="0">
        <references count="2">
          <reference field="4294967294" count="1" selected="0">
            <x v="0"/>
          </reference>
          <reference field="1" count="1" selected="0">
            <x v="22"/>
          </reference>
        </references>
      </pivotArea>
    </chartFormat>
    <chartFormat chart="4" format="20" series="1">
      <pivotArea type="data" outline="0" fieldPosition="0">
        <references count="2">
          <reference field="4294967294" count="1" selected="0">
            <x v="0"/>
          </reference>
          <reference field="1" count="1" selected="0">
            <x v="22"/>
          </reference>
        </references>
      </pivotArea>
    </chartFormat>
    <chartFormat chart="0" format="10" series="1">
      <pivotArea type="data" outline="0" fieldPosition="0">
        <references count="2">
          <reference field="4294967294" count="1" selected="0">
            <x v="0"/>
          </reference>
          <reference field="1" count="1" selected="0">
            <x v="22"/>
          </reference>
        </references>
      </pivotArea>
    </chartFormat>
    <chartFormat chart="6" format="31" series="1">
      <pivotArea type="data" outline="0" fieldPosition="0">
        <references count="2">
          <reference field="4294967294" count="1" selected="0">
            <x v="0"/>
          </reference>
          <reference field="1" count="1" selected="0">
            <x v="17"/>
          </reference>
        </references>
      </pivotArea>
    </chartFormat>
    <chartFormat chart="6" format="32" series="1">
      <pivotArea type="data" outline="0" fieldPosition="0">
        <references count="2">
          <reference field="4294967294" count="1" selected="0">
            <x v="0"/>
          </reference>
          <reference field="1" count="1" selected="0">
            <x v="18"/>
          </reference>
        </references>
      </pivotArea>
    </chartFormat>
    <chartFormat chart="6" format="33" series="1">
      <pivotArea type="data" outline="0" fieldPosition="0">
        <references count="2">
          <reference field="4294967294" count="1" selected="0">
            <x v="0"/>
          </reference>
          <reference field="1" count="1" selected="0">
            <x v="19"/>
          </reference>
        </references>
      </pivotArea>
    </chartFormat>
    <chartFormat chart="6" format="34" series="1">
      <pivotArea type="data" outline="0" fieldPosition="0">
        <references count="2">
          <reference field="4294967294" count="1" selected="0">
            <x v="0"/>
          </reference>
          <reference field="1" count="1" selected="0">
            <x v="16"/>
          </reference>
        </references>
      </pivotArea>
    </chartFormat>
    <chartFormat chart="0" format="11" series="1">
      <pivotArea type="data" outline="0" fieldPosition="0">
        <references count="2">
          <reference field="4294967294" count="1" selected="0">
            <x v="0"/>
          </reference>
          <reference field="1" count="1" selected="0">
            <x v="17"/>
          </reference>
        </references>
      </pivotArea>
    </chartFormat>
    <chartFormat chart="0" format="12" series="1">
      <pivotArea type="data" outline="0" fieldPosition="0">
        <references count="2">
          <reference field="4294967294" count="1" selected="0">
            <x v="0"/>
          </reference>
          <reference field="1" count="1" selected="0">
            <x v="18"/>
          </reference>
        </references>
      </pivotArea>
    </chartFormat>
    <chartFormat chart="0" format="13" series="1">
      <pivotArea type="data" outline="0" fieldPosition="0">
        <references count="2">
          <reference field="4294967294" count="1" selected="0">
            <x v="0"/>
          </reference>
          <reference field="1" count="1" selected="0">
            <x v="19"/>
          </reference>
        </references>
      </pivotArea>
    </chartFormat>
    <chartFormat chart="0" format="14" series="1">
      <pivotArea type="data" outline="0" fieldPosition="0">
        <references count="2">
          <reference field="4294967294" count="1" selected="0">
            <x v="0"/>
          </reference>
          <reference field="1" count="1" selected="0">
            <x v="16"/>
          </reference>
        </references>
      </pivotArea>
    </chartFormat>
    <chartFormat chart="6" format="35" series="1">
      <pivotArea type="data" outline="0" fieldPosition="0">
        <references count="2">
          <reference field="4294967294" count="1" selected="0">
            <x v="0"/>
          </reference>
          <reference field="1" count="1" selected="0">
            <x v="20"/>
          </reference>
        </references>
      </pivotArea>
    </chartFormat>
    <chartFormat chart="6" format="36" series="1">
      <pivotArea type="data" outline="0" fieldPosition="0">
        <references count="2">
          <reference field="4294967294" count="1" selected="0">
            <x v="0"/>
          </reference>
          <reference field="1" count="1" selected="0">
            <x v="15"/>
          </reference>
        </references>
      </pivotArea>
    </chartFormat>
    <chartFormat chart="6" format="37" series="1">
      <pivotArea type="data" outline="0" fieldPosition="0">
        <references count="2">
          <reference field="4294967294" count="1" selected="0">
            <x v="0"/>
          </reference>
          <reference field="1" count="1" selected="0">
            <x v="21"/>
          </reference>
        </references>
      </pivotArea>
    </chartFormat>
    <chartFormat chart="0" format="15" series="1">
      <pivotArea type="data" outline="0" fieldPosition="0">
        <references count="2">
          <reference field="4294967294" count="1" selected="0">
            <x v="0"/>
          </reference>
          <reference field="1" count="1" selected="0">
            <x v="20"/>
          </reference>
        </references>
      </pivotArea>
    </chartFormat>
    <chartFormat chart="0" format="16" series="1">
      <pivotArea type="data" outline="0" fieldPosition="0">
        <references count="2">
          <reference field="4294967294" count="1" selected="0">
            <x v="0"/>
          </reference>
          <reference field="1" count="1" selected="0">
            <x v="15"/>
          </reference>
        </references>
      </pivotArea>
    </chartFormat>
    <chartFormat chart="0" format="17" series="1">
      <pivotArea type="data" outline="0" fieldPosition="0">
        <references count="2">
          <reference field="4294967294" count="1" selected="0">
            <x v="0"/>
          </reference>
          <reference field="1" count="1" selected="0">
            <x v="21"/>
          </reference>
        </references>
      </pivotArea>
    </chartFormat>
    <chartFormat chart="6" format="38" series="1">
      <pivotArea type="data" outline="0" fieldPosition="0">
        <references count="2">
          <reference field="4294967294" count="1" selected="0">
            <x v="0"/>
          </reference>
          <reference field="1" count="1" selected="0">
            <x v="6"/>
          </reference>
        </references>
      </pivotArea>
    </chartFormat>
    <chartFormat chart="6" format="39" series="1">
      <pivotArea type="data" outline="0" fieldPosition="0">
        <references count="2">
          <reference field="4294967294" count="1" selected="0">
            <x v="0"/>
          </reference>
          <reference field="1" count="1" selected="0">
            <x v="7"/>
          </reference>
        </references>
      </pivotArea>
    </chartFormat>
    <chartFormat chart="6" format="40" series="1">
      <pivotArea type="data" outline="0" fieldPosition="0">
        <references count="2">
          <reference field="4294967294" count="1" selected="0">
            <x v="0"/>
          </reference>
          <reference field="1" count="1" selected="0">
            <x v="8"/>
          </reference>
        </references>
      </pivotArea>
    </chartFormat>
    <chartFormat chart="6" format="41" series="1">
      <pivotArea type="data" outline="0" fieldPosition="0">
        <references count="2">
          <reference field="4294967294" count="1" selected="0">
            <x v="0"/>
          </reference>
          <reference field="1" count="1" selected="0">
            <x v="9"/>
          </reference>
        </references>
      </pivotArea>
    </chartFormat>
    <chartFormat chart="0" format="18" series="1">
      <pivotArea type="data" outline="0" fieldPosition="0">
        <references count="2">
          <reference field="4294967294" count="1" selected="0">
            <x v="0"/>
          </reference>
          <reference field="1" count="1" selected="0">
            <x v="6"/>
          </reference>
        </references>
      </pivotArea>
    </chartFormat>
    <chartFormat chart="0" format="19" series="1">
      <pivotArea type="data" outline="0" fieldPosition="0">
        <references count="2">
          <reference field="4294967294" count="1" selected="0">
            <x v="0"/>
          </reference>
          <reference field="1" count="1" selected="0">
            <x v="7"/>
          </reference>
        </references>
      </pivotArea>
    </chartFormat>
    <chartFormat chart="0" format="20" series="1">
      <pivotArea type="data" outline="0" fieldPosition="0">
        <references count="2">
          <reference field="4294967294" count="1" selected="0">
            <x v="0"/>
          </reference>
          <reference field="1" count="1" selected="0">
            <x v="8"/>
          </reference>
        </references>
      </pivotArea>
    </chartFormat>
    <chartFormat chart="0" format="21" series="1">
      <pivotArea type="data" outline="0" fieldPosition="0">
        <references count="2">
          <reference field="4294967294" count="1" selected="0">
            <x v="0"/>
          </reference>
          <reference field="1" count="1" selected="0">
            <x v="9"/>
          </reference>
        </references>
      </pivotArea>
    </chartFormat>
    <chartFormat chart="6" format="42" series="1">
      <pivotArea type="data" outline="0" fieldPosition="0">
        <references count="2">
          <reference field="4294967294" count="1" selected="0">
            <x v="0"/>
          </reference>
          <reference field="1" count="1" selected="0">
            <x v="10"/>
          </reference>
        </references>
      </pivotArea>
    </chartFormat>
    <chartFormat chart="6" format="43" series="1">
      <pivotArea type="data" outline="0" fieldPosition="0">
        <references count="2">
          <reference field="4294967294" count="1" selected="0">
            <x v="0"/>
          </reference>
          <reference field="1" count="1" selected="0">
            <x v="11"/>
          </reference>
        </references>
      </pivotArea>
    </chartFormat>
    <chartFormat chart="6" format="44" series="1">
      <pivotArea type="data" outline="0" fieldPosition="0">
        <references count="2">
          <reference field="4294967294" count="1" selected="0">
            <x v="0"/>
          </reference>
          <reference field="1" count="1" selected="0">
            <x v="12"/>
          </reference>
        </references>
      </pivotArea>
    </chartFormat>
    <chartFormat chart="6" format="45" series="1">
      <pivotArea type="data" outline="0" fieldPosition="0">
        <references count="2">
          <reference field="4294967294" count="1" selected="0">
            <x v="0"/>
          </reference>
          <reference field="1" count="1" selected="0">
            <x v="13"/>
          </reference>
        </references>
      </pivotArea>
    </chartFormat>
    <chartFormat chart="6" format="46" series="1">
      <pivotArea type="data" outline="0" fieldPosition="0">
        <references count="2">
          <reference field="4294967294" count="1" selected="0">
            <x v="0"/>
          </reference>
          <reference field="1" count="1" selected="0">
            <x v="14"/>
          </reference>
        </references>
      </pivotArea>
    </chartFormat>
    <chartFormat chart="0" format="22" series="1">
      <pivotArea type="data" outline="0" fieldPosition="0">
        <references count="2">
          <reference field="4294967294" count="1" selected="0">
            <x v="0"/>
          </reference>
          <reference field="1" count="1" selected="0">
            <x v="10"/>
          </reference>
        </references>
      </pivotArea>
    </chartFormat>
    <chartFormat chart="0" format="23" series="1">
      <pivotArea type="data" outline="0" fieldPosition="0">
        <references count="2">
          <reference field="4294967294" count="1" selected="0">
            <x v="0"/>
          </reference>
          <reference field="1" count="1" selected="0">
            <x v="11"/>
          </reference>
        </references>
      </pivotArea>
    </chartFormat>
    <chartFormat chart="0" format="24" series="1">
      <pivotArea type="data" outline="0" fieldPosition="0">
        <references count="2">
          <reference field="4294967294" count="1" selected="0">
            <x v="0"/>
          </reference>
          <reference field="1" count="1" selected="0">
            <x v="12"/>
          </reference>
        </references>
      </pivotArea>
    </chartFormat>
    <chartFormat chart="0" format="25" series="1">
      <pivotArea type="data" outline="0" fieldPosition="0">
        <references count="2">
          <reference field="4294967294" count="1" selected="0">
            <x v="0"/>
          </reference>
          <reference field="1" count="1" selected="0">
            <x v="13"/>
          </reference>
        </references>
      </pivotArea>
    </chartFormat>
    <chartFormat chart="0" format="26" series="1">
      <pivotArea type="data" outline="0" fieldPosition="0">
        <references count="2">
          <reference field="4294967294" count="1" selected="0">
            <x v="0"/>
          </reference>
          <reference field="1" count="1" selected="0">
            <x v="14"/>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D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D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4"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1" type="count" id="3" iMeasureHier="37">
      <autoFilter ref="A1">
        <filterColumn colId="0">
          <top10 val="5" filterVal="5"/>
        </filterColumn>
      </autoFilter>
    </filter>
  </filters>
  <rowHierarchiesUsage count="1">
    <rowHierarchyUsage hierarchyUsage="2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4A634F1-AE90-4686-A876-5A0471077CED}" name="sales per category" cacheId="10" applyNumberFormats="0" applyBorderFormats="0" applyFontFormats="0" applyPatternFormats="0" applyAlignmentFormats="0" applyWidthHeightFormats="1" dataCaption="Values" tag="e7a05d91-4798-4d5a-a2c8-1bc21e1b7ae5" updatedVersion="8" minRefreshableVersion="5" useAutoFormatting="1" subtotalHiddenItems="1" itemPrintTitles="1" createdVersion="8" indent="0" outline="1" outlineData="1" multipleFieldFilters="0" chartFormat="48">
  <location ref="N6:O11"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Sum of TotalDue" fld="1" showDataAs="percentOfCol" baseField="0" baseItem="0" numFmtId="10"/>
  </dataFields>
  <chartFormats count="2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29" format="26" series="1">
      <pivotArea type="data" outline="0" fieldPosition="0">
        <references count="1">
          <reference field="4294967294" count="1" selected="0">
            <x v="0"/>
          </reference>
        </references>
      </pivotArea>
    </chartFormat>
    <chartFormat chart="29" format="27">
      <pivotArea type="data" outline="0" fieldPosition="0">
        <references count="2">
          <reference field="4294967294" count="1" selected="0">
            <x v="0"/>
          </reference>
          <reference field="0" count="1" selected="0">
            <x v="1"/>
          </reference>
        </references>
      </pivotArea>
    </chartFormat>
    <chartFormat chart="29" format="28">
      <pivotArea type="data" outline="0" fieldPosition="0">
        <references count="2">
          <reference field="4294967294" count="1" selected="0">
            <x v="0"/>
          </reference>
          <reference field="0" count="1" selected="0">
            <x v="3"/>
          </reference>
        </references>
      </pivotArea>
    </chartFormat>
    <chartFormat chart="29" format="29">
      <pivotArea type="data" outline="0" fieldPosition="0">
        <references count="2">
          <reference field="4294967294" count="1" selected="0">
            <x v="0"/>
          </reference>
          <reference field="0" count="1" selected="0">
            <x v="2"/>
          </reference>
        </references>
      </pivotArea>
    </chartFormat>
    <chartFormat chart="29" format="30">
      <pivotArea type="data" outline="0" fieldPosition="0">
        <references count="2">
          <reference field="4294967294" count="1" selected="0">
            <x v="0"/>
          </reference>
          <reference field="0" count="1" selected="0">
            <x v="0"/>
          </reference>
        </references>
      </pivotArea>
    </chartFormat>
    <chartFormat chart="47" format="10" series="1">
      <pivotArea type="data" outline="0" fieldPosition="0">
        <references count="1">
          <reference field="4294967294" count="1" selected="0">
            <x v="0"/>
          </reference>
        </references>
      </pivotArea>
    </chartFormat>
    <chartFormat chart="47" format="11">
      <pivotArea type="data" outline="0" fieldPosition="0">
        <references count="2">
          <reference field="4294967294" count="1" selected="0">
            <x v="0"/>
          </reference>
          <reference field="0" count="1" selected="0">
            <x v="1"/>
          </reference>
        </references>
      </pivotArea>
    </chartFormat>
    <chartFormat chart="47" format="12">
      <pivotArea type="data" outline="0" fieldPosition="0">
        <references count="2">
          <reference field="4294967294" count="1" selected="0">
            <x v="0"/>
          </reference>
          <reference field="0" count="1" selected="0">
            <x v="3"/>
          </reference>
        </references>
      </pivotArea>
    </chartFormat>
    <chartFormat chart="47" format="13">
      <pivotArea type="data" outline="0" fieldPosition="0">
        <references count="2">
          <reference field="4294967294" count="1" selected="0">
            <x v="0"/>
          </reference>
          <reference field="0" count="1" selected="0">
            <x v="2"/>
          </reference>
        </references>
      </pivotArea>
    </chartFormat>
    <chartFormat chart="47" format="14">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01DC937-4D54-42C4-828D-321E8DE9CC5B}" name="Qsubcat" cacheId="6" applyNumberFormats="0" applyBorderFormats="0" applyFontFormats="0" applyPatternFormats="0" applyAlignmentFormats="0" applyWidthHeightFormats="1" dataCaption="Values" tag="7a8e3e76-1889-47ef-9eab-b8e689a88afd" updatedVersion="8" minRefreshableVersion="5" useAutoFormatting="1" subtotalHiddenItems="1" itemPrintTitles="1" createdVersion="8" indent="0" outline="1" outlineData="1" multipleFieldFilters="0">
  <location ref="U68:V10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40">
    <i>
      <x v="1"/>
    </i>
    <i r="1">
      <x v="11"/>
    </i>
    <i r="1">
      <x v="10"/>
    </i>
    <i r="1">
      <x v="12"/>
    </i>
    <i>
      <x v="2"/>
    </i>
    <i r="1">
      <x v="16"/>
    </i>
    <i r="1">
      <x v="15"/>
    </i>
    <i r="1">
      <x v="17"/>
    </i>
    <i r="1">
      <x v="14"/>
    </i>
    <i r="1">
      <x v="20"/>
    </i>
    <i r="1">
      <x v="18"/>
    </i>
    <i r="1">
      <x v="19"/>
    </i>
    <i r="1">
      <x v="13"/>
    </i>
    <i>
      <x/>
    </i>
    <i r="1">
      <x v="5"/>
    </i>
    <i r="1">
      <x v="9"/>
    </i>
    <i r="1">
      <x v="2"/>
    </i>
    <i r="1">
      <x v="3"/>
    </i>
    <i r="1">
      <x/>
    </i>
    <i r="1">
      <x v="6"/>
    </i>
    <i r="1">
      <x v="4"/>
    </i>
    <i r="1">
      <x v="8"/>
    </i>
    <i r="1">
      <x v="7"/>
    </i>
    <i r="1">
      <x v="1"/>
    </i>
    <i>
      <x v="3"/>
    </i>
    <i r="1">
      <x v="31"/>
    </i>
    <i r="1">
      <x v="29"/>
    </i>
    <i r="1">
      <x v="34"/>
    </i>
    <i r="1">
      <x v="27"/>
    </i>
    <i r="1">
      <x v="30"/>
    </i>
    <i r="1">
      <x v="33"/>
    </i>
    <i r="1">
      <x v="32"/>
    </i>
    <i r="1">
      <x v="25"/>
    </i>
    <i r="1">
      <x v="24"/>
    </i>
    <i r="1">
      <x v="22"/>
    </i>
    <i r="1">
      <x v="28"/>
    </i>
    <i r="1">
      <x v="21"/>
    </i>
    <i r="1">
      <x v="23"/>
    </i>
    <i r="1">
      <x v="26"/>
    </i>
    <i t="grand">
      <x/>
    </i>
  </rowItems>
  <colItems count="1">
    <i/>
  </colItems>
  <dataFields count="1">
    <dataField name="Sum of OrderDetail.OrderQty" fld="2" baseField="0" baseItem="1" numFmtId="3"/>
  </dataFields>
  <formats count="9">
    <format dxfId="26">
      <pivotArea collapsedLevelsAreSubtotals="1" fieldPosition="0">
        <references count="2">
          <reference field="0" count="1" selected="0">
            <x v="1"/>
          </reference>
          <reference field="1" count="3">
            <x v="10"/>
            <x v="11"/>
            <x v="12"/>
          </reference>
        </references>
      </pivotArea>
    </format>
    <format dxfId="25">
      <pivotArea collapsedLevelsAreSubtotals="1" fieldPosition="0">
        <references count="1">
          <reference field="0" count="1">
            <x v="2"/>
          </reference>
        </references>
      </pivotArea>
    </format>
    <format dxfId="24">
      <pivotArea collapsedLevelsAreSubtotals="1" fieldPosition="0">
        <references count="2">
          <reference field="0" count="1" selected="0">
            <x v="2"/>
          </reference>
          <reference field="1" count="8">
            <x v="13"/>
            <x v="14"/>
            <x v="15"/>
            <x v="16"/>
            <x v="17"/>
            <x v="18"/>
            <x v="19"/>
            <x v="20"/>
          </reference>
        </references>
      </pivotArea>
    </format>
    <format dxfId="23">
      <pivotArea collapsedLevelsAreSubtotals="1" fieldPosition="0">
        <references count="1">
          <reference field="0" count="1">
            <x v="0"/>
          </reference>
        </references>
      </pivotArea>
    </format>
    <format dxfId="22">
      <pivotArea collapsedLevelsAreSubtotals="1" fieldPosition="0">
        <references count="2">
          <reference field="0" count="1" selected="0">
            <x v="0"/>
          </reference>
          <reference field="1" count="10">
            <x v="0"/>
            <x v="1"/>
            <x v="2"/>
            <x v="3"/>
            <x v="4"/>
            <x v="5"/>
            <x v="6"/>
            <x v="7"/>
            <x v="8"/>
            <x v="9"/>
          </reference>
        </references>
      </pivotArea>
    </format>
    <format dxfId="21">
      <pivotArea collapsedLevelsAreSubtotals="1" fieldPosition="0">
        <references count="1">
          <reference field="0" count="1">
            <x v="3"/>
          </reference>
        </references>
      </pivotArea>
    </format>
    <format dxfId="20">
      <pivotArea collapsedLevelsAreSubtotals="1" fieldPosition="0">
        <references count="2">
          <reference field="0" count="1" selected="0">
            <x v="3"/>
          </reference>
          <reference field="1" count="14">
            <x v="21"/>
            <x v="22"/>
            <x v="23"/>
            <x v="24"/>
            <x v="25"/>
            <x v="26"/>
            <x v="27"/>
            <x v="28"/>
            <x v="29"/>
            <x v="30"/>
            <x v="31"/>
            <x v="32"/>
            <x v="33"/>
            <x v="34"/>
          </reference>
        </references>
      </pivotArea>
    </format>
    <format dxfId="19">
      <pivotArea grandRow="1" outline="0" collapsedLevelsAreSubtotals="1" fieldPosition="0"/>
    </format>
    <format dxfId="18">
      <pivotArea outline="0" fieldPosition="0">
        <references count="1">
          <reference field="4294967294" count="1">
            <x v="0"/>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07F455B-8C2D-4C47-9CE3-4C858914C2AF}" name="customers" cacheId="14" applyNumberFormats="0" applyBorderFormats="0" applyFontFormats="0" applyPatternFormats="0" applyAlignmentFormats="0" applyWidthHeightFormats="1" dataCaption="Values" tag="405f9d10-e2e0-4c66-91d1-126440a77c03" updatedVersion="8" minRefreshableVersion="5" useAutoFormatting="1" subtotalHiddenItems="1" itemPrintTitles="1" createdVersion="8" indent="0" outline="1" outlineData="1" multipleFieldFilters="0">
  <location ref="T14:T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ID" fld="0" subtotal="count" baseField="0" baseItem="0" numFmtId="3">
      <extLst>
        <ext xmlns:x15="http://schemas.microsoft.com/office/spreadsheetml/2010/11/main" uri="{FABC7310-3BB5-11E1-824E-6D434824019B}">
          <x15:dataField isCountDistinct="1"/>
        </ext>
      </extLst>
    </dataField>
  </dataFields>
  <formats count="2">
    <format dxfId="28">
      <pivotArea outline="0" collapsedLevelsAreSubtotals="1" fieldPosition="0"/>
    </format>
    <format dxfId="27">
      <pivotArea outline="0" fieldPosition="0">
        <references count="1">
          <reference field="4294967294" count="1">
            <x v="0"/>
          </reference>
        </references>
      </pivotArea>
    </format>
  </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D5B6C15-F982-42E0-9685-609C587BEB6B}" name="PivotTable3" cacheId="1" applyNumberFormats="0" applyBorderFormats="0" applyFontFormats="0" applyPatternFormats="0" applyAlignmentFormats="0" applyWidthHeightFormats="1" dataCaption="Values" tag="63d5ae02-9088-45bf-9f8a-a0e66cc8aadf" updatedVersion="8" minRefreshableVersion="3" useAutoFormatting="1" subtotalHiddenItems="1" itemPrintTitles="1" createdVersion="8" indent="0" outline="1" outlineData="1" multipleFieldFilters="0">
  <location ref="J142:K14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Due" fld="1" baseField="0" baseItem="0" numFmtId="165"/>
  </dataFields>
  <formats count="1">
    <format dxfId="29">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D2EBA3-102E-4C2B-95CF-E1709157E540}" name="Units of products" cacheId="24" applyNumberFormats="0" applyBorderFormats="0" applyFontFormats="0" applyPatternFormats="0" applyAlignmentFormats="0" applyWidthHeightFormats="1" dataCaption="Values" tag="24e781f0-bc26-471e-93a4-f11c1df9b7f0" updatedVersion="8" minRefreshableVersion="5" useAutoFormatting="1" itemPrintTitles="1" createdVersion="8" indent="0" outline="1" outlineData="1" multipleFieldFilters="0" chartFormat="7">
  <location ref="I170:J176" firstHeaderRow="1" firstDataRow="1" firstDataCol="1"/>
  <pivotFields count="4">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2"/>
    </i>
    <i>
      <x v="3"/>
    </i>
    <i>
      <x v="4"/>
    </i>
    <i>
      <x v="1"/>
    </i>
    <i t="grand">
      <x/>
    </i>
  </rowItems>
  <colItems count="1">
    <i/>
  </colItems>
  <dataFields count="1">
    <dataField name="Max of OrderDetail.UnitPrice" fld="1" subtotal="max"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OrderDetail.UnitPrice"/>
    <pivotHierarchy dragToData="1"/>
  </pivotHierarchies>
  <pivotTableStyleInfo name="PivotStyleLight16" showRowHeaders="1" showColHeaders="1" showRowStripes="0" showColStripes="0" showLastColumn="1"/>
  <filters count="2">
    <filter fld="2" type="dateBetween" evalOrder="-1" id="13"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1" iMeasureHier="37">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444CD4C-9BA0-4B52-B65D-5FDB2A255EE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20:AN30"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0">
    <i>
      <x/>
    </i>
    <i r="1">
      <x/>
    </i>
    <i r="1">
      <x v="1"/>
    </i>
    <i r="1">
      <x v="2"/>
    </i>
    <i r="1">
      <x v="3"/>
    </i>
    <i>
      <x v="1"/>
    </i>
    <i r="1">
      <x/>
    </i>
    <i r="1">
      <x v="1"/>
    </i>
    <i r="1">
      <x v="2"/>
    </i>
    <i t="grand">
      <x/>
    </i>
  </rowItems>
  <colItems count="1">
    <i/>
  </colItems>
  <dataFields count="1">
    <dataField name="Sum of TotalDue" fld="2"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0CA199E-3AF5-439B-A569-DE2DE45C291E}" name="flag_online_per_Quantity"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E20:AF3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0"/>
    <field x="2"/>
  </rowFields>
  <rowItems count="10">
    <i>
      <x/>
    </i>
    <i r="1">
      <x v="1"/>
    </i>
    <i r="1">
      <x v="2"/>
    </i>
    <i r="1">
      <x v="3"/>
    </i>
    <i r="1">
      <x/>
    </i>
    <i>
      <x v="1"/>
    </i>
    <i r="1">
      <x/>
    </i>
    <i r="1">
      <x v="1"/>
    </i>
    <i r="1">
      <x v="2"/>
    </i>
    <i t="grand">
      <x/>
    </i>
  </rowItems>
  <colItems count="1">
    <i/>
  </colItems>
  <dataFields count="1">
    <dataField name="Sum of OrderDetail.OrderQty" fld="1" baseField="0" baseItem="0"/>
  </dataFields>
  <chartFormats count="5">
    <chartFormat chart="0" format="0" series="1">
      <pivotArea type="data" outline="0" fieldPosition="0">
        <references count="1">
          <reference field="4294967294" count="1" selected="0">
            <x v="0"/>
          </reference>
        </references>
      </pivotArea>
    </chartFormat>
    <chartFormat chart="0" format="5">
      <pivotArea type="data" outline="0" fieldPosition="0">
        <references count="3">
          <reference field="4294967294" count="1" selected="0">
            <x v="0"/>
          </reference>
          <reference field="0" count="1" selected="0">
            <x v="0"/>
          </reference>
          <reference field="2" count="1" selected="0">
            <x v="1"/>
          </reference>
        </references>
      </pivotArea>
    </chartFormat>
    <chartFormat chart="0" format="6">
      <pivotArea type="data" outline="0" fieldPosition="0">
        <references count="3">
          <reference field="4294967294" count="1" selected="0">
            <x v="0"/>
          </reference>
          <reference field="0" count="1" selected="0">
            <x v="0"/>
          </reference>
          <reference field="2" count="1" selected="0">
            <x v="2"/>
          </reference>
        </references>
      </pivotArea>
    </chartFormat>
    <chartFormat chart="0" format="7">
      <pivotArea type="data" outline="0" fieldPosition="0">
        <references count="3">
          <reference field="4294967294" count="1" selected="0">
            <x v="0"/>
          </reference>
          <reference field="0" count="1" selected="0">
            <x v="0"/>
          </reference>
          <reference field="2" count="1" selected="0">
            <x v="3"/>
          </reference>
        </references>
      </pivotArea>
    </chartFormat>
    <chartFormat chart="0" format="8">
      <pivotArea type="data" outline="0" fieldPosition="0">
        <references count="3">
          <reference field="4294967294" count="1" selected="0">
            <x v="0"/>
          </reference>
          <reference field="0" count="1" selected="0">
            <x v="0"/>
          </reference>
          <reference field="2"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2">
    <rowHierarchyUsage hierarchyUsage="1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B6A5EE5-7514-4177-8E71-7FD99645C111}" name="sales" cacheId="18" applyNumberFormats="0" applyBorderFormats="0" applyFontFormats="0" applyPatternFormats="0" applyAlignmentFormats="0" applyWidthHeightFormats="1" dataCaption="Values" tag="4b92c996-e705-47a6-a5f5-88cde2654223" updatedVersion="8" minRefreshableVersion="5" useAutoFormatting="1" subtotalHiddenItems="1" itemPrintTitles="1" createdVersion="8" indent="0" outline="1" outlineData="1" multipleFieldFilters="0">
  <location ref="T5:T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Due" fld="0" baseField="0" baseItem="0" numFmtId="3"/>
  </dataFields>
  <formats count="1">
    <format dxfId="30">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387D4BC-4B78-43C0-A51D-6423C13D32A5}" name="products" cacheId="17" applyNumberFormats="0" applyBorderFormats="0" applyFontFormats="0" applyPatternFormats="0" applyAlignmentFormats="0" applyWidthHeightFormats="1" dataCaption="Values" tag="de0d376a-503f-4a9d-9b4d-b17a33221592" updatedVersion="8" minRefreshableVersion="5" useAutoFormatting="1" subtotalHiddenItems="1" itemPrintTitles="1" createdVersion="8" indent="0" outline="1" outlineData="1" multipleFieldFilters="0">
  <location ref="T9:T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roduct" fld="0" subtotal="count" baseField="0" baseItem="0">
      <extLst>
        <ext xmlns:x15="http://schemas.microsoft.com/office/spreadsheetml/2010/11/main" uri="{FABC7310-3BB5-11E1-824E-6D434824019B}">
          <x15:dataField isCountDistinct="1"/>
        </ext>
      </extLst>
    </dataField>
  </dataFields>
  <formats count="1">
    <format dxfId="31">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9" name="[Fact Table].[Orde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81B359B-C6E0-49BC-B4A8-11D1F1D09557}" sourceName="[Dim product].[Product]">
  <pivotTables>
    <pivotTable tabId="1" name="sales per region"/>
    <pivotTable tabId="1" name="sales per category"/>
    <pivotTable tabId="1" name="sales per month"/>
  </pivotTables>
  <data>
    <olap pivotCacheId="1486786985">
      <levels count="2">
        <level uniqueName="[Dim product].[Product].[(All)]" sourceCaption="(All)" count="0"/>
        <level uniqueName="[Dim product].[Product].[Product]" sourceCaption="Product" count="295">
          <ranges>
            <range startItem="0">
              <i n="[Dim product].[Product].&amp;[All-Purpose Bike Stand]" c="All-Purpose Bike Stand"/>
              <i n="[Dim product].[Product].&amp;[AWC Logo Cap]" c="AWC Logo Cap"/>
              <i n="[Dim product].[Product].&amp;[Bike Wash - Dissolver]" c="Bike Wash - Dissolver"/>
              <i n="[Dim product].[Product].&amp;[Cable Lock]" c="Cable Lock"/>
              <i n="[Dim product].[Product].&amp;[Chain]" c="Chain"/>
              <i n="[Dim product].[Product].&amp;[Classic Vest, L]" c="Classic Vest, L"/>
              <i n="[Dim product].[Product].&amp;[Classic Vest, M]" c="Classic Vest, M"/>
              <i n="[Dim product].[Product].&amp;[Classic Vest, S]" c="Classic Vest, S"/>
              <i n="[Dim product].[Product].&amp;[Fender Set - Mountain]" c="Fender Set - Mountain"/>
              <i n="[Dim product].[Product].&amp;[Front Brakes]" c="Front Brakes"/>
              <i n="[Dim product].[Product].&amp;[Front Derailleur]" c="Front Derailleur"/>
              <i n="[Dim product].[Product].&amp;[Full-Finger Gloves, L]" c="Full-Finger Gloves, L"/>
              <i n="[Dim product].[Product].&amp;[Full-Finger Gloves, M]" c="Full-Finger Gloves, M"/>
              <i n="[Dim product].[Product].&amp;[Full-Finger Gloves, S]" c="Full-Finger Gloves, S"/>
              <i n="[Dim product].[Product].&amp;[Half-Finger Gloves, L]" c="Half-Finger Gloves, L"/>
              <i n="[Dim product].[Product].&amp;[Half-Finger Gloves, M]" c="Half-Finger Gloves, M"/>
              <i n="[Dim product].[Product].&amp;[Half-Finger Gloves, S]" c="Half-Finger Gloves, S"/>
              <i n="[Dim product].[Product].&amp;[Hitch Rack - 4-Bike]" c="Hitch Rack - 4-Bike"/>
              <i n="[Dim product].[Product].&amp;[HL Bottom Bracket]" c="HL Bottom Bracket"/>
              <i n="[Dim product].[Product].&amp;[HL Crankset]" c="HL Crankset"/>
              <i n="[Dim product].[Product].&amp;[HL Fork]" c="HL Fork"/>
              <i n="[Dim product].[Product].&amp;[HL Headset]" c="HL Headset"/>
              <i n="[Dim product].[Product].&amp;[HL Mountain Frame - Black, 38]" c="HL Mountain Frame - Black, 38"/>
              <i n="[Dim product].[Product].&amp;[HL Mountain Frame - Black, 42]" c="HL Mountain Frame - Black, 42"/>
              <i n="[Dim product].[Product].&amp;[HL Mountain Frame - Black, 44]" c="HL Mountain Frame - Black, 44"/>
              <i n="[Dim product].[Product].&amp;[HL Mountain Frame - Black, 48]" c="HL Mountain Frame - Black, 48"/>
              <i n="[Dim product].[Product].&amp;[HL Mountain Frame - Silver, 38]" c="HL Mountain Frame - Silver, 38"/>
              <i n="[Dim product].[Product].&amp;[HL Mountain Frame - Silver, 42]" c="HL Mountain Frame - Silver, 42"/>
              <i n="[Dim product].[Product].&amp;[HL Mountain Frame - Silver, 46]" c="HL Mountain Frame - Silver, 46"/>
              <i n="[Dim product].[Product].&amp;[HL Mountain Frame - Silver, 48]" c="HL Mountain Frame - Silver, 48"/>
              <i n="[Dim product].[Product].&amp;[HL Mountain Front Wheel]" c="HL Mountain Front Wheel"/>
              <i n="[Dim product].[Product].&amp;[HL Mountain Handlebars]" c="HL Mountain Handlebars"/>
              <i n="[Dim product].[Product].&amp;[HL Mountain Pedal]" c="HL Mountain Pedal"/>
              <i n="[Dim product].[Product].&amp;[HL Mountain Rear Wheel]" c="HL Mountain Rear Wheel"/>
              <i n="[Dim product].[Product].&amp;[HL Mountain Seat/Saddle]" c="HL Mountain Seat/Saddle"/>
              <i n="[Dim product].[Product].&amp;[HL Mountain Tire]" c="HL Mountain Tire"/>
              <i n="[Dim product].[Product].&amp;[HL Road Frame - Black, 44]" c="HL Road Frame - Black, 44"/>
              <i n="[Dim product].[Product].&amp;[HL Road Frame - Black, 48]" c="HL Road Frame - Black, 48"/>
              <i n="[Dim product].[Product].&amp;[HL Road Frame - Red, 44]" c="HL Road Frame - Red, 44"/>
              <i n="[Dim product].[Product].&amp;[HL Road Frame - Red, 48]" c="HL Road Frame - Red, 48"/>
              <i n="[Dim product].[Product].&amp;[HL Road Frame - Red, 62]" c="HL Road Frame - Red, 62"/>
              <i n="[Dim product].[Product].&amp;[HL Road Front Wheel]" c="HL Road Front Wheel"/>
              <i n="[Dim product].[Product].&amp;[HL Road Handlebars]" c="HL Road Handlebars"/>
              <i n="[Dim product].[Product].&amp;[HL Road Pedal]" c="HL Road Pedal"/>
              <i n="[Dim product].[Product].&amp;[HL Road Rear Wheel]" c="HL Road Rear Wheel"/>
              <i n="[Dim product].[Product].&amp;[HL Road Seat/Saddle]" c="HL Road Seat/Saddle"/>
              <i n="[Dim product].[Product].&amp;[HL Road Tire]" c="HL Road Tire"/>
              <i n="[Dim product].[Product].&amp;[HL Touring Frame - Blue, 46]" c="HL Touring Frame - Blue, 46"/>
              <i n="[Dim product].[Product].&amp;[HL Touring Frame - Blue, 50]" c="HL Touring Frame - Blue, 50"/>
              <i n="[Dim product].[Product].&amp;[HL Touring Frame - Blue, 54]" c="HL Touring Frame - Blue, 54"/>
              <i n="[Dim product].[Product].&amp;[HL Touring Frame - Blue, 60]" c="HL Touring Frame - Blue, 60"/>
              <i n="[Dim product].[Product].&amp;[HL Touring Frame - Yellow, 46]" c="HL Touring Frame - Yellow, 46"/>
              <i n="[Dim product].[Product].&amp;[HL Touring Frame - Yellow, 50]" c="HL Touring Frame - Yellow, 50"/>
              <i n="[Dim product].[Product].&amp;[HL Touring Frame - Yellow, 54]" c="HL Touring Frame - Yellow, 54"/>
              <i n="[Dim product].[Product].&amp;[HL Touring Frame - Yellow, 60]" c="HL Touring Frame - Yellow, 60"/>
              <i n="[Dim product].[Product].&amp;[HL Touring Handlebars]" c="HL Touring Handlebars"/>
              <i n="[Dim product].[Product].&amp;[HL Touring Seat/Saddle]" c="HL Touring Seat/Saddle"/>
              <i n="[Dim product].[Product].&amp;[Hydration Pack - 70 oz.]" c="Hydration Pack - 70 oz."/>
              <i n="[Dim product].[Product].&amp;[LL Bottom Bracket]" c="LL Bottom Bracket"/>
              <i n="[Dim product].[Product].&amp;[LL Crankset]" c="LL Crankset"/>
              <i n="[Dim product].[Product].&amp;[LL Fork]" c="LL Fork"/>
              <i n="[Dim product].[Product].&amp;[LL Headset]" c="LL Headset"/>
              <i n="[Dim product].[Product].&amp;[LL Mountain Frame - Black, 40]" c="LL Mountain Frame - Black, 40"/>
              <i n="[Dim product].[Product].&amp;[LL Mountain Frame - Black, 42]" c="LL Mountain Frame - Black, 42"/>
              <i n="[Dim product].[Product].&amp;[LL Mountain Frame - Black, 44]" c="LL Mountain Frame - Black, 44"/>
              <i n="[Dim product].[Product].&amp;[LL Mountain Frame - Black, 48]" c="LL Mountain Frame - Black, 48"/>
              <i n="[Dim product].[Product].&amp;[LL Mountain Frame - Black, 52]" c="LL Mountain Frame - Black, 52"/>
              <i n="[Dim product].[Product].&amp;[LL Mountain Frame - Silver, 40]" c="LL Mountain Frame - Silver, 40"/>
              <i n="[Dim product].[Product].&amp;[LL Mountain Frame - Silver, 42]" c="LL Mountain Frame - Silver, 42"/>
              <i n="[Dim product].[Product].&amp;[LL Mountain Frame - Silver, 44]" c="LL Mountain Frame - Silver, 44"/>
              <i n="[Dim product].[Product].&amp;[LL Mountain Frame - Silver, 48]" c="LL Mountain Frame - Silver, 48"/>
              <i n="[Dim product].[Product].&amp;[LL Mountain Frame - Silver, 52]" c="LL Mountain Frame - Silver, 52"/>
              <i n="[Dim product].[Product].&amp;[LL Mountain Front Wheel]" c="LL Mountain Front Wheel"/>
              <i n="[Dim product].[Product].&amp;[LL Mountain Handlebars]" c="LL Mountain Handlebars"/>
              <i n="[Dim product].[Product].&amp;[LL Mountain Pedal]" c="LL Mountain Pedal"/>
              <i n="[Dim product].[Product].&amp;[LL Mountain Rear Wheel]" c="LL Mountain Rear Wheel"/>
              <i n="[Dim product].[Product].&amp;[LL Mountain Seat/Saddle]" c="LL Mountain Seat/Saddle"/>
              <i n="[Dim product].[Product].&amp;[LL Mountain Tire]" c="LL Mountain Tire"/>
              <i n="[Dim product].[Product].&amp;[LL Road Frame - Black, 44]" c="LL Road Frame - Black, 44"/>
              <i n="[Dim product].[Product].&amp;[LL Road Frame - Black, 52]" c="LL Road Frame - Black, 52"/>
              <i n="[Dim product].[Product].&amp;[LL Road Frame - Black, 58]" c="LL Road Frame - Black, 58"/>
              <i n="[Dim product].[Product].&amp;[LL Road Frame - Black, 60]" c="LL Road Frame - Black, 60"/>
              <i n="[Dim product].[Product].&amp;[LL Road Frame - Red, 44]" c="LL Road Frame - Red, 44"/>
              <i n="[Dim product].[Product].&amp;[LL Road Frame - Red, 48]" c="LL Road Frame - Red, 48"/>
              <i n="[Dim product].[Product].&amp;[LL Road Frame - Red, 52]" c="LL Road Frame - Red, 52"/>
              <i n="[Dim product].[Product].&amp;[LL Road Frame - Red, 60]" c="LL Road Frame - Red, 60"/>
              <i n="[Dim product].[Product].&amp;[LL Road Frame - Red, 62]" c="LL Road Frame - Red, 62"/>
              <i n="[Dim product].[Product].&amp;[LL Road Handlebars]" c="LL Road Handlebars"/>
              <i n="[Dim product].[Product].&amp;[LL Road Pedal]" c="LL Road Pedal"/>
              <i n="[Dim product].[Product].&amp;[LL Road Rear Wheel]" c="LL Road Rear Wheel"/>
              <i n="[Dim product].[Product].&amp;[LL Road Seat/Saddle]" c="LL Road Seat/Saddle"/>
              <i n="[Dim product].[Product].&amp;[LL Road Tire]" c="LL Road Tire"/>
              <i n="[Dim product].[Product].&amp;[LL Touring Frame - Blue, 44]" c="LL Touring Frame - Blue, 44"/>
              <i n="[Dim product].[Product].&amp;[LL Touring Frame - Blue, 50]" c="LL Touring Frame - Blue, 50"/>
              <i n="[Dim product].[Product].&amp;[LL Touring Frame - Blue, 54]" c="LL Touring Frame - Blue, 54"/>
              <i n="[Dim product].[Product].&amp;[LL Touring Frame - Blue, 58]" c="LL Touring Frame - Blue, 58"/>
              <i n="[Dim product].[Product].&amp;[LL Touring Frame - Blue, 62]" c="LL Touring Frame - Blue, 62"/>
              <i n="[Dim product].[Product].&amp;[LL Touring Frame - Yellow, 44]" c="LL Touring Frame - Yellow, 44"/>
              <i n="[Dim product].[Product].&amp;[LL Touring Frame - Yellow, 50]" c="LL Touring Frame - Yellow, 50"/>
              <i n="[Dim product].[Product].&amp;[LL Touring Frame - Yellow, 58]" c="LL Touring Frame - Yellow, 58"/>
              <i n="[Dim product].[Product].&amp;[LL Touring Frame - Yellow, 62]" c="LL Touring Frame - Yellow, 62"/>
              <i n="[Dim product].[Product].&amp;[LL Touring Handlebars]" c="LL Touring Handlebars"/>
              <i n="[Dim product].[Product].&amp;[LL Touring Seat/Saddle]" c="LL Touring Seat/Saddle"/>
              <i n="[Dim product].[Product].&amp;[Long-Sleeve Logo Jersey, L]" c="Long-Sleeve Logo Jersey, L"/>
              <i n="[Dim product].[Product].&amp;[Long-Sleeve Logo Jersey, M]" c="Long-Sleeve Logo Jersey, M"/>
              <i n="[Dim product].[Product].&amp;[Long-Sleeve Logo Jersey, S]" c="Long-Sleeve Logo Jersey, S"/>
              <i n="[Dim product].[Product].&amp;[Long-Sleeve Logo Jersey, XL]" c="Long-Sleeve Logo Jersey, XL"/>
              <i n="[Dim product].[Product].&amp;[Men's Bib-Shorts, L]" c="Men's Bib-Shorts, L"/>
              <i n="[Dim product].[Product].&amp;[Men's Bib-Shorts, M]" c="Men's Bib-Shorts, M"/>
              <i n="[Dim product].[Product].&amp;[Men's Bib-Shorts, S]" c="Men's Bib-Shorts, S"/>
              <i n="[Dim product].[Product].&amp;[Men's Sports Shorts, L]" c="Men's Sports Shorts, L"/>
              <i n="[Dim product].[Product].&amp;[Men's Sports Shorts, M]" c="Men's Sports Shorts, M"/>
              <i n="[Dim product].[Product].&amp;[Men's Sports Shorts, S]" c="Men's Sports Shorts, S"/>
              <i n="[Dim product].[Product].&amp;[Minipump]" c="Minipump"/>
              <i n="[Dim product].[Product].&amp;[ML Crankset]" c="ML Crankset"/>
              <i n="[Dim product].[Product].&amp;[ML Headset]" c="ML Headset"/>
              <i n="[Dim product].[Product].&amp;[ML Mountain Frame - Black, 38]" c="ML Mountain Frame - Black, 38"/>
              <i n="[Dim product].[Product].&amp;[ML Mountain Frame - Black, 40]" c="ML Mountain Frame - Black, 40"/>
              <i n="[Dim product].[Product].&amp;[ML Mountain Frame - Black, 44]" c="ML Mountain Frame - Black, 44"/>
              <i n="[Dim product].[Product].&amp;[ML Mountain Frame - Black, 48]" c="ML Mountain Frame - Black, 48"/>
              <i n="[Dim product].[Product].&amp;[ML Mountain Frame-W - Silver, 38]" c="ML Mountain Frame-W - Silver, 38"/>
              <i n="[Dim product].[Product].&amp;[ML Mountain Frame-W - Silver, 40]" c="ML Mountain Frame-W - Silver, 40"/>
              <i n="[Dim product].[Product].&amp;[ML Mountain Frame-W - Silver, 42]" c="ML Mountain Frame-W - Silver, 42"/>
              <i n="[Dim product].[Product].&amp;[ML Mountain Frame-W - Silver, 46]" c="ML Mountain Frame-W - Silver, 46"/>
              <i n="[Dim product].[Product].&amp;[ML Mountain Front Wheel]" c="ML Mountain Front Wheel"/>
              <i n="[Dim product].[Product].&amp;[ML Mountain Handlebars]" c="ML Mountain Handlebars"/>
              <i n="[Dim product].[Product].&amp;[ML Mountain Pedal]" c="ML Mountain Pedal"/>
              <i n="[Dim product].[Product].&amp;[ML Mountain Rear Wheel]" c="ML Mountain Rear Wheel"/>
              <i n="[Dim product].[Product].&amp;[ML Mountain Seat/Saddle]" c="ML Mountain Seat/Saddle"/>
              <i n="[Dim product].[Product].&amp;[ML Mountain Tire]" c="ML Mountain Tire"/>
              <i n="[Dim product].[Product].&amp;[ML Road Frame - Red, 48]" c="ML Road Frame - Red, 48"/>
              <i n="[Dim product].[Product].&amp;[ML Road Frame - Red, 52]" c="ML Road Frame - Red, 52"/>
              <i n="[Dim product].[Product].&amp;[ML Road Frame-W - Yellow, 38]" c="ML Road Frame-W - Yellow, 38"/>
              <i n="[Dim product].[Product].&amp;[ML Road Frame-W - Yellow, 40]" c="ML Road Frame-W - Yellow, 40"/>
              <i n="[Dim product].[Product].&amp;[ML Road Frame-W - Yellow, 44]" c="ML Road Frame-W - Yellow, 44"/>
              <i n="[Dim product].[Product].&amp;[ML Road Frame-W - Yellow, 48]" c="ML Road Frame-W - Yellow, 48"/>
              <i n="[Dim product].[Product].&amp;[ML Road Front Wheel]" c="ML Road Front Wheel"/>
              <i n="[Dim product].[Product].&amp;[ML Road Pedal]" c="ML Road Pedal"/>
              <i n="[Dim product].[Product].&amp;[ML Road Rear Wheel]" c="ML Road Rear Wheel"/>
              <i n="[Dim product].[Product].&amp;[ML Road Tire]" c="ML Road Tire"/>
              <i n="[Dim product].[Product].&amp;[ML Touring Seat/Saddle]" c="ML Touring Seat/Saddle"/>
              <i n="[Dim product].[Product].&amp;[Mountain Bike Socks, L]" c="Mountain Bike Socks, L"/>
              <i n="[Dim product].[Product].&amp;[Mountain Bike Socks, M]" c="Mountain Bike Socks, M"/>
              <i n="[Dim product].[Product].&amp;[Mountain Bottle Cage]" c="Mountain Bottle Cage"/>
              <i n="[Dim product].[Product].&amp;[Mountain Tire Tube]" c="Mountain Tire Tube"/>
              <i n="[Dim product].[Product].&amp;[Mountain-100 Black, 38]" c="Mountain-100 Black, 38"/>
              <i n="[Dim product].[Product].&amp;[Mountain-100 Black, 42]" c="Mountain-100 Black, 42"/>
              <i n="[Dim product].[Product].&amp;[Mountain-100 Black, 44]" c="Mountain-100 Black, 44"/>
              <i n="[Dim product].[Product].&amp;[Mountain-100 Black, 48]" c="Mountain-100 Black, 48"/>
              <i n="[Dim product].[Product].&amp;[Mountain-100 Silver, 38]" c="Mountain-100 Silver, 38"/>
              <i n="[Dim product].[Product].&amp;[Mountain-100 Silver, 42]" c="Mountain-100 Silver, 42"/>
              <i n="[Dim product].[Product].&amp;[Mountain-100 Silver, 44]" c="Mountain-100 Silver, 44"/>
              <i n="[Dim product].[Product].&amp;[Mountain-100 Silver, 48]" c="Mountain-100 Silver, 48"/>
              <i n="[Dim product].[Product].&amp;[Mountain-200 Black, 38]" c="Mountain-200 Black, 38"/>
              <i n="[Dim product].[Product].&amp;[Mountain-200 Black, 42]" c="Mountain-200 Black, 42"/>
              <i n="[Dim product].[Product].&amp;[Mountain-200 Black, 46]" c="Mountain-200 Black, 46"/>
              <i n="[Dim product].[Product].&amp;[Mountain-200 Silver, 38]" c="Mountain-200 Silver, 38"/>
              <i n="[Dim product].[Product].&amp;[Mountain-200 Silver, 42]" c="Mountain-200 Silver, 42"/>
              <i n="[Dim product].[Product].&amp;[Mountain-200 Silver, 46]" c="Mountain-200 Silver, 46"/>
              <i n="[Dim product].[Product].&amp;[Mountain-300 Black, 38]" c="Mountain-300 Black, 38"/>
              <i n="[Dim product].[Product].&amp;[Mountain-300 Black, 40]" c="Mountain-300 Black, 40"/>
              <i n="[Dim product].[Product].&amp;[Mountain-300 Black, 44]" c="Mountain-300 Black, 44"/>
              <i n="[Dim product].[Product].&amp;[Mountain-300 Black, 48]" c="Mountain-300 Black, 48"/>
              <i n="[Dim product].[Product].&amp;[Mountain-400-W Silver, 38]" c="Mountain-400-W Silver, 38"/>
              <i n="[Dim product].[Product].&amp;[Mountain-400-W Silver, 40]" c="Mountain-400-W Silver, 40"/>
              <i n="[Dim product].[Product].&amp;[Mountain-400-W Silver, 42]" c="Mountain-400-W Silver, 42"/>
              <i n="[Dim product].[Product].&amp;[Mountain-400-W Silver, 46]" c="Mountain-400-W Silver, 46"/>
              <i n="[Dim product].[Product].&amp;[Mountain-500 Black, 40]" c="Mountain-500 Black, 40"/>
              <i n="[Dim product].[Product].&amp;[Mountain-500 Black, 42]" c="Mountain-500 Black, 42"/>
              <i n="[Dim product].[Product].&amp;[Mountain-500 Black, 44]" c="Mountain-500 Black, 44"/>
              <i n="[Dim product].[Product].&amp;[Mountain-500 Black, 48]" c="Mountain-500 Black, 48"/>
              <i n="[Dim product].[Product].&amp;[Mountain-500 Black, 52]" c="Mountain-500 Black, 52"/>
              <i n="[Dim product].[Product].&amp;[Mountain-500 Silver, 40]" c="Mountain-500 Silver, 40"/>
              <i n="[Dim product].[Product].&amp;[Mountain-500 Silver, 42]" c="Mountain-500 Silver, 42"/>
              <i n="[Dim product].[Product].&amp;[Mountain-500 Silver, 44]" c="Mountain-500 Silver, 44"/>
              <i n="[Dim product].[Product].&amp;[Mountain-500 Silver, 48]" c="Mountain-500 Silver, 48"/>
              <i n="[Dim product].[Product].&amp;[Mountain-500 Silver, 52]" c="Mountain-500 Silver, 52"/>
              <i n="[Dim product].[Product].&amp;[Patch Kit/8 Patches]" c="Patch Kit/8 Patches"/>
              <i n="[Dim product].[Product].&amp;[Racing Socks, L]" c="Racing Socks, L"/>
              <i n="[Dim product].[Product].&amp;[Racing Socks, M]" c="Racing Socks, M"/>
              <i n="[Dim product].[Product].&amp;[Rear Brakes]" c="Rear Brakes"/>
              <i n="[Dim product].[Product].&amp;[Rear Derailleur]" c="Rear Derailleur"/>
              <i n="[Dim product].[Product].&amp;[Road Bottle Cage]" c="Road Bottle Cage"/>
              <i n="[Dim product].[Product].&amp;[Road Tire Tube]" c="Road Tire Tube"/>
              <i n="[Dim product].[Product].&amp;[Road-150 Red, 44]" c="Road-150 Red, 44"/>
              <i n="[Dim product].[Product].&amp;[Road-150 Red, 48]" c="Road-150 Red, 48"/>
              <i n="[Dim product].[Product].&amp;[Road-150 Red, 52]" c="Road-150 Red, 52"/>
              <i n="[Dim product].[Product].&amp;[Road-150 Red, 56]" c="Road-150 Red, 56"/>
              <i n="[Dim product].[Product].&amp;[Road-150 Red, 62]" c="Road-150 Red, 62"/>
              <i n="[Dim product].[Product].&amp;[Road-250 Black, 44]" c="Road-250 Black, 44"/>
              <i n="[Dim product].[Product].&amp;[Road-250 Black, 48]" c="Road-250 Black, 48"/>
              <i n="[Dim product].[Product].&amp;[Road-250 Black, 52]" c="Road-250 Black, 52"/>
              <i n="[Dim product].[Product].&amp;[Road-250 Black, 58]" c="Road-250 Black, 58"/>
              <i n="[Dim product].[Product].&amp;[Road-250 Red, 44]" c="Road-250 Red, 44"/>
              <i n="[Dim product].[Product].&amp;[Road-250 Red, 48]" c="Road-250 Red, 48"/>
              <i n="[Dim product].[Product].&amp;[Road-250 Red, 52]" c="Road-250 Red, 52"/>
              <i n="[Dim product].[Product].&amp;[Road-250 Red, 58]" c="Road-250 Red, 58"/>
              <i n="[Dim product].[Product].&amp;[Road-350-W Yellow, 40]" c="Road-350-W Yellow, 40"/>
              <i n="[Dim product].[Product].&amp;[Road-350-W Yellow, 42]" c="Road-350-W Yellow, 42"/>
              <i n="[Dim product].[Product].&amp;[Road-350-W Yellow, 44]" c="Road-350-W Yellow, 44"/>
              <i n="[Dim product].[Product].&amp;[Road-350-W Yellow, 48]" c="Road-350-W Yellow, 48"/>
              <i n="[Dim product].[Product].&amp;[Road-450 Red, 44]" c="Road-450 Red, 44"/>
              <i n="[Dim product].[Product].&amp;[Road-450 Red, 48]" c="Road-450 Red, 48"/>
              <i n="[Dim product].[Product].&amp;[Road-450 Red, 52]" c="Road-450 Red, 52"/>
              <i n="[Dim product].[Product].&amp;[Road-450 Red, 58]" c="Road-450 Red, 58"/>
              <i n="[Dim product].[Product].&amp;[Road-450 Red, 60]" c="Road-450 Red, 60"/>
              <i n="[Dim product].[Product].&amp;[Road-550-W Yellow, 38]" c="Road-550-W Yellow, 38"/>
              <i n="[Dim product].[Product].&amp;[Road-550-W Yellow, 40]" c="Road-550-W Yellow, 40"/>
              <i n="[Dim product].[Product].&amp;[Road-550-W Yellow, 42]" c="Road-550-W Yellow, 42"/>
              <i n="[Dim product].[Product].&amp;[Road-550-W Yellow, 44]" c="Road-550-W Yellow, 44"/>
              <i n="[Dim product].[Product].&amp;[Road-550-W Yellow, 48]" c="Road-550-W Yellow, 48"/>
              <i n="[Dim product].[Product].&amp;[Road-650 Black, 44]" c="Road-650 Black, 44"/>
              <i n="[Dim product].[Product].&amp;[Road-650 Black, 48]" c="Road-650 Black, 48"/>
              <i n="[Dim product].[Product].&amp;[Road-650 Black, 52]" c="Road-650 Black, 52"/>
              <i n="[Dim product].[Product].&amp;[Road-650 Black, 58]" c="Road-650 Black, 58"/>
              <i n="[Dim product].[Product].&amp;[Road-650 Black, 60]" c="Road-650 Black, 60"/>
              <i n="[Dim product].[Product].&amp;[Road-650 Black, 62]" c="Road-650 Black, 62"/>
              <i n="[Dim product].[Product].&amp;[Road-650 Red, 44]" c="Road-650 Red, 44"/>
              <i n="[Dim product].[Product].&amp;[Road-650 Red, 48]" c="Road-650 Red, 48"/>
              <i n="[Dim product].[Product].&amp;[Road-650 Red, 52]" c="Road-650 Red, 52"/>
              <i n="[Dim product].[Product].&amp;[Road-650 Red, 58]" c="Road-650 Red, 58"/>
              <i n="[Dim product].[Product].&amp;[Road-650 Red, 60]" c="Road-650 Red, 60"/>
              <i n="[Dim product].[Product].&amp;[Road-650 Red, 62]" c="Road-650 Red, 62"/>
              <i n="[Dim product].[Product].&amp;[Road-750 Black, 44]" c="Road-750 Black, 44"/>
              <i n="[Dim product].[Product].&amp;[Road-750 Black, 48]" c="Road-750 Black, 48"/>
              <i n="[Dim product].[Product].&amp;[Road-750 Black, 52]" c="Road-750 Black, 52"/>
              <i n="[Dim product].[Product].&amp;[Road-750 Black, 58]" c="Road-750 Black, 58"/>
              <i n="[Dim product].[Product].&amp;[Short-Sleeve Classic Jersey, L]" c="Short-Sleeve Classic Jersey, L"/>
              <i n="[Dim product].[Product].&amp;[Short-Sleeve Classic Jersey, M]" c="Short-Sleeve Classic Jersey, M"/>
              <i n="[Dim product].[Product].&amp;[Short-Sleeve Classic Jersey, S]" c="Short-Sleeve Classic Jersey, S"/>
              <i n="[Dim product].[Product].&amp;[Short-Sleeve Classic Jersey, XL]" c="Short-Sleeve Classic Jersey, XL"/>
              <i n="[Dim product].[Product].&amp;[Sport-100 Helmet, Black]" c="Sport-100 Helmet, Black"/>
              <i n="[Dim product].[Product].&amp;[Sport-100 Helmet, Blue]" c="Sport-100 Helmet, Blue"/>
              <i n="[Dim product].[Product].&amp;[Sport-100 Helmet, Red]" c="Sport-100 Helmet, Red"/>
              <i n="[Dim product].[Product].&amp;[Touring Pedal]" c="Touring Pedal"/>
              <i n="[Dim product].[Product].&amp;[Touring Tire]" c="Touring Tire"/>
              <i n="[Dim product].[Product].&amp;[Touring Tire Tube]" c="Touring Tire Tube"/>
              <i n="[Dim product].[Product].&amp;[Touring-1000 Blue, 46]" c="Touring-1000 Blue, 46"/>
              <i n="[Dim product].[Product].&amp;[Touring-1000 Blue, 50]" c="Touring-1000 Blue, 50"/>
              <i n="[Dim product].[Product].&amp;[Touring-1000 Blue, 54]" c="Touring-1000 Blue, 54"/>
              <i n="[Dim product].[Product].&amp;[Touring-1000 Blue, 60]" c="Touring-1000 Blue, 60"/>
              <i n="[Dim product].[Product].&amp;[Touring-1000 Yellow, 46]" c="Touring-1000 Yellow, 46"/>
              <i n="[Dim product].[Product].&amp;[Touring-1000 Yellow, 50]" c="Touring-1000 Yellow, 50"/>
              <i n="[Dim product].[Product].&amp;[Touring-1000 Yellow, 54]" c="Touring-1000 Yellow, 54"/>
              <i n="[Dim product].[Product].&amp;[Touring-1000 Yellow, 60]" c="Touring-1000 Yellow, 60"/>
              <i n="[Dim product].[Product].&amp;[Touring-2000 Blue, 46]" c="Touring-2000 Blue, 46"/>
              <i n="[Dim product].[Product].&amp;[Touring-2000 Blue, 50]" c="Touring-2000 Blue, 50"/>
              <i n="[Dim product].[Product].&amp;[Touring-2000 Blue, 54]" c="Touring-2000 Blue, 54"/>
              <i n="[Dim product].[Product].&amp;[Touring-2000 Blue, 60]" c="Touring-2000 Blue, 60"/>
              <i n="[Dim product].[Product].&amp;[Touring-3000 Blue, 44]" c="Touring-3000 Blue, 44"/>
              <i n="[Dim product].[Product].&amp;[Touring-3000 Blue, 50]" c="Touring-3000 Blue, 50"/>
              <i n="[Dim product].[Product].&amp;[Touring-3000 Blue, 54]" c="Touring-3000 Blue, 54"/>
              <i n="[Dim product].[Product].&amp;[Touring-3000 Blue, 58]" c="Touring-3000 Blue, 58"/>
              <i n="[Dim product].[Product].&amp;[Touring-3000 Blue, 62]" c="Touring-3000 Blue, 62"/>
              <i n="[Dim product].[Product].&amp;[Touring-3000 Yellow, 44]" c="Touring-3000 Yellow, 44"/>
              <i n="[Dim product].[Product].&amp;[Touring-3000 Yellow, 50]" c="Touring-3000 Yellow, 50"/>
              <i n="[Dim product].[Product].&amp;[Touring-3000 Yellow, 54]" c="Touring-3000 Yellow, 54"/>
              <i n="[Dim product].[Product].&amp;[Touring-3000 Yellow, 58]" c="Touring-3000 Yellow, 58"/>
              <i n="[Dim product].[Product].&amp;[Touring-3000 Yellow, 62]" c="Touring-3000 Yellow, 62"/>
              <i n="[Dim product].[Product].&amp;[Water Bottle - 30 oz.]" c="Water Bottle - 30 oz."/>
              <i n="[Dim product].[Product].&amp;[Women's Mountain Shorts, L]" c="Women's Mountain Shorts, L"/>
              <i n="[Dim product].[Product].&amp;[Women's Mountain Shorts, M]" c="Women's Mountain Shorts, M"/>
              <i n="[Dim product].[Product].&amp;[Women's Mountain Shorts, S]" c="Women's Mountain Shorts, S"/>
              <i n="[Dim product].[Product].&amp;[Women's Tights, L]" c="Women's Tights, L"/>
              <i n="[Dim product].[Product].&amp;[Women's Tights, M]" c="Women's Tights, M"/>
              <i n="[Dim product].[Product].&amp;[Women's Tights, S]" c="Women's Tights, S"/>
              <i n="[Dim product].[Product].&amp;[Headlights - Dual-Beam]" c="Headlights - Dual-Beam" nd="1"/>
              <i n="[Dim product].[Product].&amp;[Headlights - Weatherproof]" c="Headlights - Weatherproof" nd="1"/>
              <i n="[Dim product].[Product].&amp;[HL Mountain Frame - Black, 46]" c="HL Mountain Frame - Black, 46" nd="1"/>
              <i n="[Dim product].[Product].&amp;[HL Mountain Frame - Silver, 44]" c="HL Mountain Frame - Silver, 44" nd="1"/>
              <i n="[Dim product].[Product].&amp;[HL Road Frame - Black, 52]" c="HL Road Frame - Black, 52" nd="1"/>
              <i n="[Dim product].[Product].&amp;[HL Road Frame - Black, 58]" c="HL Road Frame - Black, 58" nd="1"/>
              <i n="[Dim product].[Product].&amp;[HL Road Frame - Black, 62]" c="HL Road Frame - Black, 62" nd="1"/>
              <i n="[Dim product].[Product].&amp;[HL Road Frame - Red, 52]" c="HL Road Frame - Red, 52" nd="1"/>
              <i n="[Dim product].[Product].&amp;[HL Road Frame - Red, 56]" c="HL Road Frame - Red, 56" nd="1"/>
              <i n="[Dim product].[Product].&amp;[HL Road Frame - Red, 58]" c="HL Road Frame - Red, 58" nd="1"/>
              <i n="[Dim product].[Product].&amp;[LL Road Frame - Black, 48]" c="LL Road Frame - Black, 48" nd="1"/>
              <i n="[Dim product].[Product].&amp;[LL Road Frame - Black, 62]" c="LL Road Frame - Black, 62" nd="1"/>
              <i n="[Dim product].[Product].&amp;[LL Road Frame - Red, 58]" c="LL Road Frame - Red, 58" nd="1"/>
              <i n="[Dim product].[Product].&amp;[LL Road Front Wheel]" c="LL Road Front Wheel" nd="1"/>
              <i n="[Dim product].[Product].&amp;[LL Touring Frame - Yellow, 54]" c="LL Touring Frame - Yellow, 54" nd="1"/>
              <i n="[Dim product].[Product].&amp;[Men's Sports Shorts, XL]" c="Men's Sports Shorts, XL" nd="1"/>
              <i n="[Dim product].[Product].&amp;[ML Bottom Bracket]" c="ML Bottom Bracket" nd="1"/>
              <i n="[Dim product].[Product].&amp;[ML Fork]" c="ML Fork" nd="1"/>
              <i n="[Dim product].[Product].&amp;[ML Road Frame - Red, 44]" c="ML Road Frame - Red, 44" nd="1"/>
              <i n="[Dim product].[Product].&amp;[ML Road Frame - Red, 58]" c="ML Road Frame - Red, 58" nd="1"/>
              <i n="[Dim product].[Product].&amp;[ML Road Frame - Red, 60]" c="ML Road Frame - Red, 60" nd="1"/>
              <i n="[Dim product].[Product].&amp;[ML Road Frame-W - Yellow, 42]" c="ML Road Frame-W - Yellow, 42" nd="1"/>
              <i n="[Dim product].[Product].&amp;[ML Road Handlebars]" c="ML Road Handlebars" nd="1"/>
              <i n="[Dim product].[Product].&amp;[ML Road Seat/Saddle]" c="ML Road Seat/Saddle" nd="1"/>
              <i n="[Dim product].[Product].&amp;[Mountain Pump]" c="Mountain Pump" nd="1"/>
              <i n="[Dim product].[Product].&amp;[Taillights - Battery-Powered]" c="Taillights - Battery-Powered" nd="1"/>
              <i n="[Dim product].[Product].&amp;[Touring Front Wheel]" c="Touring Front Wheel" nd="1"/>
              <i n="[Dim product].[Product].&amp;[Touring Rear Wheel]" c="Touring Rear Wheel" nd="1"/>
              <i n="[Dim product].[Product].&amp;[Touring-Panniers, Large]" c="Touring-Panniers, Large" nd="1"/>
            </range>
          </ranges>
        </level>
      </levels>
      <selections count="1">
        <selection n="[Dim product].[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E3716B-E23B-410E-B98A-4DDEB769AEE5}" sourceName="[Dim product].[category]">
  <pivotTables>
    <pivotTable tabId="1" name="PivotTable3"/>
  </pivotTables>
  <data>
    <olap pivotCacheId="926610547">
      <levels count="2">
        <level uniqueName="[Dim product].[category].[(All)]" sourceCaption="(All)" count="0"/>
        <level uniqueName="[Dim product].[category].[category]" sourceCaption="category" count="4">
          <ranges>
            <range startItem="0">
              <i n="[Dim product].[category].&amp;[Accessories]" c="Accessories"/>
              <i n="[Dim product].[category].&amp;[Bikes]" c="Bikes"/>
              <i n="[Dim product].[category].&amp;[Clothing]" c="Clothing"/>
              <i n="[Dim product].[category].&amp;[Components]" c="Components"/>
            </range>
          </ranges>
        </level>
      </levels>
      <selections count="1">
        <selection n="[Dim 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OrderFlag" xr10:uid="{8BDE79CE-CC1E-473E-8E74-6A2FD0C46C97}" sourceName="[Fact Table].[OnlineOrderFlag]">
  <pivotTables>
    <pivotTable tabId="1" name="sales per region"/>
    <pivotTable tabId="1" name="Month Analysis"/>
    <pivotTable tabId="1" name="sales per category"/>
    <pivotTable tabId="1" name="sales per month"/>
    <pivotTable tabId="1" name="Top 5 products"/>
    <pivotTable tabId="1" name="customers"/>
    <pivotTable tabId="1" name="online_or_offline"/>
    <pivotTable tabId="1" name="products"/>
    <pivotTable tabId="1" name="sales"/>
    <pivotTable tabId="1" name="sellers"/>
    <pivotTable tabId="1" name="subcat"/>
    <pivotTable tabId="1" name="products_per_cat"/>
    <pivotTable tabId="1" name="Qproducts"/>
    <pivotTable tabId="1" name="top_sub_products"/>
    <pivotTable tabId="1" name="Units of products"/>
    <pivotTable tabId="1" name="Sales_products_per_month"/>
    <pivotTable tabId="1" name="flag_online_per_Quantity"/>
    <pivotTable tabId="1" name="Quantity_Product_per_month"/>
  </pivotTables>
  <data>
    <olap pivotCacheId="1486786985">
      <levels count="2">
        <level uniqueName="[Fact Table].[OnlineOrderFlag].[(All)]" sourceCaption="(All)" count="0"/>
        <level uniqueName="[Fact Table].[OnlineOrderFlag].[OnlineOrderFlag]" sourceCaption="OnlineOrderFlag" count="2">
          <ranges>
            <range startItem="0">
              <i n="[Fact Table].[OnlineOrderFlag].&amp;[Offline]" c="Offline"/>
              <i n="[Fact Table].[OnlineOrderFlag].&amp;[Online]" c="Online"/>
            </range>
          </ranges>
        </level>
      </levels>
      <selections count="1">
        <selection n="[Fact Table].[OnlineOrderFla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CCECACA-A1E6-441C-AD70-C51D5B393C90}" sourceName="[Dim product].[category]">
  <pivotTables>
    <pivotTable tabId="1" name="sales per region"/>
    <pivotTable tabId="1" name="customers"/>
    <pivotTable tabId="1" name="Month Analysis"/>
    <pivotTable tabId="1" name="online_or_offline"/>
    <pivotTable tabId="1" name="products"/>
    <pivotTable tabId="1" name="sales"/>
    <pivotTable tabId="1" name="sales per month"/>
    <pivotTable tabId="1" name="sellers"/>
    <pivotTable tabId="1" name="Top 5 products"/>
    <pivotTable tabId="1" name="Qproducts"/>
    <pivotTable tabId="1" name="top_sub_products"/>
    <pivotTable tabId="1" name="Units of products"/>
    <pivotTable tabId="1" name="Sales_products_per_month"/>
    <pivotTable tabId="1" name="flag_online_per_Quantity"/>
    <pivotTable tabId="1" name="Quantity_Product_per_month"/>
  </pivotTables>
  <data>
    <olap pivotCacheId="1866529778">
      <levels count="2">
        <level uniqueName="[Dim product].[category].[(All)]" sourceCaption="(All)" count="0"/>
        <level uniqueName="[Dim product].[category].[category]" sourceCaption="category" count="4">
          <ranges>
            <range startItem="0">
              <i n="[Dim product].[category].&amp;[Accessories]" c="Accessories"/>
              <i n="[Dim product].[category].&amp;[Bikes]" c="Bikes"/>
              <i n="[Dim product].[category].&amp;[Clothing]" c="Clothing"/>
              <i n="[Dim product].[category].&amp;[Components]" c="Components"/>
            </range>
          </ranges>
        </level>
      </levels>
      <selections count="1">
        <selection n="[Dim 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ineOrderFlag 1" xr10:uid="{37F16ECF-869F-4FDE-AAD7-21ADB59ED554}" cache="Slicer_OnlineOrderFlag" caption="Order Type" columnCount="2" level="1" style="Slicer Style 1" rowHeight="234950"/>
  <slicer name="category 2" xr10:uid="{0BE307BD-A810-4838-A3D5-CBB91846E516}" cache="Slicer_category1" caption="category" columnCount="2"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ineOrderFlag 3" xr10:uid="{298A7797-5878-4427-AF33-5751357E8B1B}" cache="Slicer_OnlineOrderFlag" caption="Order Type" columnCount="2" level="1" style="Slicer Style 1" rowHeight="234950"/>
  <slicer name="category 4" xr10:uid="{21266A87-7D64-4625-81BA-C87B6AB94D1C}" cache="Slicer_category1" caption="category" columnCount="2"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ineOrderFlag 2" xr10:uid="{1FE74F40-000E-41CA-B345-FA19B7873C77}" cache="Slicer_OnlineOrderFlag" caption="Order Type" columnCount="2" level="1" style="Slicer Style 1" rowHeight="234950"/>
  <slicer name="category 3" xr10:uid="{E27EF6E5-305E-42E2-8272-342D64C0239C}" cache="Slicer_category1" caption="category" columnCount="2" level="1" style="Slicer Style 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ineOrderFlag 4" xr10:uid="{4C4D88B3-7C4E-439E-A37E-2914633C4B27}" cache="Slicer_OnlineOrderFlag" caption="Order Type" columnCount="2" level="1" style="Slicer Style 1" rowHeight="234950"/>
  <slicer name="category 5" xr10:uid="{8FA5518B-E596-41AA-8D0A-8832D1E30D8F}" cache="Slicer_category1" caption="category" columnCount="2" level="1" style="Slicer Style 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ineOrderFlag 5" xr10:uid="{0856C0D1-4A52-4AA1-8E17-2B050EB510AF}" cache="Slicer_OnlineOrderFlag" caption="Order Type" columnCount="2" level="1" style="Slicer Style 1" rowHeight="234950"/>
  <slicer name="category 6" xr10:uid="{4D81FF55-D3ED-405A-ABAB-C188F7DE08AE}" cache="Slicer_category1" caption="category" columnCount="2" level="1" style="Slicer Style 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CCA1810-3466-4629-923A-B07B8FBCED33}" cache="Slicer_Product" caption="Product" level="1" rowHeight="234950"/>
  <slicer name="category" xr10:uid="{041575B9-C6D9-46F9-869F-2E96870CA133}" cache="Slicer_category" caption="category" level="1" rowHeight="234950"/>
  <slicer name="OnlineOrderFlag" xr10:uid="{EA064C5A-6949-4DC8-A534-E8FCE7C75238}" cache="Slicer_OnlineOrderFlag" caption="OnlineOrderFlag" showCaption="0" level="1" style="SlicerStyleLight4" rowHeight="234950"/>
  <slicer name="category 1" xr10:uid="{9CCCCA8A-86BF-4048-A22B-591859AE916B}" cache="Slicer_category1" caption="category"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730509F4-91AC-42DB-B706-FA3882071147}" sourceName="[Fact Table].[OrderDate]">
  <pivotTables>
    <pivotTable tabId="1" name="sales per month"/>
    <pivotTable tabId="1" name="sales per category"/>
    <pivotTable tabId="1" name="sales per region"/>
    <pivotTable tabId="1" name="Month Analysis"/>
    <pivotTable tabId="1" name="Top 5 products"/>
    <pivotTable tabId="1" name="customers"/>
    <pivotTable tabId="1" name="online_or_offline"/>
    <pivotTable tabId="1" name="products"/>
    <pivotTable tabId="1" name="sales"/>
    <pivotTable tabId="1" name="sellers"/>
    <pivotTable tabId="1" name="subcat"/>
    <pivotTable tabId="1" name="products_per_cat"/>
    <pivotTable tabId="1" name="Qproducts"/>
    <pivotTable tabId="1" name="top_sub_products"/>
    <pivotTable tabId="1" name="Units of products"/>
    <pivotTable tabId="1" name="Sales_products_per_month"/>
    <pivotTable tabId="1" name="flag_online_per_Quantity"/>
    <pivotTable tabId="1" name="Quantity_Product_per_month"/>
  </pivotTables>
  <state minimalRefreshVersion="6" lastRefreshVersion="6" pivotCacheId="525824028" filterType="dateBetween">
    <selection startDate="2011-01-01T00:00:00" endDate="2014-12-31T00:00:00"/>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DBED2E34-D545-4847-9C27-1DE75DA38923}" cache="Timeline_OrderDate" caption="OrderDate" showHeader="0" showSelectionLabel="0" level="0" selectionLevel="0" scrollPosition="2011-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3" xr10:uid="{1F0FE426-9306-4274-AEAA-D186152A50C0}" cache="Timeline_OrderDate" caption="OrderDate" showHeader="0" showSelectionLabel="0" level="0" selectionLevel="0" scrollPosition="2011-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2" xr10:uid="{B9B55D63-6265-470B-A1D9-0E6960FEC77D}" cache="Timeline_OrderDate" caption="OrderDate" showHeader="0" showSelectionLabel="0" level="0" selectionLevel="0" scrollPosition="2011-01-01T00:00:00" style="Timeline Style 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4" xr10:uid="{DF6C7189-772E-4257-B969-AA3332F4271C}" cache="Timeline_OrderDate" caption="OrderDate" showHeader="0" showSelectionLabel="0" level="0" selectionLevel="0" scrollPosition="2011-01-01T00:00:00" style="Timeline Style 1"/>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5" xr10:uid="{86E7DBF3-EA8E-4A5D-94AA-8261EE71DABF}" cache="Timeline_OrderDate" caption="OrderDate" showHeader="0" showSelectionLabel="0" level="0" selectionLevel="0" scrollPosition="2011-01-01T00:00:00" style="Timeline Style 1"/>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AAD123DD-6D8A-4A6A-A510-D020BC0191E4}" cache="Timeline_OrderDate" caption="OrderDate" showHeader="0" showSelectionLabel="0" level="0" selectionLevel="0" scrollPosition="2011-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microsoft.com/office/2011/relationships/timeline" Target="../timelines/timeline6.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7.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microsoft.com/office/2007/relationships/slicer" Target="../slicers/slicer6.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ctrlProp" Target="../ctrlProps/ctrlProp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vmlDrawing" Target="../drawings/vmlDrawing1.v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531E-5BCD-4205-813A-1B34EE148863}">
  <sheetPr codeName="Sheet3"/>
  <dimension ref="A5:S34"/>
  <sheetViews>
    <sheetView showGridLines="0" zoomScale="75" zoomScaleNormal="124" workbookViewId="0">
      <selection activeCell="W27" sqref="W27"/>
    </sheetView>
  </sheetViews>
  <sheetFormatPr defaultRowHeight="14.4" x14ac:dyDescent="0.3"/>
  <sheetData>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row r="34" spans="1:19" x14ac:dyDescent="0.3">
      <c r="A34" s="11"/>
      <c r="B34" s="11"/>
      <c r="C34" s="11"/>
      <c r="D34" s="11"/>
      <c r="E34" s="11"/>
      <c r="F34" s="11"/>
      <c r="G34" s="11"/>
      <c r="H34" s="11"/>
      <c r="I34" s="11"/>
      <c r="J34" s="11"/>
      <c r="K34" s="11"/>
      <c r="L34" s="11"/>
      <c r="M34" s="11"/>
      <c r="N34" s="11"/>
      <c r="O34" s="11"/>
      <c r="P34" s="11"/>
      <c r="Q34" s="11"/>
      <c r="R34" s="11"/>
      <c r="S34"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A2DF-474E-4F5E-9CFA-76BE5811240E}">
  <sheetPr codeName="Sheet4"/>
  <dimension ref="A5:S34"/>
  <sheetViews>
    <sheetView showGridLines="0" zoomScale="75" zoomScaleNormal="124" workbookViewId="0"/>
  </sheetViews>
  <sheetFormatPr defaultRowHeight="14.4" x14ac:dyDescent="0.3"/>
  <sheetData>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row r="34" spans="1:19" x14ac:dyDescent="0.3">
      <c r="A34" s="11"/>
      <c r="B34" s="11"/>
      <c r="C34" s="11"/>
      <c r="D34" s="11"/>
      <c r="E34" s="11"/>
      <c r="F34" s="11"/>
      <c r="G34" s="11"/>
      <c r="H34" s="11"/>
      <c r="I34" s="11"/>
      <c r="J34" s="11"/>
      <c r="K34" s="11"/>
      <c r="L34" s="11"/>
      <c r="M34" s="11"/>
      <c r="N34" s="11"/>
      <c r="O34" s="11"/>
      <c r="P34" s="11"/>
      <c r="Q34" s="11"/>
      <c r="R34" s="11"/>
      <c r="S34"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D5C3-8B3F-4A07-9963-12F58FD52A2E}">
  <sheetPr codeName="Sheet5"/>
  <dimension ref="A5:S34"/>
  <sheetViews>
    <sheetView showGridLines="0" zoomScale="75" zoomScaleNormal="124" workbookViewId="0"/>
  </sheetViews>
  <sheetFormatPr defaultRowHeight="14.4" x14ac:dyDescent="0.3"/>
  <sheetData>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row r="34" spans="1:19" x14ac:dyDescent="0.3">
      <c r="A34" s="11"/>
      <c r="B34" s="11"/>
      <c r="C34" s="11"/>
      <c r="D34" s="11"/>
      <c r="E34" s="11"/>
      <c r="F34" s="11"/>
      <c r="G34" s="11"/>
      <c r="H34" s="11"/>
      <c r="I34" s="11"/>
      <c r="J34" s="11"/>
      <c r="K34" s="11"/>
      <c r="L34" s="11"/>
      <c r="M34" s="11"/>
      <c r="N34" s="11"/>
      <c r="O34" s="11"/>
      <c r="P34" s="11"/>
      <c r="Q34" s="11"/>
      <c r="R34" s="11"/>
      <c r="S34"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A30B-E126-47B9-8430-BAF6A0B2E47B}">
  <sheetPr codeName="Sheet6"/>
  <dimension ref="A5:S34"/>
  <sheetViews>
    <sheetView showGridLines="0" tabSelected="1" zoomScale="75" zoomScaleNormal="124" workbookViewId="0"/>
  </sheetViews>
  <sheetFormatPr defaultRowHeight="14.4" x14ac:dyDescent="0.3"/>
  <sheetData>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row r="34" spans="1:19" x14ac:dyDescent="0.3">
      <c r="A34" s="11"/>
      <c r="B34" s="11"/>
      <c r="C34" s="11"/>
      <c r="D34" s="11"/>
      <c r="E34" s="11"/>
      <c r="F34" s="11"/>
      <c r="G34" s="11"/>
      <c r="H34" s="11"/>
      <c r="I34" s="11"/>
      <c r="J34" s="11"/>
      <c r="K34" s="11"/>
      <c r="L34" s="11"/>
      <c r="M34" s="11"/>
      <c r="N34" s="11"/>
      <c r="O34" s="11"/>
      <c r="P34" s="11"/>
      <c r="Q34" s="11"/>
      <c r="R34" s="11"/>
      <c r="S34"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A22A-AA20-470D-A016-D2CB16E06589}">
  <dimension ref="A5:S34"/>
  <sheetViews>
    <sheetView showGridLines="0" zoomScale="75" zoomScaleNormal="124" workbookViewId="0">
      <selection activeCell="U20" sqref="U20"/>
    </sheetView>
  </sheetViews>
  <sheetFormatPr defaultRowHeight="14.4" x14ac:dyDescent="0.3"/>
  <sheetData>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row r="34" spans="1:19" x14ac:dyDescent="0.3">
      <c r="A34" s="11"/>
      <c r="B34" s="11"/>
      <c r="C34" s="11"/>
      <c r="D34" s="11"/>
      <c r="E34" s="11"/>
      <c r="F34" s="11"/>
      <c r="G34" s="11"/>
      <c r="H34" s="11"/>
      <c r="I34" s="11"/>
      <c r="J34" s="11"/>
      <c r="K34" s="11"/>
      <c r="L34" s="11"/>
      <c r="M34" s="11"/>
      <c r="N34" s="11"/>
      <c r="O34" s="11"/>
      <c r="P34" s="11"/>
      <c r="Q34" s="11"/>
      <c r="R34" s="11"/>
      <c r="S34"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49B55-B04A-436C-BDA9-184FEFE19194}">
  <sheetPr codeName="Sheet2"/>
  <dimension ref="A1"/>
  <sheetViews>
    <sheetView showGridLines="0" workbookViewId="0">
      <selection activeCell="Q6" sqref="Q6"/>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8EF1-8EEF-4558-8AC9-7C6173C062BC}">
  <sheetPr codeName="Sheet1"/>
  <dimension ref="A1:AW416"/>
  <sheetViews>
    <sheetView showGridLines="0" topLeftCell="AB2" zoomScale="65" workbookViewId="0">
      <selection activeCell="AL7" sqref="AL7:AN14"/>
    </sheetView>
  </sheetViews>
  <sheetFormatPr defaultRowHeight="14.4" x14ac:dyDescent="0.3"/>
  <cols>
    <col min="1" max="1" width="14.33203125" bestFit="1" customWidth="1"/>
    <col min="2" max="2" width="16.21875" bestFit="1" customWidth="1"/>
    <col min="3" max="3" width="15.44140625" bestFit="1" customWidth="1"/>
    <col min="4" max="4" width="34.109375" bestFit="1" customWidth="1"/>
    <col min="7" max="7" width="8.88671875" style="4"/>
    <col min="9" max="9" width="25.5546875" bestFit="1" customWidth="1"/>
    <col min="10" max="10" width="26.44140625" bestFit="1" customWidth="1"/>
    <col min="11" max="11" width="15.44140625" bestFit="1" customWidth="1"/>
    <col min="12" max="12" width="26.21875" customWidth="1"/>
    <col min="13" max="13" width="14" style="4" bestFit="1" customWidth="1"/>
    <col min="14" max="14" width="14.109375" bestFit="1" customWidth="1"/>
    <col min="15" max="15" width="25.5546875" bestFit="1" customWidth="1"/>
    <col min="16" max="16" width="26.5546875" bestFit="1" customWidth="1"/>
    <col min="17" max="17" width="14.109375" bestFit="1" customWidth="1"/>
    <col min="18" max="18" width="12.109375" bestFit="1" customWidth="1"/>
    <col min="19" max="19" width="12.5546875" style="4" bestFit="1" customWidth="1"/>
    <col min="20" max="20" width="28.33203125" bestFit="1" customWidth="1"/>
    <col min="21" max="21" width="14.109375" bestFit="1" customWidth="1"/>
    <col min="22" max="22" width="27.44140625" bestFit="1" customWidth="1"/>
    <col min="23" max="23" width="15.44140625" bestFit="1" customWidth="1"/>
    <col min="24" max="24" width="20.44140625" bestFit="1" customWidth="1"/>
    <col min="25" max="25" width="25.5546875" bestFit="1" customWidth="1"/>
    <col min="26" max="26" width="15.44140625" bestFit="1" customWidth="1"/>
    <col min="27" max="27" width="18.21875" bestFit="1" customWidth="1"/>
    <col min="28" max="28" width="15.44140625" bestFit="1" customWidth="1"/>
    <col min="29" max="29" width="20.6640625" customWidth="1"/>
    <col min="30" max="30" width="14.44140625" bestFit="1" customWidth="1"/>
    <col min="31" max="31" width="16.109375" bestFit="1" customWidth="1"/>
    <col min="32" max="32" width="26.5546875" bestFit="1" customWidth="1"/>
    <col min="33" max="33" width="14.109375" bestFit="1" customWidth="1"/>
    <col min="34" max="34" width="15.44140625" bestFit="1" customWidth="1"/>
    <col min="35" max="35" width="16.6640625" bestFit="1" customWidth="1"/>
    <col min="36" max="36" width="24" bestFit="1" customWidth="1"/>
    <col min="37" max="37" width="22.33203125" bestFit="1" customWidth="1"/>
    <col min="38" max="38" width="21.33203125" bestFit="1" customWidth="1"/>
    <col min="39" max="39" width="20.77734375" bestFit="1" customWidth="1"/>
    <col min="40" max="40" width="12.77734375" bestFit="1" customWidth="1"/>
    <col min="41" max="41" width="17.77734375" bestFit="1" customWidth="1"/>
    <col min="42" max="42" width="22.6640625" bestFit="1" customWidth="1"/>
    <col min="43" max="43" width="26.5546875" bestFit="1" customWidth="1"/>
    <col min="44" max="44" width="16.6640625" bestFit="1" customWidth="1"/>
    <col min="45" max="45" width="24" bestFit="1" customWidth="1"/>
    <col min="46" max="46" width="22.33203125" bestFit="1" customWidth="1"/>
    <col min="47" max="47" width="21.33203125" bestFit="1" customWidth="1"/>
    <col min="48" max="48" width="20.77734375" bestFit="1" customWidth="1"/>
    <col min="49" max="49" width="11" bestFit="1" customWidth="1"/>
    <col min="50" max="50" width="14.21875" bestFit="1" customWidth="1"/>
    <col min="51" max="51" width="13.33203125" bestFit="1" customWidth="1"/>
    <col min="52" max="52" width="20.5546875" bestFit="1" customWidth="1"/>
    <col min="53" max="53" width="12.109375" bestFit="1" customWidth="1"/>
    <col min="54" max="54" width="14.88671875" bestFit="1" customWidth="1"/>
    <col min="55" max="55" width="19" bestFit="1" customWidth="1"/>
    <col min="56" max="56" width="19.88671875" bestFit="1" customWidth="1"/>
    <col min="57" max="57" width="19.21875" bestFit="1" customWidth="1"/>
    <col min="58" max="58" width="19.5546875" bestFit="1" customWidth="1"/>
    <col min="59" max="59" width="20.44140625" bestFit="1" customWidth="1"/>
    <col min="60" max="60" width="19.77734375" bestFit="1" customWidth="1"/>
    <col min="61" max="61" width="17.77734375" bestFit="1" customWidth="1"/>
    <col min="62" max="62" width="17.6640625" bestFit="1" customWidth="1"/>
    <col min="63" max="63" width="11.44140625" bestFit="1" customWidth="1"/>
    <col min="64" max="64" width="7.77734375" bestFit="1" customWidth="1"/>
    <col min="65" max="65" width="11" bestFit="1" customWidth="1"/>
    <col min="66" max="69" width="28.44140625" bestFit="1" customWidth="1"/>
    <col min="70" max="73" width="28.5546875" bestFit="1" customWidth="1"/>
    <col min="74" max="74" width="23.77734375" bestFit="1" customWidth="1"/>
    <col min="75" max="75" width="22.88671875" bestFit="1" customWidth="1"/>
    <col min="76" max="76" width="17.44140625" bestFit="1" customWidth="1"/>
    <col min="77" max="77" width="23.21875" bestFit="1" customWidth="1"/>
    <col min="78" max="78" width="23.5546875" bestFit="1" customWidth="1"/>
    <col min="79" max="79" width="16.109375" bestFit="1" customWidth="1"/>
    <col min="80" max="81" width="24.44140625" bestFit="1" customWidth="1"/>
    <col min="82" max="84" width="23" bestFit="1" customWidth="1"/>
    <col min="85" max="85" width="19.77734375" bestFit="1" customWidth="1"/>
    <col min="86" max="86" width="18.88671875" bestFit="1" customWidth="1"/>
    <col min="87" max="87" width="13.44140625" bestFit="1" customWidth="1"/>
    <col min="88" max="88" width="19.21875" bestFit="1" customWidth="1"/>
    <col min="89" max="89" width="19.5546875" bestFit="1" customWidth="1"/>
    <col min="90" max="90" width="12.109375" bestFit="1" customWidth="1"/>
    <col min="91" max="94" width="25.6640625" bestFit="1" customWidth="1"/>
    <col min="95" max="98" width="27.6640625" bestFit="1" customWidth="1"/>
    <col min="99" max="99" width="21" bestFit="1" customWidth="1"/>
    <col min="100" max="100" width="21.6640625" bestFit="1" customWidth="1"/>
    <col min="101" max="101" width="21.33203125" bestFit="1" customWidth="1"/>
    <col min="102" max="102" width="17.109375" bestFit="1" customWidth="1"/>
    <col min="103" max="103" width="10.88671875" bestFit="1" customWidth="1"/>
    <col min="104" max="104" width="7.21875" bestFit="1" customWidth="1"/>
    <col min="105" max="105" width="10.5546875" bestFit="1" customWidth="1"/>
    <col min="106" max="110" width="27.88671875" bestFit="1" customWidth="1"/>
    <col min="111" max="115" width="28.109375" bestFit="1" customWidth="1"/>
    <col min="116" max="116" width="23.21875" bestFit="1" customWidth="1"/>
    <col min="117" max="117" width="22.109375" bestFit="1" customWidth="1"/>
    <col min="118" max="118" width="17" bestFit="1" customWidth="1"/>
    <col min="119" max="119" width="22.6640625" bestFit="1" customWidth="1"/>
    <col min="120" max="120" width="23" bestFit="1" customWidth="1"/>
    <col min="121" max="121" width="15.5546875" bestFit="1" customWidth="1"/>
    <col min="122" max="125" width="23.88671875" bestFit="1" customWidth="1"/>
    <col min="126" max="130" width="22.5546875" bestFit="1" customWidth="1"/>
    <col min="131" max="131" width="18.33203125" bestFit="1" customWidth="1"/>
    <col min="132" max="132" width="13" bestFit="1" customWidth="1"/>
    <col min="133" max="133" width="18.6640625" bestFit="1" customWidth="1"/>
    <col min="134" max="134" width="19" bestFit="1" customWidth="1"/>
    <col min="135" max="135" width="11.5546875" bestFit="1" customWidth="1"/>
    <col min="136" max="140" width="25.109375" bestFit="1" customWidth="1"/>
    <col min="141" max="144" width="27.21875" bestFit="1" customWidth="1"/>
    <col min="145" max="145" width="20.44140625" bestFit="1" customWidth="1"/>
    <col min="146" max="146" width="21.109375" bestFit="1" customWidth="1"/>
    <col min="147" max="147" width="24.44140625" bestFit="1" customWidth="1"/>
    <col min="148" max="148" width="25.33203125" bestFit="1" customWidth="1"/>
    <col min="149" max="149" width="24.5546875" bestFit="1" customWidth="1"/>
    <col min="150" max="150" width="25.6640625" bestFit="1" customWidth="1"/>
    <col min="151" max="151" width="17.77734375" bestFit="1" customWidth="1"/>
    <col min="152" max="152" width="18.88671875" bestFit="1" customWidth="1"/>
    <col min="153" max="153" width="18.21875" bestFit="1" customWidth="1"/>
    <col min="154" max="154" width="20.44140625" bestFit="1" customWidth="1"/>
    <col min="155" max="155" width="21.33203125" bestFit="1" customWidth="1"/>
    <col min="156" max="156" width="20.5546875" bestFit="1" customWidth="1"/>
    <col min="157" max="157" width="9.88671875" bestFit="1" customWidth="1"/>
    <col min="158" max="158" width="11.77734375" bestFit="1" customWidth="1"/>
    <col min="159" max="159" width="11.44140625" bestFit="1" customWidth="1"/>
    <col min="160" max="163" width="28.77734375" bestFit="1" customWidth="1"/>
    <col min="164" max="167" width="31.6640625" bestFit="1" customWidth="1"/>
    <col min="168" max="168" width="24.109375" bestFit="1" customWidth="1"/>
    <col min="169" max="169" width="23.21875" bestFit="1" customWidth="1"/>
    <col min="170" max="170" width="17.77734375" bestFit="1" customWidth="1"/>
    <col min="171" max="171" width="23.5546875" bestFit="1" customWidth="1"/>
    <col min="172" max="172" width="23.88671875" bestFit="1" customWidth="1"/>
    <col min="173" max="173" width="16.44140625" bestFit="1" customWidth="1"/>
    <col min="174" max="175" width="23.33203125" bestFit="1" customWidth="1"/>
    <col min="176" max="179" width="28.5546875" bestFit="1" customWidth="1"/>
    <col min="180" max="180" width="20.109375" bestFit="1" customWidth="1"/>
    <col min="181" max="181" width="14" bestFit="1" customWidth="1"/>
    <col min="182" max="182" width="19.5546875" bestFit="1" customWidth="1"/>
    <col min="183" max="183" width="12.44140625" bestFit="1" customWidth="1"/>
    <col min="184" max="184" width="22" bestFit="1" customWidth="1"/>
    <col min="185" max="185" width="21.33203125" bestFit="1" customWidth="1"/>
    <col min="186" max="186" width="22.109375" bestFit="1" customWidth="1"/>
    <col min="187" max="187" width="20.109375" bestFit="1" customWidth="1"/>
    <col min="188" max="188" width="18.21875" bestFit="1" customWidth="1"/>
    <col min="189" max="192" width="21.77734375" bestFit="1" customWidth="1"/>
    <col min="193" max="196" width="22" bestFit="1" customWidth="1"/>
    <col min="197" max="199" width="21.77734375" bestFit="1" customWidth="1"/>
    <col min="200" max="202" width="22" bestFit="1" customWidth="1"/>
    <col min="203" max="206" width="21.77734375" bestFit="1" customWidth="1"/>
    <col min="207" max="210" width="24.77734375" bestFit="1" customWidth="1"/>
    <col min="211" max="215" width="21.77734375" bestFit="1" customWidth="1"/>
    <col min="216" max="220" width="22" bestFit="1" customWidth="1"/>
    <col min="221" max="221" width="18.21875" bestFit="1" customWidth="1"/>
    <col min="222" max="222" width="14.33203125" bestFit="1" customWidth="1"/>
    <col min="223" max="223" width="15.21875" bestFit="1" customWidth="1"/>
    <col min="224" max="224" width="11.5546875" bestFit="1" customWidth="1"/>
    <col min="225" max="225" width="14.33203125" bestFit="1" customWidth="1"/>
    <col min="226" max="226" width="16.109375" bestFit="1" customWidth="1"/>
    <col min="227" max="227" width="14.21875" bestFit="1" customWidth="1"/>
    <col min="228" max="232" width="16.44140625" bestFit="1" customWidth="1"/>
    <col min="233" max="236" width="17.77734375" bestFit="1" customWidth="1"/>
    <col min="237" max="240" width="16.44140625" bestFit="1" customWidth="1"/>
    <col min="241" max="244" width="21.6640625" bestFit="1" customWidth="1"/>
    <col min="245" max="249" width="16.44140625" bestFit="1" customWidth="1"/>
    <col min="250" max="254" width="21.6640625" bestFit="1" customWidth="1"/>
    <col min="255" max="260" width="17.77734375" bestFit="1" customWidth="1"/>
    <col min="261" max="266" width="16.44140625" bestFit="1" customWidth="1"/>
    <col min="267" max="270" width="17.77734375" bestFit="1" customWidth="1"/>
    <col min="271" max="271" width="26.88671875" bestFit="1" customWidth="1"/>
    <col min="272" max="272" width="27.6640625" bestFit="1" customWidth="1"/>
    <col min="273" max="273" width="27" bestFit="1" customWidth="1"/>
    <col min="274" max="274" width="28.109375" bestFit="1" customWidth="1"/>
    <col min="275" max="275" width="22.6640625" bestFit="1" customWidth="1"/>
    <col min="276" max="276" width="21.6640625" bestFit="1" customWidth="1"/>
    <col min="277" max="277" width="21.109375" bestFit="1" customWidth="1"/>
    <col min="278" max="278" width="12.77734375" bestFit="1" customWidth="1"/>
    <col min="279" max="279" width="11.44140625" bestFit="1" customWidth="1"/>
    <col min="280" max="280" width="16.21875" bestFit="1" customWidth="1"/>
    <col min="281" max="284" width="20.21875" bestFit="1" customWidth="1"/>
    <col min="285" max="288" width="22.109375" bestFit="1" customWidth="1"/>
    <col min="289" max="297" width="20.21875" bestFit="1" customWidth="1"/>
    <col min="298" max="302" width="22.109375" bestFit="1" customWidth="1"/>
    <col min="303" max="303" width="19.33203125" bestFit="1" customWidth="1"/>
    <col min="304" max="304" width="26.33203125" bestFit="1" customWidth="1"/>
    <col min="305" max="305" width="27.33203125" bestFit="1" customWidth="1"/>
    <col min="306" max="306" width="26.5546875" bestFit="1" customWidth="1"/>
    <col min="307" max="307" width="17.109375" bestFit="1" customWidth="1"/>
    <col min="308" max="308" width="18.21875" bestFit="1" customWidth="1"/>
    <col min="309" max="309" width="17.33203125" bestFit="1" customWidth="1"/>
    <col min="310" max="310" width="11.21875" bestFit="1" customWidth="1"/>
    <col min="311" max="312" width="20.21875" bestFit="1" customWidth="1"/>
    <col min="313" max="316" width="22.109375" bestFit="1" customWidth="1"/>
    <col min="317" max="325" width="20.21875" bestFit="1" customWidth="1"/>
    <col min="326" max="330" width="22.109375" bestFit="1" customWidth="1"/>
    <col min="331" max="331" width="21.6640625" bestFit="1" customWidth="1"/>
    <col min="332" max="332" width="19.33203125" bestFit="1" customWidth="1"/>
    <col min="333" max="333" width="26.33203125" bestFit="1" customWidth="1"/>
    <col min="334" max="334" width="27.33203125" bestFit="1" customWidth="1"/>
    <col min="335" max="335" width="26.5546875" bestFit="1" customWidth="1"/>
    <col min="336" max="336" width="17.109375" bestFit="1" customWidth="1"/>
    <col min="337" max="337" width="18.21875" bestFit="1" customWidth="1"/>
    <col min="338" max="338" width="17.33203125" bestFit="1" customWidth="1"/>
    <col min="339" max="339" width="11.21875" bestFit="1" customWidth="1"/>
    <col min="340" max="1135" width="10.77734375" bestFit="1" customWidth="1"/>
  </cols>
  <sheetData>
    <row r="1" spans="2:40" x14ac:dyDescent="0.3">
      <c r="B1" s="1" t="s">
        <v>0</v>
      </c>
      <c r="C1" t="s">
        <v>12</v>
      </c>
    </row>
    <row r="2" spans="2:40" ht="25.8" x14ac:dyDescent="0.5">
      <c r="B2" s="2" t="s">
        <v>9</v>
      </c>
      <c r="C2" s="3">
        <v>696896625.8111012</v>
      </c>
      <c r="T2" s="6" t="s">
        <v>29</v>
      </c>
      <c r="U2" s="1" t="s">
        <v>0</v>
      </c>
      <c r="V2" t="s">
        <v>94</v>
      </c>
      <c r="W2" t="s">
        <v>12</v>
      </c>
    </row>
    <row r="3" spans="2:40" x14ac:dyDescent="0.3">
      <c r="B3" s="2" t="s">
        <v>2</v>
      </c>
      <c r="C3" s="3">
        <v>526969463.24260145</v>
      </c>
      <c r="U3" s="2" t="s">
        <v>93</v>
      </c>
      <c r="V3">
        <v>27659</v>
      </c>
      <c r="W3" s="25">
        <v>65446036.436200231</v>
      </c>
    </row>
    <row r="4" spans="2:40" x14ac:dyDescent="0.3">
      <c r="B4" s="2" t="s">
        <v>7</v>
      </c>
      <c r="C4" s="3">
        <v>411207275.12560207</v>
      </c>
      <c r="J4" s="1" t="s">
        <v>0</v>
      </c>
      <c r="K4" t="s">
        <v>12</v>
      </c>
      <c r="U4" s="2" t="s">
        <v>92</v>
      </c>
      <c r="V4">
        <v>3806</v>
      </c>
      <c r="W4" s="25">
        <v>2861524087.6052046</v>
      </c>
    </row>
    <row r="5" spans="2:40" x14ac:dyDescent="0.3">
      <c r="B5" s="2" t="s">
        <v>3</v>
      </c>
      <c r="C5" s="3">
        <v>263099145.85090008</v>
      </c>
      <c r="J5" s="2" t="s">
        <v>25</v>
      </c>
      <c r="K5" s="3">
        <v>183378292.7574994</v>
      </c>
      <c r="T5" t="s">
        <v>12</v>
      </c>
      <c r="U5" s="2" t="s">
        <v>11</v>
      </c>
      <c r="V5">
        <v>31465</v>
      </c>
      <c r="W5" s="25">
        <v>2926970124.0414047</v>
      </c>
      <c r="Y5" t="str">
        <f>N7</f>
        <v>Bikes</v>
      </c>
      <c r="Z5" s="24">
        <f>GETPIVOTDATA("[Measures].[Sum of TotalDue]",$N$6,"[Dim product].[category]","[Dim product].[category].&amp;[Bikes]")</f>
        <v>0.40651095089245876</v>
      </c>
      <c r="AA5" t="str">
        <f>AA21</f>
        <v>Road Bikes</v>
      </c>
      <c r="AB5" s="24">
        <f>GETPIVOTDATA("[Measures].[Sum of TotalDue]",$AA$20,"[Dim product].[Sub category]","[Dim product].[Sub category].&amp;[Road Bikes]")/GETPIVOTDATA("[Measures].[Sum of TotalDue]",$AA$20)</f>
        <v>0.21348859133645787</v>
      </c>
      <c r="AC5" t="str">
        <f>U3</f>
        <v>Online</v>
      </c>
      <c r="AD5" s="24">
        <f>GETPIVOTDATA("[Measures].[Distinct Count of SalesOrderID]",$U$2,"[Fact Table].[OnlineOrderFlag]","[Fact Table].[OnlineOrderFlag].&amp;[Online]")/GETPIVOTDATA("[Measures].[Distinct Count of SalesOrderID]",$U$2)</f>
        <v>0.87904020340060385</v>
      </c>
    </row>
    <row r="6" spans="2:40" x14ac:dyDescent="0.3">
      <c r="B6" s="2" t="s">
        <v>6</v>
      </c>
      <c r="C6" s="3">
        <v>253771294.44459936</v>
      </c>
      <c r="J6" s="2" t="s">
        <v>26</v>
      </c>
      <c r="K6" s="3">
        <v>103403614.36870053</v>
      </c>
      <c r="N6" s="1" t="s">
        <v>0</v>
      </c>
      <c r="O6" t="s">
        <v>12</v>
      </c>
      <c r="T6" s="7">
        <v>2926970124.0414047</v>
      </c>
      <c r="Y6" t="s">
        <v>91</v>
      </c>
      <c r="Z6" s="24">
        <f>GETPIVOTDATA("[Measures].[Sum of TotalDue]",$N$6)-GETPIVOTDATA("[Measures].[Sum of TotalDue]",$N$6,"[Dim product].[category]","[Dim product].[category].&amp;[Bikes]")</f>
        <v>0.5934890491075413</v>
      </c>
      <c r="AA6" t="s">
        <v>91</v>
      </c>
      <c r="AB6" s="24">
        <f>(GETPIVOTDATA("[Measures].[Sum of TotalDue]",$AA$20)-(AB5*GETPIVOTDATA("[Measures].[Sum of TotalDue]",$AA$20)))/GETPIVOTDATA("[Measures].[Sum of TotalDue]",$AA$20)</f>
        <v>0.78651140866354219</v>
      </c>
      <c r="AC6" t="str">
        <f>U4</f>
        <v>Offline</v>
      </c>
      <c r="AD6" s="24">
        <f>GETPIVOTDATA("[Measures].[Distinct Count of SalesOrderID]",$U$2,"[Fact Table].[OnlineOrderFlag]","[Fact Table].[OnlineOrderFlag].&amp;[Offline]")/GETPIVOTDATA("[Measures].[Distinct Count of SalesOrderID]",$U$2)</f>
        <v>0.12095979659939615</v>
      </c>
    </row>
    <row r="7" spans="2:40" x14ac:dyDescent="0.3">
      <c r="B7" s="2" t="s">
        <v>8</v>
      </c>
      <c r="C7" s="3">
        <v>226427460.25189903</v>
      </c>
      <c r="J7" s="2" t="s">
        <v>27</v>
      </c>
      <c r="K7" s="3">
        <v>382618986.15669918</v>
      </c>
      <c r="N7" s="2" t="s">
        <v>14</v>
      </c>
      <c r="O7" s="5">
        <v>0.40651095089245876</v>
      </c>
      <c r="AF7" t="s">
        <v>111</v>
      </c>
      <c r="AG7" t="s">
        <v>76</v>
      </c>
      <c r="AH7" t="s">
        <v>82</v>
      </c>
      <c r="AL7" t="s">
        <v>111</v>
      </c>
      <c r="AM7" t="s">
        <v>76</v>
      </c>
      <c r="AN7" t="s">
        <v>78</v>
      </c>
    </row>
    <row r="8" spans="2:40" x14ac:dyDescent="0.3">
      <c r="B8" s="2" t="s">
        <v>4</v>
      </c>
      <c r="C8" s="3">
        <v>198158287.86850005</v>
      </c>
      <c r="J8" s="2" t="s">
        <v>28</v>
      </c>
      <c r="K8" s="3">
        <v>113514051.04080018</v>
      </c>
      <c r="N8" s="2" t="s">
        <v>16</v>
      </c>
      <c r="O8" s="5">
        <v>0.31792921385525336</v>
      </c>
      <c r="AF8" t="str">
        <f>AE21</f>
        <v>Offline</v>
      </c>
      <c r="AG8" t="str">
        <f>AE22</f>
        <v>Bikes</v>
      </c>
      <c r="AH8">
        <f>GETPIVOTDATA("[Measures].[Sum of OrderDetail.OrderQty]",$AE$20,"[Fact Table].[OnlineOrderFlag]","[Fact Table].[OnlineOrderFlag].&amp;[Offline]","[Dim product].[category]","[Dim product].[category].&amp;[Bikes]")</f>
        <v>75063</v>
      </c>
      <c r="AL8" t="str">
        <f>AM21</f>
        <v>Offline</v>
      </c>
      <c r="AM8" t="str">
        <f>AM22</f>
        <v>Accessories</v>
      </c>
      <c r="AN8">
        <f>GETPIVOTDATA("[Measures].[Sum of TotalDue]",$AM$20,"[Fact Table].[OnlineOrderFlag]","[Fact Table].[OnlineOrderFlag].&amp;[Offline]","[Dim product].[category]","[Dim product].[category].&amp;[Accessories]")</f>
        <v>237457191.16169953</v>
      </c>
    </row>
    <row r="9" spans="2:40" x14ac:dyDescent="0.3">
      <c r="B9" s="2" t="s">
        <v>10</v>
      </c>
      <c r="C9" s="3">
        <v>187208421.64119929</v>
      </c>
      <c r="J9" s="2" t="s">
        <v>17</v>
      </c>
      <c r="K9" s="3">
        <v>390954184.84100175</v>
      </c>
      <c r="N9" s="2" t="s">
        <v>15</v>
      </c>
      <c r="O9" s="5">
        <v>0.18533460863979898</v>
      </c>
      <c r="T9" t="s">
        <v>30</v>
      </c>
      <c r="AG9" t="str">
        <f>AE23</f>
        <v>Clothing</v>
      </c>
      <c r="AH9">
        <f>GETPIVOTDATA("[Measures].[Sum of OrderDetail.OrderQty]",$AE$20,"[Fact Table].[OnlineOrderFlag]","[Fact Table].[OnlineOrderFlag].&amp;[Offline]","[Dim product].[category]","[Dim product].[category].&amp;[Clothing]")</f>
        <v>64569</v>
      </c>
      <c r="AM9" t="str">
        <f>AM23</f>
        <v>Bikes</v>
      </c>
      <c r="AN9">
        <f>GETPIVOTDATA("[Measures].[Sum of TotalDue]",$AM$20,"[Fact Table].[OnlineOrderFlag]","[Fact Table].[OnlineOrderFlag].&amp;[Offline]","[Dim product].[category]","[Dim product].[category].&amp;[Bikes]")</f>
        <v>1158102976.6882915</v>
      </c>
    </row>
    <row r="10" spans="2:40" x14ac:dyDescent="0.3">
      <c r="B10" s="2" t="s">
        <v>5</v>
      </c>
      <c r="C10" s="3">
        <v>92658225.645500153</v>
      </c>
      <c r="J10" s="2" t="s">
        <v>18</v>
      </c>
      <c r="K10" s="3">
        <v>365654294.52589953</v>
      </c>
      <c r="N10" s="2" t="s">
        <v>13</v>
      </c>
      <c r="O10" s="5">
        <v>9.0225226612481751E-2</v>
      </c>
      <c r="T10" s="28">
        <v>295</v>
      </c>
      <c r="AG10" t="str">
        <f>AE24</f>
        <v>Components</v>
      </c>
      <c r="AH10">
        <f>GETPIVOTDATA("[Measures].[Sum of OrderDetail.OrderQty]",$AE$20,"[Fact Table].[OnlineOrderFlag]","[Fact Table].[OnlineOrderFlag].&amp;[Offline]","[Dim product].[category]","[Dim product].[category].&amp;[Components]")</f>
        <v>49044</v>
      </c>
      <c r="AM10" t="str">
        <f>AM24</f>
        <v>Clothing</v>
      </c>
      <c r="AN10">
        <f>GETPIVOTDATA("[Measures].[Sum of TotalDue]",$AM$20,"[Fact Table].[OnlineOrderFlag]","[Fact Table].[OnlineOrderFlag].&amp;[Offline]","[Dim product].[category]","[Dim product].[category].&amp;[Clothing]")</f>
        <v>535394609.24089724</v>
      </c>
    </row>
    <row r="11" spans="2:40" x14ac:dyDescent="0.3">
      <c r="B11" s="2" t="s">
        <v>1</v>
      </c>
      <c r="C11" s="3">
        <v>70573924.159500048</v>
      </c>
      <c r="J11" s="2" t="s">
        <v>19</v>
      </c>
      <c r="K11" s="3">
        <v>360088403.33429903</v>
      </c>
      <c r="N11" s="2" t="s">
        <v>11</v>
      </c>
      <c r="O11" s="5">
        <v>1</v>
      </c>
      <c r="AG11" t="str">
        <f>AE25</f>
        <v>Accessories</v>
      </c>
      <c r="AH11">
        <f>GETPIVOTDATA("[Measures].[Sum of OrderDetail.OrderQty]",$AE$20,"[Fact Table].[OnlineOrderFlag]","[Fact Table].[OnlineOrderFlag].&amp;[Offline]","[Dim product].[category]","[Dim product].[category].&amp;[Accessories]")</f>
        <v>25840</v>
      </c>
      <c r="AM11" t="str">
        <f>AM25</f>
        <v>Components</v>
      </c>
      <c r="AN11">
        <f>GETPIVOTDATA("[Measures].[Sum of TotalDue]",$AM$20,"[Fact Table].[OnlineOrderFlag]","[Fact Table].[OnlineOrderFlag].&amp;[Offline]","[Dim product].[category]","[Dim product].[category].&amp;[Components]")</f>
        <v>930569310.51429713</v>
      </c>
    </row>
    <row r="12" spans="2:40" x14ac:dyDescent="0.3">
      <c r="B12" s="2" t="s">
        <v>11</v>
      </c>
      <c r="C12" s="3">
        <v>2926970124.0414047</v>
      </c>
      <c r="J12" s="2" t="s">
        <v>20</v>
      </c>
      <c r="K12" s="3">
        <v>207215346.04870096</v>
      </c>
      <c r="AF12" t="str">
        <f>AE26</f>
        <v>Online</v>
      </c>
      <c r="AG12" t="str">
        <f>AE27</f>
        <v>Accessories</v>
      </c>
      <c r="AH12">
        <f>GETPIVOTDATA("[Measures].[Sum of OrderDetail.OrderQty]",$AE$20,"[Fact Table].[OnlineOrderFlag]","[Fact Table].[OnlineOrderFlag].&amp;[Online]","[Dim product].[category]","[Dim product].[category].&amp;[Accessories]")</f>
        <v>36092</v>
      </c>
      <c r="AL12" t="str">
        <f>AM26</f>
        <v>Online</v>
      </c>
      <c r="AM12" t="str">
        <f>AM27</f>
        <v>Accessories</v>
      </c>
      <c r="AN12">
        <f>GETPIVOTDATA("[Measures].[Sum of TotalDue]",$AM$20,"[Fact Table].[OnlineOrderFlag]","[Fact Table].[OnlineOrderFlag].&amp;[Online]","[Dim product].[category]","[Dim product].[category].&amp;[Accessories]")</f>
        <v>26629351.567899954</v>
      </c>
    </row>
    <row r="13" spans="2:40" x14ac:dyDescent="0.3">
      <c r="J13" s="2" t="s">
        <v>21</v>
      </c>
      <c r="K13" s="3">
        <v>256880446.32750136</v>
      </c>
      <c r="AG13" t="str">
        <f>AE28</f>
        <v>Bikes</v>
      </c>
      <c r="AH13">
        <f>GETPIVOTDATA("[Measures].[Sum of OrderDetail.OrderQty]",$AE$20,"[Fact Table].[OnlineOrderFlag]","[Fact Table].[OnlineOrderFlag].&amp;[Online]","[Dim product].[category]","[Dim product].[category].&amp;[Bikes]")</f>
        <v>15205</v>
      </c>
      <c r="AM13" t="str">
        <f>AM28</f>
        <v>Bikes</v>
      </c>
      <c r="AN13">
        <f>GETPIVOTDATA("[Measures].[Sum of TotalDue]",$AM$20,"[Fact Table].[OnlineOrderFlag]","[Fact Table].[OnlineOrderFlag].&amp;[Online]","[Dim product].[category]","[Dim product].[category].&amp;[Bikes]")</f>
        <v>31742431.669599511</v>
      </c>
    </row>
    <row r="14" spans="2:40" x14ac:dyDescent="0.3">
      <c r="J14" s="2" t="s">
        <v>22</v>
      </c>
      <c r="K14" s="3">
        <v>311820065.25329798</v>
      </c>
      <c r="T14" t="s">
        <v>31</v>
      </c>
      <c r="AG14" t="str">
        <f>AE29</f>
        <v>Clothing</v>
      </c>
      <c r="AH14">
        <f>GETPIVOTDATA("[Measures].[Sum of OrderDetail.OrderQty]",$AE$20,"[Fact Table].[OnlineOrderFlag]","[Fact Table].[OnlineOrderFlag].&amp;[Online]","[Dim product].[category]","[Dim product].[category].&amp;[Clothing]")</f>
        <v>9101</v>
      </c>
      <c r="AM14" t="str">
        <f>AM29</f>
        <v>Clothing</v>
      </c>
      <c r="AN14">
        <f>GETPIVOTDATA("[Measures].[Sum of TotalDue]",$AM$20,"[Fact Table].[OnlineOrderFlag]","[Fact Table].[OnlineOrderFlag].&amp;[Online]","[Dim product].[category]","[Dim product].[category].&amp;[Clothing]")</f>
        <v>7074253.1987000154</v>
      </c>
    </row>
    <row r="15" spans="2:40" x14ac:dyDescent="0.3">
      <c r="J15" s="2" t="s">
        <v>23</v>
      </c>
      <c r="K15" s="3">
        <v>94933254.061200321</v>
      </c>
      <c r="T15" s="7">
        <v>19119</v>
      </c>
    </row>
    <row r="16" spans="2:40" x14ac:dyDescent="0.3">
      <c r="J16" s="2" t="s">
        <v>24</v>
      </c>
      <c r="K16" s="3">
        <v>156509185.32579973</v>
      </c>
    </row>
    <row r="17" spans="10:40" x14ac:dyDescent="0.3">
      <c r="J17" s="2" t="s">
        <v>11</v>
      </c>
      <c r="K17" s="3">
        <v>2926970124.0414047</v>
      </c>
    </row>
    <row r="20" spans="10:40" x14ac:dyDescent="0.3">
      <c r="T20" t="s">
        <v>32</v>
      </c>
      <c r="AA20" s="1" t="s">
        <v>0</v>
      </c>
      <c r="AB20" t="s">
        <v>12</v>
      </c>
      <c r="AE20" s="1" t="s">
        <v>0</v>
      </c>
      <c r="AF20" t="s">
        <v>81</v>
      </c>
      <c r="AM20" s="1" t="s">
        <v>0</v>
      </c>
      <c r="AN20" t="s">
        <v>12</v>
      </c>
    </row>
    <row r="21" spans="10:40" x14ac:dyDescent="0.3">
      <c r="T21" s="28">
        <v>18</v>
      </c>
      <c r="AA21" s="2" t="s">
        <v>50</v>
      </c>
      <c r="AB21" s="3">
        <v>624874728.66549683</v>
      </c>
      <c r="AE21" s="2" t="s">
        <v>92</v>
      </c>
      <c r="AM21" s="2" t="s">
        <v>92</v>
      </c>
    </row>
    <row r="22" spans="10:40" x14ac:dyDescent="0.3">
      <c r="AA22" s="2" t="s">
        <v>49</v>
      </c>
      <c r="AB22" s="3">
        <v>357041832.93829995</v>
      </c>
      <c r="AE22" s="8" t="s">
        <v>14</v>
      </c>
      <c r="AF22">
        <v>75063</v>
      </c>
      <c r="AM22" s="8" t="s">
        <v>13</v>
      </c>
      <c r="AN22">
        <v>237457191.16169953</v>
      </c>
    </row>
    <row r="23" spans="10:40" x14ac:dyDescent="0.3">
      <c r="AA23" s="2" t="s">
        <v>70</v>
      </c>
      <c r="AB23" s="3">
        <v>240926876.80160049</v>
      </c>
      <c r="AE23" s="8" t="s">
        <v>15</v>
      </c>
      <c r="AF23">
        <v>64569</v>
      </c>
      <c r="AM23" s="8" t="s">
        <v>14</v>
      </c>
      <c r="AN23">
        <v>1158102976.6882915</v>
      </c>
    </row>
    <row r="24" spans="10:40" x14ac:dyDescent="0.3">
      <c r="U24" t="s">
        <v>94</v>
      </c>
      <c r="AA24" s="2" t="s">
        <v>68</v>
      </c>
      <c r="AB24" s="3">
        <v>222743775.17579988</v>
      </c>
      <c r="AE24" s="8" t="s">
        <v>16</v>
      </c>
      <c r="AF24">
        <v>49044</v>
      </c>
      <c r="AM24" s="8" t="s">
        <v>15</v>
      </c>
      <c r="AN24">
        <v>535394609.24089724</v>
      </c>
    </row>
    <row r="25" spans="10:40" x14ac:dyDescent="0.3">
      <c r="U25">
        <v>31465</v>
      </c>
      <c r="AA25" s="2" t="s">
        <v>51</v>
      </c>
      <c r="AB25" s="3">
        <v>207928846.75409949</v>
      </c>
      <c r="AE25" s="8" t="s">
        <v>13</v>
      </c>
      <c r="AF25">
        <v>25840</v>
      </c>
      <c r="AM25" s="8" t="s">
        <v>16</v>
      </c>
      <c r="AN25">
        <v>930569310.51429713</v>
      </c>
    </row>
    <row r="26" spans="10:40" x14ac:dyDescent="0.3">
      <c r="AA26" s="2" t="s">
        <v>55</v>
      </c>
      <c r="AB26" s="3">
        <v>175677569.52810001</v>
      </c>
      <c r="AE26" s="2" t="s">
        <v>93</v>
      </c>
      <c r="AM26" s="2" t="s">
        <v>93</v>
      </c>
    </row>
    <row r="27" spans="10:40" x14ac:dyDescent="0.3">
      <c r="AA27" s="2" t="s">
        <v>42</v>
      </c>
      <c r="AB27" s="3">
        <v>134483767.04410028</v>
      </c>
      <c r="AE27" s="8" t="s">
        <v>13</v>
      </c>
      <c r="AF27">
        <v>36092</v>
      </c>
      <c r="AM27" s="8" t="s">
        <v>13</v>
      </c>
      <c r="AN27">
        <v>26629351.567899954</v>
      </c>
    </row>
    <row r="28" spans="10:40" x14ac:dyDescent="0.3">
      <c r="AA28" s="2" t="s">
        <v>54</v>
      </c>
      <c r="AB28" s="3">
        <v>97203912.5499001</v>
      </c>
      <c r="AE28" s="8" t="s">
        <v>14</v>
      </c>
      <c r="AF28">
        <v>15205</v>
      </c>
      <c r="AM28" s="8" t="s">
        <v>14</v>
      </c>
      <c r="AN28">
        <v>31742431.669599511</v>
      </c>
    </row>
    <row r="29" spans="10:40" x14ac:dyDescent="0.3">
      <c r="AA29" s="2" t="s">
        <v>73</v>
      </c>
      <c r="AB29" s="3">
        <v>94291497.624499872</v>
      </c>
      <c r="AE29" s="8" t="s">
        <v>15</v>
      </c>
      <c r="AF29">
        <v>9101</v>
      </c>
      <c r="AM29" s="8" t="s">
        <v>15</v>
      </c>
      <c r="AN29">
        <v>7074253.1987000154</v>
      </c>
    </row>
    <row r="30" spans="10:40" x14ac:dyDescent="0.3">
      <c r="AA30" s="2" t="s">
        <v>72</v>
      </c>
      <c r="AB30" s="3">
        <v>84171558.329400063</v>
      </c>
      <c r="AE30" s="2" t="s">
        <v>11</v>
      </c>
      <c r="AF30">
        <v>274914</v>
      </c>
      <c r="AM30" s="2" t="s">
        <v>11</v>
      </c>
      <c r="AN30">
        <v>2926970124.0413523</v>
      </c>
    </row>
    <row r="31" spans="10:40" x14ac:dyDescent="0.3">
      <c r="Y31" s="1" t="s">
        <v>0</v>
      </c>
      <c r="Z31" t="s">
        <v>12</v>
      </c>
      <c r="AA31" s="2" t="s">
        <v>66</v>
      </c>
      <c r="AB31" s="3">
        <v>76434789.515899986</v>
      </c>
    </row>
    <row r="32" spans="10:40" x14ac:dyDescent="0.3">
      <c r="Y32" s="2" t="s">
        <v>90</v>
      </c>
      <c r="Z32" s="13">
        <v>43270515.960100077</v>
      </c>
      <c r="AA32" s="2" t="s">
        <v>56</v>
      </c>
      <c r="AB32" s="3">
        <v>67226518.943000123</v>
      </c>
    </row>
    <row r="33" spans="1:41" x14ac:dyDescent="0.3">
      <c r="Q33" s="1" t="s">
        <v>0</v>
      </c>
      <c r="R33" t="s">
        <v>85</v>
      </c>
      <c r="S33" t="s">
        <v>84</v>
      </c>
      <c r="T33" t="s">
        <v>83</v>
      </c>
      <c r="Y33" s="2" t="s">
        <v>88</v>
      </c>
      <c r="Z33" s="13">
        <v>44958480.40080002</v>
      </c>
      <c r="AA33" s="2" t="s">
        <v>69</v>
      </c>
      <c r="AB33" s="3">
        <v>62738835.91020003</v>
      </c>
    </row>
    <row r="34" spans="1:41" x14ac:dyDescent="0.3">
      <c r="Q34" s="2" t="s">
        <v>25</v>
      </c>
      <c r="R34" s="13">
        <v>17862.681936245801</v>
      </c>
      <c r="S34" s="14">
        <v>19584</v>
      </c>
      <c r="T34" s="3">
        <v>211</v>
      </c>
      <c r="Y34" s="2" t="s">
        <v>89</v>
      </c>
      <c r="Z34" s="13">
        <v>46254770.683199987</v>
      </c>
      <c r="AA34" s="2" t="s">
        <v>53</v>
      </c>
      <c r="AB34" s="3">
        <v>49785073.912300043</v>
      </c>
    </row>
    <row r="35" spans="1:41" x14ac:dyDescent="0.3">
      <c r="Q35" s="2" t="s">
        <v>26</v>
      </c>
      <c r="R35" s="13">
        <v>15533.065099699645</v>
      </c>
      <c r="S35" s="14">
        <v>11380</v>
      </c>
      <c r="T35" s="3">
        <v>200</v>
      </c>
      <c r="Y35" s="2" t="s">
        <v>87</v>
      </c>
      <c r="Z35" s="13">
        <v>47707918.802999988</v>
      </c>
      <c r="AA35" s="2" t="s">
        <v>58</v>
      </c>
      <c r="AB35" s="3">
        <v>45618422.436500013</v>
      </c>
    </row>
    <row r="36" spans="1:41" x14ac:dyDescent="0.3">
      <c r="Q36" s="2" t="s">
        <v>27</v>
      </c>
      <c r="R36" s="13">
        <v>27528.526236182399</v>
      </c>
      <c r="S36" s="14">
        <v>34016</v>
      </c>
      <c r="T36" s="3">
        <v>246</v>
      </c>
      <c r="Y36" s="2" t="s">
        <v>86</v>
      </c>
      <c r="Z36" s="13">
        <v>49785073.912300043</v>
      </c>
      <c r="AA36" s="2" t="s">
        <v>71</v>
      </c>
      <c r="AB36" s="3">
        <v>43058621.726700045</v>
      </c>
    </row>
    <row r="37" spans="1:41" s="4" customFormat="1" ht="30" customHeight="1" x14ac:dyDescent="0.3">
      <c r="Q37" s="2" t="s">
        <v>28</v>
      </c>
      <c r="R37" s="13">
        <v>13601.012585765659</v>
      </c>
      <c r="S37" s="14">
        <v>14167</v>
      </c>
      <c r="T37" s="3">
        <v>200</v>
      </c>
      <c r="U37"/>
      <c r="V37"/>
      <c r="W37"/>
      <c r="Y37" s="2" t="s">
        <v>11</v>
      </c>
      <c r="Z37" s="13">
        <v>231976759.7593998</v>
      </c>
      <c r="AA37" s="2" t="s">
        <v>52</v>
      </c>
      <c r="AB37" s="3">
        <v>40787424.525099978</v>
      </c>
      <c r="AC37"/>
      <c r="AE37"/>
      <c r="AF37"/>
      <c r="AG37"/>
      <c r="AM37"/>
      <c r="AN37"/>
      <c r="AO37"/>
    </row>
    <row r="38" spans="1:41" x14ac:dyDescent="0.3">
      <c r="Q38" s="2" t="s">
        <v>17</v>
      </c>
      <c r="R38" s="13">
        <v>28961.714559671218</v>
      </c>
      <c r="S38" s="14">
        <v>34692</v>
      </c>
      <c r="T38" s="3">
        <v>263</v>
      </c>
      <c r="AA38" s="2" t="s">
        <v>59</v>
      </c>
      <c r="AB38" s="3">
        <v>35783005.374999933</v>
      </c>
    </row>
    <row r="39" spans="1:41" x14ac:dyDescent="0.3">
      <c r="A39" s="1" t="s">
        <v>0</v>
      </c>
      <c r="N39" s="15"/>
      <c r="O39" s="16"/>
      <c r="P39" s="17"/>
      <c r="Q39" s="2" t="s">
        <v>18</v>
      </c>
      <c r="R39" s="13">
        <v>34186.078396213496</v>
      </c>
      <c r="S39" s="14">
        <v>30177</v>
      </c>
      <c r="T39" s="3">
        <v>253</v>
      </c>
      <c r="AA39" s="2" t="s">
        <v>57</v>
      </c>
      <c r="AB39" s="3">
        <v>30386935.169699978</v>
      </c>
    </row>
    <row r="40" spans="1:41" x14ac:dyDescent="0.3">
      <c r="A40" s="2" t="s">
        <v>33</v>
      </c>
      <c r="N40" s="18"/>
      <c r="O40" s="19"/>
      <c r="P40" s="20"/>
      <c r="Q40" s="2" t="s">
        <v>19</v>
      </c>
      <c r="R40" s="13">
        <v>32851.783900583803</v>
      </c>
      <c r="S40" s="14">
        <v>29940</v>
      </c>
      <c r="T40" s="3">
        <v>260</v>
      </c>
      <c r="AA40" s="2" t="s">
        <v>39</v>
      </c>
      <c r="AB40" s="3">
        <v>26280952.712799985</v>
      </c>
    </row>
    <row r="41" spans="1:41" x14ac:dyDescent="0.3">
      <c r="A41" s="2" t="s">
        <v>34</v>
      </c>
      <c r="K41" t="s">
        <v>74</v>
      </c>
      <c r="L41" t="s">
        <v>75</v>
      </c>
      <c r="N41" s="18"/>
      <c r="O41" s="19"/>
      <c r="P41" s="20"/>
      <c r="Q41" s="2" t="s">
        <v>20</v>
      </c>
      <c r="R41" s="13">
        <v>23654.719868573167</v>
      </c>
      <c r="S41" s="14">
        <v>20019</v>
      </c>
      <c r="T41" s="3">
        <v>245</v>
      </c>
      <c r="AA41" s="2" t="s">
        <v>63</v>
      </c>
      <c r="AB41" s="3">
        <v>20293961.221799988</v>
      </c>
    </row>
    <row r="42" spans="1:41" x14ac:dyDescent="0.3">
      <c r="A42" s="2" t="s">
        <v>35</v>
      </c>
      <c r="K42">
        <f>I41</f>
        <v>0</v>
      </c>
      <c r="L42">
        <f>I42</f>
        <v>0</v>
      </c>
      <c r="N42" s="18"/>
      <c r="O42" s="19"/>
      <c r="P42" s="20"/>
      <c r="Q42" s="2" t="s">
        <v>21</v>
      </c>
      <c r="R42" s="13">
        <v>26727.75427400909</v>
      </c>
      <c r="S42" s="14">
        <v>23027</v>
      </c>
      <c r="T42" s="3">
        <v>234</v>
      </c>
      <c r="AA42" s="2" t="s">
        <v>40</v>
      </c>
      <c r="AB42" s="3">
        <v>18413114.345699988</v>
      </c>
    </row>
    <row r="43" spans="1:41" x14ac:dyDescent="0.3">
      <c r="A43" s="2" t="s">
        <v>36</v>
      </c>
      <c r="L43">
        <f>I44</f>
        <v>0</v>
      </c>
      <c r="N43" s="18"/>
      <c r="O43" s="19"/>
      <c r="P43" s="20"/>
      <c r="Q43" s="2" t="s">
        <v>22</v>
      </c>
      <c r="R43" s="13">
        <v>27226.060006399894</v>
      </c>
      <c r="S43" s="14">
        <v>26915</v>
      </c>
      <c r="T43" s="3">
        <v>247</v>
      </c>
      <c r="AA43" s="2" t="s">
        <v>64</v>
      </c>
      <c r="AB43" s="3">
        <v>18206898.307099983</v>
      </c>
    </row>
    <row r="44" spans="1:41" x14ac:dyDescent="0.3">
      <c r="A44" s="2" t="s">
        <v>11</v>
      </c>
      <c r="L44">
        <f>I46</f>
        <v>0</v>
      </c>
      <c r="N44" s="18"/>
      <c r="O44" s="19"/>
      <c r="P44" s="20"/>
      <c r="Q44" s="2" t="s">
        <v>23</v>
      </c>
      <c r="R44" s="13">
        <v>11954.823581564075</v>
      </c>
      <c r="S44" s="14">
        <v>13503</v>
      </c>
      <c r="T44" s="3">
        <v>201</v>
      </c>
      <c r="AA44" s="2" t="s">
        <v>37</v>
      </c>
      <c r="AB44" s="3">
        <v>18193146.330899984</v>
      </c>
    </row>
    <row r="45" spans="1:41" x14ac:dyDescent="0.3">
      <c r="L45">
        <f>I50</f>
        <v>0</v>
      </c>
      <c r="N45" s="18"/>
      <c r="O45" s="19"/>
      <c r="P45" s="20"/>
      <c r="Q45" s="2" t="s">
        <v>24</v>
      </c>
      <c r="R45" s="13">
        <v>16960.249818573877</v>
      </c>
      <c r="S45" s="14">
        <v>17494</v>
      </c>
      <c r="T45" s="3">
        <v>211</v>
      </c>
      <c r="AA45" s="2" t="s">
        <v>60</v>
      </c>
      <c r="AB45" s="3">
        <v>17816620.618700001</v>
      </c>
    </row>
    <row r="46" spans="1:41" x14ac:dyDescent="0.3">
      <c r="L46">
        <f>I52</f>
        <v>0</v>
      </c>
      <c r="N46" s="18"/>
      <c r="O46" s="19"/>
      <c r="P46" s="20"/>
      <c r="S46"/>
      <c r="AA46" s="2" t="s">
        <v>48</v>
      </c>
      <c r="AB46" s="3">
        <v>16861223.61099999</v>
      </c>
    </row>
    <row r="47" spans="1:41" x14ac:dyDescent="0.3">
      <c r="L47">
        <f>I54</f>
        <v>0</v>
      </c>
      <c r="N47" s="18"/>
      <c r="O47" s="19"/>
      <c r="P47" s="20"/>
      <c r="S47"/>
      <c r="AA47" s="2" t="s">
        <v>43</v>
      </c>
      <c r="AB47" s="3">
        <v>16860360.854599997</v>
      </c>
    </row>
    <row r="48" spans="1:41" x14ac:dyDescent="0.3">
      <c r="L48">
        <f>I58</f>
        <v>0</v>
      </c>
      <c r="N48" s="18"/>
      <c r="O48" s="19"/>
      <c r="P48" s="20"/>
      <c r="S48"/>
      <c r="AA48" s="2" t="s">
        <v>61</v>
      </c>
      <c r="AB48" s="3">
        <v>16314455.693399994</v>
      </c>
    </row>
    <row r="49" spans="3:28" x14ac:dyDescent="0.3">
      <c r="L49">
        <f>I60</f>
        <v>0</v>
      </c>
      <c r="N49" s="18"/>
      <c r="O49" s="19"/>
      <c r="P49" s="20"/>
      <c r="S49"/>
      <c r="AA49" s="2" t="s">
        <v>47</v>
      </c>
      <c r="AB49" s="3">
        <v>15666409.159500008</v>
      </c>
    </row>
    <row r="50" spans="3:28" x14ac:dyDescent="0.3">
      <c r="L50">
        <f>I62</f>
        <v>0</v>
      </c>
      <c r="N50" s="18"/>
      <c r="O50" s="19"/>
      <c r="P50" s="20"/>
      <c r="S50"/>
      <c r="AA50" s="2" t="s">
        <v>45</v>
      </c>
      <c r="AB50" s="3">
        <v>15035605.092399996</v>
      </c>
    </row>
    <row r="51" spans="3:28" x14ac:dyDescent="0.3">
      <c r="L51">
        <f>I64</f>
        <v>0</v>
      </c>
      <c r="N51" s="18"/>
      <c r="O51" s="19"/>
      <c r="P51" s="20"/>
      <c r="AA51" s="2" t="s">
        <v>67</v>
      </c>
      <c r="AB51" s="3">
        <v>13375539.506499996</v>
      </c>
    </row>
    <row r="52" spans="3:28" x14ac:dyDescent="0.3">
      <c r="K52">
        <f>I76</f>
        <v>0</v>
      </c>
      <c r="L52">
        <f>I77</f>
        <v>0</v>
      </c>
      <c r="N52" s="18"/>
      <c r="O52" s="19"/>
      <c r="P52" s="20"/>
      <c r="AA52" s="2" t="s">
        <v>62</v>
      </c>
      <c r="AB52" s="3">
        <v>10245014.053899996</v>
      </c>
    </row>
    <row r="53" spans="3:28" x14ac:dyDescent="0.3">
      <c r="L53">
        <f>I110</f>
        <v>0</v>
      </c>
      <c r="N53" s="18"/>
      <c r="O53" s="19"/>
      <c r="P53" s="20"/>
      <c r="AA53" s="2" t="s">
        <v>65</v>
      </c>
      <c r="AB53" s="3">
        <v>9950866.0287999995</v>
      </c>
    </row>
    <row r="54" spans="3:28" x14ac:dyDescent="0.3">
      <c r="L54">
        <f>I154</f>
        <v>0</v>
      </c>
      <c r="N54" s="18"/>
      <c r="O54" s="19"/>
      <c r="P54" s="20"/>
      <c r="AA54" s="2" t="s">
        <v>41</v>
      </c>
      <c r="AB54" s="3">
        <v>2126159.3500999976</v>
      </c>
    </row>
    <row r="55" spans="3:28" x14ac:dyDescent="0.3">
      <c r="K55">
        <f>I177</f>
        <v>0</v>
      </c>
      <c r="L55">
        <f>I178</f>
        <v>0</v>
      </c>
      <c r="N55" s="18"/>
      <c r="O55" s="19"/>
      <c r="P55" s="20"/>
      <c r="AA55" s="2" t="s">
        <v>38</v>
      </c>
      <c r="AB55" s="3">
        <v>165804.22850000003</v>
      </c>
    </row>
    <row r="56" spans="3:28" x14ac:dyDescent="0.3">
      <c r="L56" t="str">
        <f>L67</f>
        <v>Category</v>
      </c>
      <c r="N56" s="21"/>
      <c r="O56" s="22"/>
      <c r="P56" s="23"/>
      <c r="AA56" s="2" t="s">
        <v>11</v>
      </c>
      <c r="AB56" s="3">
        <v>2926970124.0414047</v>
      </c>
    </row>
    <row r="57" spans="3:28" x14ac:dyDescent="0.3">
      <c r="L57">
        <f>I191</f>
        <v>0</v>
      </c>
    </row>
    <row r="61" spans="3:28" x14ac:dyDescent="0.3">
      <c r="C61" s="1" t="s">
        <v>0</v>
      </c>
      <c r="D61" t="s">
        <v>12</v>
      </c>
      <c r="K61" t="str" cm="1">
        <f t="array" ref="K61">VLOOKUP(IFERROR(INDEX(C62:C100, MATCH(G92, C62:C100, 0) + 1), ""),$C$62:$C$100,1)</f>
        <v>Forks</v>
      </c>
    </row>
    <row r="62" spans="3:28" x14ac:dyDescent="0.3">
      <c r="C62" s="2" t="s">
        <v>13</v>
      </c>
    </row>
    <row r="63" spans="3:28" x14ac:dyDescent="0.3">
      <c r="C63" s="8" t="s">
        <v>42</v>
      </c>
      <c r="D63" s="9">
        <v>134483767.04410028</v>
      </c>
    </row>
    <row r="64" spans="3:28" x14ac:dyDescent="0.3">
      <c r="C64" s="8" t="s">
        <v>39</v>
      </c>
      <c r="D64" s="9">
        <v>26280952.712799985</v>
      </c>
    </row>
    <row r="65" spans="3:29" x14ac:dyDescent="0.3">
      <c r="C65" s="8" t="s">
        <v>40</v>
      </c>
      <c r="D65" s="9">
        <v>18413114.345699988</v>
      </c>
    </row>
    <row r="66" spans="3:29" x14ac:dyDescent="0.3">
      <c r="C66" s="8" t="s">
        <v>37</v>
      </c>
      <c r="D66" s="9">
        <v>18193146.330899984</v>
      </c>
    </row>
    <row r="67" spans="3:29" x14ac:dyDescent="0.3">
      <c r="C67" s="8" t="s">
        <v>48</v>
      </c>
      <c r="D67" s="9">
        <v>16861223.61099999</v>
      </c>
      <c r="K67" s="1" t="s">
        <v>0</v>
      </c>
      <c r="L67" t="s">
        <v>76</v>
      </c>
      <c r="M67" t="s">
        <v>77</v>
      </c>
      <c r="P67" t="s">
        <v>76</v>
      </c>
      <c r="Q67" t="s">
        <v>77</v>
      </c>
      <c r="R67" t="s">
        <v>78</v>
      </c>
    </row>
    <row r="68" spans="3:29" x14ac:dyDescent="0.3">
      <c r="C68" s="8" t="s">
        <v>43</v>
      </c>
      <c r="D68" s="9">
        <v>16860360.854599997</v>
      </c>
      <c r="K68" s="2" t="s">
        <v>13</v>
      </c>
      <c r="L68" t="str">
        <f>K68</f>
        <v>Accessories</v>
      </c>
      <c r="M68" t="str">
        <f t="shared" ref="M68:M79" si="0">K69</f>
        <v>Bike Racks</v>
      </c>
      <c r="N68" s="9">
        <v>18193146.330899984</v>
      </c>
      <c r="P68" t="str">
        <f>$C$62</f>
        <v>Accessories</v>
      </c>
      <c r="Q68" s="8" t="s">
        <v>42</v>
      </c>
      <c r="R68" s="13">
        <v>134483767.04410028</v>
      </c>
      <c r="U68" s="1" t="s">
        <v>0</v>
      </c>
      <c r="V68" t="s">
        <v>81</v>
      </c>
      <c r="AA68" t="s">
        <v>76</v>
      </c>
      <c r="AB68" t="s">
        <v>77</v>
      </c>
      <c r="AC68" t="s">
        <v>82</v>
      </c>
    </row>
    <row r="69" spans="3:29" x14ac:dyDescent="0.3">
      <c r="C69" s="8" t="s">
        <v>47</v>
      </c>
      <c r="D69" s="9">
        <v>15666409.159500008</v>
      </c>
      <c r="K69" s="8" t="s">
        <v>37</v>
      </c>
      <c r="L69" t="str">
        <f>K68</f>
        <v>Accessories</v>
      </c>
      <c r="M69" t="str">
        <f t="shared" si="0"/>
        <v>Bike Stands</v>
      </c>
      <c r="N69" s="9">
        <v>165804.22850000003</v>
      </c>
      <c r="P69" t="str">
        <f>$C$62</f>
        <v>Accessories</v>
      </c>
      <c r="Q69" s="8" t="s">
        <v>39</v>
      </c>
      <c r="R69" s="13">
        <v>26280952.712799985</v>
      </c>
      <c r="U69" s="2" t="s">
        <v>14</v>
      </c>
      <c r="V69" s="3"/>
      <c r="AA69" t="str">
        <f>$C$62</f>
        <v>Accessories</v>
      </c>
      <c r="AB69" s="8" t="str">
        <f>U83</f>
        <v>Helmets</v>
      </c>
      <c r="AC69" s="3">
        <f>GETPIVOTDATA("[Measures].[Sum of OrderDetail.OrderQty]",$U$68,"[Dim product].[category]","[Dim product].[category].&amp;[Accessories]","[Dim product].[Sub category]","[Dim product].[Sub category].&amp;[Helmets]")</f>
        <v>19541</v>
      </c>
    </row>
    <row r="70" spans="3:29" x14ac:dyDescent="0.3">
      <c r="C70" s="8" t="s">
        <v>45</v>
      </c>
      <c r="D70" s="9">
        <v>15035605.092399996</v>
      </c>
      <c r="K70" s="8" t="s">
        <v>38</v>
      </c>
      <c r="L70" t="str">
        <f>K68</f>
        <v>Accessories</v>
      </c>
      <c r="M70" t="str">
        <f t="shared" si="0"/>
        <v>Bottles and Cages</v>
      </c>
      <c r="N70" s="9">
        <v>26280952.712799985</v>
      </c>
      <c r="P70" t="str">
        <f>$C$62</f>
        <v>Accessories</v>
      </c>
      <c r="Q70" s="8" t="s">
        <v>40</v>
      </c>
      <c r="R70" s="13">
        <v>18413114.345699988</v>
      </c>
      <c r="U70" s="8" t="s">
        <v>50</v>
      </c>
      <c r="V70" s="3">
        <v>47196</v>
      </c>
      <c r="AB70" s="8" t="str">
        <f>U84</f>
        <v>Tires and Tubes</v>
      </c>
      <c r="AC70" s="3">
        <f>GETPIVOTDATA("[Measures].[Sum of OrderDetail.OrderQty]",$U$68,"[Dim product].[category]","[Dim product].[category].&amp;[Accessories]","[Dim product].[Sub category]","[Dim product].[Sub category].&amp;[Tires and Tubes]")</f>
        <v>18006</v>
      </c>
    </row>
    <row r="71" spans="3:29" x14ac:dyDescent="0.3">
      <c r="C71" s="8" t="s">
        <v>41</v>
      </c>
      <c r="D71" s="9">
        <v>2126159.3500999976</v>
      </c>
      <c r="K71" s="8" t="s">
        <v>39</v>
      </c>
      <c r="L71" t="str">
        <f>$K$68</f>
        <v>Accessories</v>
      </c>
      <c r="M71" t="str">
        <f t="shared" si="0"/>
        <v>Cleaners</v>
      </c>
      <c r="N71" s="9">
        <v>18413114.345699988</v>
      </c>
      <c r="P71" t="str">
        <f>$C$73</f>
        <v>Bikes</v>
      </c>
      <c r="Q71" s="8" t="s">
        <v>50</v>
      </c>
      <c r="R71" s="13">
        <v>624874728.66549659</v>
      </c>
      <c r="U71" s="8" t="s">
        <v>49</v>
      </c>
      <c r="V71" s="3">
        <v>28321</v>
      </c>
      <c r="AB71" s="8" t="str">
        <f>U85</f>
        <v>Bottles and Cages</v>
      </c>
      <c r="AC71" s="3">
        <f>GETPIVOTDATA("[Measures].[Sum of OrderDetail.OrderQty]",$U$68,"[Dim product].[category]","[Dim product].[category].&amp;[Accessories]","[Dim product].[Sub category]","[Dim product].[Sub category].&amp;[Bottles and Cages]")</f>
        <v>10552</v>
      </c>
    </row>
    <row r="72" spans="3:29" x14ac:dyDescent="0.3">
      <c r="C72" s="8" t="s">
        <v>38</v>
      </c>
      <c r="D72" s="9">
        <v>165804.22850000003</v>
      </c>
      <c r="K72" s="8" t="s">
        <v>40</v>
      </c>
      <c r="L72" t="str">
        <f t="shared" ref="L72:L82" si="1">$K$68</f>
        <v>Accessories</v>
      </c>
      <c r="M72" t="str">
        <f t="shared" si="0"/>
        <v>Fenders</v>
      </c>
      <c r="N72" s="9">
        <v>2126159.3500999976</v>
      </c>
      <c r="P72" t="str">
        <f>$C$73</f>
        <v>Bikes</v>
      </c>
      <c r="Q72" s="8" t="s">
        <v>49</v>
      </c>
      <c r="R72" s="13">
        <v>357041832.93830001</v>
      </c>
      <c r="U72" s="8" t="s">
        <v>51</v>
      </c>
      <c r="V72" s="3">
        <v>14751</v>
      </c>
      <c r="AA72" t="str">
        <f>$C$73</f>
        <v>Bikes</v>
      </c>
      <c r="AB72" s="8" t="str">
        <f>U70</f>
        <v>Road Bikes</v>
      </c>
      <c r="AC72" s="3">
        <f>GETPIVOTDATA("[Measures].[Sum of OrderDetail.OrderQty]",$U$68,"[Dim product].[category]","[Dim product].[category].&amp;[Bikes]","[Dim product].[Sub category]","[Dim product].[Sub category].&amp;[Road Bikes]")</f>
        <v>47196</v>
      </c>
    </row>
    <row r="73" spans="3:29" x14ac:dyDescent="0.3">
      <c r="C73" s="2" t="s">
        <v>14</v>
      </c>
      <c r="K73" s="8" t="s">
        <v>41</v>
      </c>
      <c r="L73" t="str">
        <f t="shared" si="1"/>
        <v>Accessories</v>
      </c>
      <c r="M73" t="str">
        <f t="shared" si="0"/>
        <v>Helmets</v>
      </c>
      <c r="N73" s="9">
        <v>134483767.04410028</v>
      </c>
      <c r="P73" t="str">
        <f>$C$73</f>
        <v>Bikes</v>
      </c>
      <c r="Q73" s="8" t="s">
        <v>51</v>
      </c>
      <c r="R73" s="13">
        <v>207928846.75409952</v>
      </c>
      <c r="U73" s="2" t="s">
        <v>15</v>
      </c>
      <c r="V73" s="3"/>
      <c r="AB73" s="8" t="str">
        <f>U71</f>
        <v>Mountain Bikes</v>
      </c>
      <c r="AC73" s="3">
        <f>GETPIVOTDATA("[Measures].[Sum of OrderDetail.OrderQty]",$U$68,"[Dim product].[category]","[Dim product].[category].&amp;[Bikes]","[Dim product].[Sub category]","[Dim product].[Sub category].&amp;[Mountain Bikes]")</f>
        <v>28321</v>
      </c>
    </row>
    <row r="74" spans="3:29" x14ac:dyDescent="0.3">
      <c r="C74" s="8" t="s">
        <v>50</v>
      </c>
      <c r="D74" s="9">
        <v>624874728.66549659</v>
      </c>
      <c r="K74" s="8" t="s">
        <v>42</v>
      </c>
      <c r="L74" t="str">
        <f t="shared" si="1"/>
        <v>Accessories</v>
      </c>
      <c r="M74" t="str">
        <f t="shared" si="0"/>
        <v>Hydration Packs</v>
      </c>
      <c r="N74" s="9">
        <v>16860360.854599997</v>
      </c>
      <c r="P74" t="str">
        <f>$C$77</f>
        <v>Clothing</v>
      </c>
      <c r="Q74" s="8" t="s">
        <v>55</v>
      </c>
      <c r="R74" s="13">
        <v>175677569.52810001</v>
      </c>
      <c r="U74" s="8" t="s">
        <v>55</v>
      </c>
      <c r="V74" s="3">
        <v>22711</v>
      </c>
      <c r="AB74" s="8" t="str">
        <f>U72</f>
        <v>Touring Bikes</v>
      </c>
      <c r="AC74" s="3">
        <f>GETPIVOTDATA("[Measures].[Sum of OrderDetail.OrderQty]",$U$68,"[Dim product].[category]","[Dim product].[category].&amp;[Bikes]","[Dim product].[Sub category]","[Dim product].[Sub category].&amp;[Touring Bikes]")</f>
        <v>14751</v>
      </c>
    </row>
    <row r="75" spans="3:29" x14ac:dyDescent="0.3">
      <c r="C75" s="8" t="s">
        <v>49</v>
      </c>
      <c r="D75" s="9">
        <v>357041832.93830001</v>
      </c>
      <c r="K75" s="8" t="s">
        <v>43</v>
      </c>
      <c r="L75" t="str">
        <f t="shared" si="1"/>
        <v>Accessories</v>
      </c>
      <c r="M75" t="str">
        <f t="shared" si="0"/>
        <v>Lights</v>
      </c>
      <c r="N75" s="9">
        <v>15035605.092399996</v>
      </c>
      <c r="P75" t="str">
        <f t="shared" ref="P75:P81" si="2">$C$77</f>
        <v>Clothing</v>
      </c>
      <c r="Q75" s="8" t="s">
        <v>54</v>
      </c>
      <c r="R75" s="13">
        <v>97203912.54990007</v>
      </c>
      <c r="U75" s="8" t="s">
        <v>54</v>
      </c>
      <c r="V75" s="3">
        <v>13012</v>
      </c>
      <c r="AA75" t="str">
        <f>$C$77</f>
        <v>Clothing</v>
      </c>
      <c r="AB75" s="8" t="str">
        <f>U74</f>
        <v>Jerseys</v>
      </c>
      <c r="AC75" s="3">
        <f>GETPIVOTDATA("[Measures].[Sum of OrderDetail.OrderQty]",$U$68,"[Dim product].[category]","[Dim product].[category].&amp;[Clothing]","[Dim product].[Sub category]","[Dim product].[Sub category].&amp;[Jerseys]")</f>
        <v>22711</v>
      </c>
    </row>
    <row r="76" spans="3:29" x14ac:dyDescent="0.3">
      <c r="C76" s="8" t="s">
        <v>51</v>
      </c>
      <c r="D76" s="9">
        <v>207928846.75409952</v>
      </c>
      <c r="K76" s="8" t="s">
        <v>44</v>
      </c>
      <c r="L76" t="str">
        <f t="shared" si="1"/>
        <v>Accessories</v>
      </c>
      <c r="M76" t="str">
        <f t="shared" si="0"/>
        <v>Locks</v>
      </c>
      <c r="N76" s="9">
        <v>15666409.159500008</v>
      </c>
      <c r="P76" t="str">
        <f t="shared" si="2"/>
        <v>Clothing</v>
      </c>
      <c r="Q76" s="8" t="s">
        <v>56</v>
      </c>
      <c r="R76" s="13">
        <v>67226518.943000123</v>
      </c>
      <c r="U76" s="8" t="s">
        <v>56</v>
      </c>
      <c r="V76" s="3">
        <v>9967</v>
      </c>
      <c r="AB76" s="8" t="str">
        <f>U75</f>
        <v>Gloves</v>
      </c>
      <c r="AC76" s="3">
        <f>GETPIVOTDATA("[Measures].[Sum of OrderDetail.OrderQty]",$U$68,"[Dim product].[category]","[Dim product].[category].&amp;[Clothing]","[Dim product].[Sub category]","[Dim product].[Sub category].&amp;[Gloves]")</f>
        <v>13012</v>
      </c>
    </row>
    <row r="77" spans="3:29" x14ac:dyDescent="0.3">
      <c r="C77" s="2" t="s">
        <v>15</v>
      </c>
      <c r="K77" s="8" t="s">
        <v>45</v>
      </c>
      <c r="L77" t="str">
        <f t="shared" si="1"/>
        <v>Accessories</v>
      </c>
      <c r="M77" t="str">
        <f t="shared" si="0"/>
        <v>Panniers</v>
      </c>
      <c r="N77" s="9">
        <v>16861223.610999994</v>
      </c>
      <c r="P77" t="str">
        <f>$C$86</f>
        <v>Components</v>
      </c>
      <c r="Q77" s="8" t="s">
        <v>70</v>
      </c>
      <c r="R77" s="13">
        <v>240926876.80160049</v>
      </c>
      <c r="U77" s="8" t="s">
        <v>53</v>
      </c>
      <c r="V77" s="3">
        <v>8311</v>
      </c>
      <c r="AB77" s="8" t="str">
        <f>U76</f>
        <v>Shorts</v>
      </c>
      <c r="AC77" s="3">
        <f>GETPIVOTDATA("[Measures].[Sum of OrderDetail.OrderQty]",$U$68,"[Dim product].[category]","[Dim product].[category].&amp;[Clothing]","[Dim product].[Sub category]","[Dim product].[Sub category].&amp;[Shorts]")</f>
        <v>9967</v>
      </c>
    </row>
    <row r="78" spans="3:29" x14ac:dyDescent="0.3">
      <c r="C78" s="8" t="s">
        <v>55</v>
      </c>
      <c r="D78" s="9">
        <v>175677569.52810001</v>
      </c>
      <c r="K78" s="8" t="s">
        <v>46</v>
      </c>
      <c r="L78" t="str">
        <f t="shared" si="1"/>
        <v>Accessories</v>
      </c>
      <c r="M78" t="str">
        <f t="shared" si="0"/>
        <v>Pumps</v>
      </c>
      <c r="P78" t="str">
        <f>$C$86</f>
        <v>Components</v>
      </c>
      <c r="Q78" s="8" t="s">
        <v>68</v>
      </c>
      <c r="R78" s="13">
        <v>222743775.17579988</v>
      </c>
      <c r="U78" s="8" t="s">
        <v>59</v>
      </c>
      <c r="V78" s="3">
        <v>6738</v>
      </c>
      <c r="AA78" t="str">
        <f>$C$86</f>
        <v>Components</v>
      </c>
      <c r="AB78" s="8" t="str">
        <f>U94</f>
        <v>Road Frames</v>
      </c>
      <c r="AC78" s="3">
        <f>GETPIVOTDATA("[Measures].[Sum of OrderDetail.OrderQty]",$U$68,"[Dim product].[category]","[Dim product].[category].&amp;[Components]","[Dim product].[Sub category]","[Dim product].[Sub category].&amp;[Road Frames]")</f>
        <v>11753</v>
      </c>
    </row>
    <row r="79" spans="3:29" x14ac:dyDescent="0.3">
      <c r="C79" s="8" t="s">
        <v>54</v>
      </c>
      <c r="D79" s="9">
        <v>97203912.5499001</v>
      </c>
      <c r="K79" s="8" t="s">
        <v>47</v>
      </c>
      <c r="L79" t="str">
        <f t="shared" si="1"/>
        <v>Accessories</v>
      </c>
      <c r="M79" t="str">
        <f t="shared" si="0"/>
        <v>Tires and Tubes</v>
      </c>
      <c r="P79" t="str">
        <f>$C$86</f>
        <v>Components</v>
      </c>
      <c r="Q79" s="8" t="s">
        <v>73</v>
      </c>
      <c r="R79" s="13">
        <v>94291497.624499872</v>
      </c>
      <c r="U79" s="8" t="s">
        <v>57</v>
      </c>
      <c r="V79" s="3">
        <v>5217</v>
      </c>
      <c r="AB79" s="8" t="str">
        <f>U95</f>
        <v>Mountain Frames</v>
      </c>
      <c r="AC79" s="3">
        <f>GETPIVOTDATA("[Measures].[Sum of OrderDetail.OrderQty]",$U$68,"[Dim product].[category]","[Dim product].[category].&amp;[Components]","[Dim product].[Sub category]","[Dim product].[Sub category].&amp;[Mountain Frames]")</f>
        <v>11621</v>
      </c>
    </row>
    <row r="80" spans="3:29" x14ac:dyDescent="0.3">
      <c r="C80" s="8" t="s">
        <v>56</v>
      </c>
      <c r="D80" s="9">
        <v>67226518.943000123</v>
      </c>
      <c r="K80" s="8" t="s">
        <v>48</v>
      </c>
      <c r="L80" t="str">
        <f t="shared" si="1"/>
        <v>Accessories</v>
      </c>
      <c r="M80" t="str">
        <f>K82</f>
        <v>Mountain Bikes</v>
      </c>
      <c r="P80" t="str">
        <f t="shared" si="2"/>
        <v>Clothing</v>
      </c>
      <c r="Q80" s="8" t="s">
        <v>59</v>
      </c>
      <c r="R80" s="9">
        <v>35783005.374999933</v>
      </c>
      <c r="U80" s="8" t="s">
        <v>58</v>
      </c>
      <c r="V80" s="3">
        <v>4589</v>
      </c>
      <c r="AB80" s="8" t="str">
        <f>U96</f>
        <v>Wheels</v>
      </c>
      <c r="AC80" s="3">
        <f>GETPIVOTDATA("[Measures].[Sum of OrderDetail.OrderQty]",$U$68,"[Dim product].[category]","[Dim product].[category].&amp;[Components]","[Dim product].[Sub category]","[Dim product].[Sub category].&amp;[Wheels]")</f>
        <v>5273</v>
      </c>
    </row>
    <row r="81" spans="3:22" x14ac:dyDescent="0.3">
      <c r="C81" s="8" t="s">
        <v>53</v>
      </c>
      <c r="D81" s="9">
        <v>49785073.912300043</v>
      </c>
      <c r="K81" s="2" t="s">
        <v>14</v>
      </c>
      <c r="L81" t="str">
        <f t="shared" si="1"/>
        <v>Accessories</v>
      </c>
      <c r="M81" t="str">
        <f>K83</f>
        <v>Road Bikes</v>
      </c>
      <c r="P81" t="str">
        <f t="shared" si="2"/>
        <v>Clothing</v>
      </c>
      <c r="Q81" s="8" t="s">
        <v>57</v>
      </c>
      <c r="R81" s="9">
        <v>30386935.169699978</v>
      </c>
      <c r="U81" s="8" t="s">
        <v>52</v>
      </c>
      <c r="V81" s="3">
        <v>3125</v>
      </c>
    </row>
    <row r="82" spans="3:22" x14ac:dyDescent="0.3">
      <c r="C82" s="8" t="s">
        <v>58</v>
      </c>
      <c r="D82" s="9">
        <v>45618422.436500013</v>
      </c>
      <c r="K82" s="8" t="s">
        <v>49</v>
      </c>
      <c r="L82" t="str">
        <f t="shared" si="1"/>
        <v>Accessories</v>
      </c>
      <c r="M82" t="str">
        <f>K84</f>
        <v>Touring Bikes</v>
      </c>
      <c r="P82" t="str">
        <f>$C$86</f>
        <v>Components</v>
      </c>
      <c r="Q82" s="8" t="s">
        <v>53</v>
      </c>
      <c r="R82" s="9">
        <v>49785073.912300043</v>
      </c>
      <c r="U82" s="2" t="s">
        <v>13</v>
      </c>
      <c r="V82" s="3"/>
    </row>
    <row r="83" spans="3:22" x14ac:dyDescent="0.3">
      <c r="C83" s="8" t="s">
        <v>52</v>
      </c>
      <c r="D83" s="9">
        <v>40787424.525099978</v>
      </c>
      <c r="K83" s="8" t="s">
        <v>50</v>
      </c>
      <c r="L83" t="str">
        <f>$K$85</f>
        <v>Clothing</v>
      </c>
      <c r="M83" t="str">
        <f t="shared" ref="M83:M90" si="3">K86</f>
        <v>Bib-Shorts</v>
      </c>
      <c r="P83" t="str">
        <f t="shared" ref="P83:P88" si="4">$C$77</f>
        <v>Clothing</v>
      </c>
      <c r="Q83" s="8" t="s">
        <v>54</v>
      </c>
      <c r="R83" s="9">
        <v>97203912.54990007</v>
      </c>
      <c r="U83" s="8" t="s">
        <v>42</v>
      </c>
      <c r="V83" s="3">
        <v>19541</v>
      </c>
    </row>
    <row r="84" spans="3:22" x14ac:dyDescent="0.3">
      <c r="C84" s="8" t="s">
        <v>59</v>
      </c>
      <c r="D84" s="9">
        <v>35783005.374999933</v>
      </c>
      <c r="K84" s="8" t="s">
        <v>51</v>
      </c>
      <c r="L84" t="str">
        <f t="shared" ref="L84:L90" si="5">$K$85</f>
        <v>Clothing</v>
      </c>
      <c r="M84" t="str">
        <f t="shared" si="3"/>
        <v>Caps</v>
      </c>
      <c r="P84" t="str">
        <f t="shared" si="4"/>
        <v>Clothing</v>
      </c>
      <c r="Q84" s="8" t="s">
        <v>55</v>
      </c>
      <c r="R84" s="9">
        <v>175677569.52810001</v>
      </c>
      <c r="U84" s="8" t="s">
        <v>48</v>
      </c>
      <c r="V84" s="3">
        <v>18006</v>
      </c>
    </row>
    <row r="85" spans="3:22" x14ac:dyDescent="0.3">
      <c r="C85" s="8" t="s">
        <v>57</v>
      </c>
      <c r="D85" s="9">
        <v>30386935.169699978</v>
      </c>
      <c r="K85" s="2" t="s">
        <v>15</v>
      </c>
      <c r="L85" t="str">
        <f t="shared" si="5"/>
        <v>Clothing</v>
      </c>
      <c r="M85" s="4" t="str">
        <f t="shared" si="3"/>
        <v>Gloves</v>
      </c>
      <c r="P85" t="str">
        <f t="shared" si="4"/>
        <v>Clothing</v>
      </c>
      <c r="Q85" s="8" t="s">
        <v>56</v>
      </c>
      <c r="R85" s="9">
        <v>67226518.943000123</v>
      </c>
      <c r="U85" s="8" t="s">
        <v>39</v>
      </c>
      <c r="V85" s="3">
        <v>10552</v>
      </c>
    </row>
    <row r="86" spans="3:22" x14ac:dyDescent="0.3">
      <c r="C86" s="2" t="s">
        <v>16</v>
      </c>
      <c r="K86" s="8" t="s">
        <v>52</v>
      </c>
      <c r="L86" t="str">
        <f t="shared" si="5"/>
        <v>Clothing</v>
      </c>
      <c r="M86" s="4" t="str">
        <f t="shared" si="3"/>
        <v>Jerseys</v>
      </c>
      <c r="P86" t="str">
        <f t="shared" si="4"/>
        <v>Clothing</v>
      </c>
      <c r="Q86" s="8" t="s">
        <v>57</v>
      </c>
      <c r="R86" s="9">
        <v>30386935.169699978</v>
      </c>
      <c r="U86" s="8" t="s">
        <v>40</v>
      </c>
      <c r="V86" s="3">
        <v>3319</v>
      </c>
    </row>
    <row r="87" spans="3:22" x14ac:dyDescent="0.3">
      <c r="C87" s="8" t="s">
        <v>70</v>
      </c>
      <c r="D87" s="9">
        <v>240926876.80160049</v>
      </c>
      <c r="K87" s="8" t="s">
        <v>53</v>
      </c>
      <c r="L87" t="str">
        <f t="shared" si="5"/>
        <v>Clothing</v>
      </c>
      <c r="M87" s="4" t="str">
        <f t="shared" si="3"/>
        <v>Shorts</v>
      </c>
      <c r="P87" t="str">
        <f t="shared" si="4"/>
        <v>Clothing</v>
      </c>
      <c r="Q87" s="8" t="s">
        <v>58</v>
      </c>
      <c r="R87" s="9">
        <v>45618422.436500013</v>
      </c>
      <c r="U87" s="8" t="s">
        <v>37</v>
      </c>
      <c r="V87" s="3">
        <v>3166</v>
      </c>
    </row>
    <row r="88" spans="3:22" x14ac:dyDescent="0.3">
      <c r="C88" s="8" t="s">
        <v>68</v>
      </c>
      <c r="D88" s="9">
        <v>222743775.17579988</v>
      </c>
      <c r="K88" s="8" t="s">
        <v>54</v>
      </c>
      <c r="L88" t="str">
        <f t="shared" si="5"/>
        <v>Clothing</v>
      </c>
      <c r="M88" s="4" t="str">
        <f t="shared" si="3"/>
        <v>Socks</v>
      </c>
      <c r="P88" t="str">
        <f t="shared" si="4"/>
        <v>Clothing</v>
      </c>
      <c r="Q88" s="8" t="s">
        <v>59</v>
      </c>
      <c r="R88" s="9">
        <v>35783005.374999933</v>
      </c>
      <c r="U88" s="8" t="s">
        <v>43</v>
      </c>
      <c r="V88" s="3">
        <v>2761</v>
      </c>
    </row>
    <row r="89" spans="3:22" x14ac:dyDescent="0.3">
      <c r="C89" s="8" t="s">
        <v>73</v>
      </c>
      <c r="D89" s="9">
        <v>94291497.624499872</v>
      </c>
      <c r="K89" s="8" t="s">
        <v>55</v>
      </c>
      <c r="L89" t="str">
        <f t="shared" si="5"/>
        <v>Clothing</v>
      </c>
      <c r="M89" s="4" t="str">
        <f t="shared" si="3"/>
        <v>Tights</v>
      </c>
      <c r="P89" t="str">
        <f>$C$86</f>
        <v>Components</v>
      </c>
      <c r="Q89" s="8" t="s">
        <v>60</v>
      </c>
      <c r="R89" s="9">
        <v>17816620.618700001</v>
      </c>
      <c r="U89" s="8" t="s">
        <v>41</v>
      </c>
      <c r="V89" s="3">
        <v>2121</v>
      </c>
    </row>
    <row r="90" spans="3:22" x14ac:dyDescent="0.3">
      <c r="C90" s="8" t="s">
        <v>72</v>
      </c>
      <c r="D90" s="9">
        <v>84171558.329400063</v>
      </c>
      <c r="K90" s="8" t="s">
        <v>56</v>
      </c>
      <c r="L90" t="str">
        <f t="shared" si="5"/>
        <v>Clothing</v>
      </c>
      <c r="M90" s="4" t="str">
        <f t="shared" si="3"/>
        <v>Vests</v>
      </c>
      <c r="P90" t="str">
        <f t="shared" ref="P90:P102" si="6">$C$86</f>
        <v>Components</v>
      </c>
      <c r="Q90" s="8" t="s">
        <v>61</v>
      </c>
      <c r="R90" s="9">
        <v>16314455.693399994</v>
      </c>
      <c r="U90" s="8" t="s">
        <v>47</v>
      </c>
      <c r="V90" s="3">
        <v>1130</v>
      </c>
    </row>
    <row r="91" spans="3:22" x14ac:dyDescent="0.3">
      <c r="C91" s="8" t="s">
        <v>66</v>
      </c>
      <c r="D91" s="9">
        <v>76434789.515899986</v>
      </c>
      <c r="G91" t="s">
        <v>76</v>
      </c>
      <c r="H91" t="s">
        <v>77</v>
      </c>
      <c r="I91" t="s">
        <v>78</v>
      </c>
      <c r="K91" s="8" t="s">
        <v>57</v>
      </c>
      <c r="L91" t="str">
        <f>$K$94</f>
        <v>Components</v>
      </c>
      <c r="M91" s="4" t="str">
        <f t="shared" ref="M91:M104" si="7">K95</f>
        <v>Bottom Brackets</v>
      </c>
      <c r="P91" t="str">
        <f t="shared" si="6"/>
        <v>Components</v>
      </c>
      <c r="Q91" s="8" t="s">
        <v>62</v>
      </c>
      <c r="R91" s="9">
        <v>10245014.053899996</v>
      </c>
      <c r="U91" s="8" t="s">
        <v>45</v>
      </c>
      <c r="V91" s="3">
        <v>1087</v>
      </c>
    </row>
    <row r="92" spans="3:22" x14ac:dyDescent="0.3">
      <c r="C92" s="8" t="s">
        <v>69</v>
      </c>
      <c r="D92" s="9">
        <v>62738835.91020003</v>
      </c>
      <c r="G92" t="s">
        <v>13</v>
      </c>
      <c r="H92" s="8" t="str">
        <f>C63</f>
        <v>Helmets</v>
      </c>
      <c r="I92" s="13">
        <f>GETPIVOTDATA("[Measures].[Sum of TotalDue]",$C$61,"[Dim product].[category]","[Dim product].[category].&amp;[Accessories]","[Dim product].[Sub category]","[Dim product].[Sub category].&amp;[Helmets]")</f>
        <v>134483767.04410028</v>
      </c>
      <c r="K92" s="8" t="s">
        <v>58</v>
      </c>
      <c r="L92" t="str">
        <f t="shared" ref="L92:L104" si="8">$K$94</f>
        <v>Components</v>
      </c>
      <c r="M92" s="4" t="str">
        <f t="shared" si="7"/>
        <v>Brakes</v>
      </c>
      <c r="P92" t="str">
        <f t="shared" si="6"/>
        <v>Components</v>
      </c>
      <c r="Q92" s="8" t="s">
        <v>63</v>
      </c>
      <c r="R92" s="9">
        <v>20293961.221799988</v>
      </c>
      <c r="U92" s="8" t="s">
        <v>38</v>
      </c>
      <c r="V92" s="3">
        <v>249</v>
      </c>
    </row>
    <row r="93" spans="3:22" x14ac:dyDescent="0.3">
      <c r="C93" s="8" t="s">
        <v>71</v>
      </c>
      <c r="D93" s="9">
        <v>43058621.726700045</v>
      </c>
      <c r="G93"/>
      <c r="H93" s="8" t="str">
        <f>C64</f>
        <v>Bottles and Cages</v>
      </c>
      <c r="I93" s="13">
        <f>GETPIVOTDATA("[Measures].[Sum of TotalDue]",$C$61,"[Dim product].[category]","[Dim product].[category].&amp;[Accessories]","[Dim product].[Sub category]","[Dim product].[Sub category].&amp;[Bottles and Cages]")</f>
        <v>26280952.712799985</v>
      </c>
      <c r="K93" s="8" t="s">
        <v>59</v>
      </c>
      <c r="L93" t="str">
        <f t="shared" si="8"/>
        <v>Components</v>
      </c>
      <c r="M93" s="4" t="str">
        <f t="shared" si="7"/>
        <v>Chains</v>
      </c>
      <c r="P93" t="str">
        <f t="shared" si="6"/>
        <v>Components</v>
      </c>
      <c r="Q93" s="8" t="s">
        <v>64</v>
      </c>
      <c r="R93" s="9">
        <v>18206898.307099983</v>
      </c>
      <c r="U93" s="2" t="s">
        <v>16</v>
      </c>
      <c r="V93" s="3"/>
    </row>
    <row r="94" spans="3:22" x14ac:dyDescent="0.3">
      <c r="C94" s="8" t="s">
        <v>63</v>
      </c>
      <c r="D94" s="9">
        <v>20293961.221799988</v>
      </c>
      <c r="G94"/>
      <c r="H94" s="8" t="str">
        <f>C65</f>
        <v>Cleaners</v>
      </c>
      <c r="I94" s="13">
        <f>GETPIVOTDATA("[Measures].[Sum of TotalDue]",$C$61,"[Dim product].[category]","[Dim product].[category].&amp;[Accessories]","[Dim product].[Sub category]","[Dim product].[Sub category].&amp;[Cleaners]")</f>
        <v>18413114.345699988</v>
      </c>
      <c r="K94" s="2" t="s">
        <v>16</v>
      </c>
      <c r="L94" t="str">
        <f t="shared" si="8"/>
        <v>Components</v>
      </c>
      <c r="M94" s="4" t="str">
        <f t="shared" si="7"/>
        <v>Cranksets</v>
      </c>
      <c r="P94" t="str">
        <f t="shared" si="6"/>
        <v>Components</v>
      </c>
      <c r="Q94" s="8" t="s">
        <v>65</v>
      </c>
      <c r="R94" s="9">
        <v>9950866.0287999995</v>
      </c>
      <c r="U94" s="8" t="s">
        <v>70</v>
      </c>
      <c r="V94" s="3">
        <v>11753</v>
      </c>
    </row>
    <row r="95" spans="3:22" x14ac:dyDescent="0.3">
      <c r="C95" s="8" t="s">
        <v>64</v>
      </c>
      <c r="D95" s="9">
        <v>18206898.307099983</v>
      </c>
      <c r="G95" t="s">
        <v>14</v>
      </c>
      <c r="H95" s="8" t="str">
        <f>C74</f>
        <v>Road Bikes</v>
      </c>
      <c r="I95" s="13">
        <f>GETPIVOTDATA("[Measures].[Sum of TotalDue]",$C$61,"[Dim product].[category]","[Dim product].[category].&amp;[Bikes]","[Dim product].[Sub category]","[Dim product].[Sub category].&amp;[Road Bikes]")</f>
        <v>624874728.66549659</v>
      </c>
      <c r="K95" s="8" t="s">
        <v>60</v>
      </c>
      <c r="L95" t="str">
        <f t="shared" si="8"/>
        <v>Components</v>
      </c>
      <c r="M95" s="4" t="str">
        <f t="shared" si="7"/>
        <v>Derailleurs</v>
      </c>
      <c r="P95" t="str">
        <f t="shared" si="6"/>
        <v>Components</v>
      </c>
      <c r="Q95" s="8" t="s">
        <v>66</v>
      </c>
      <c r="R95" s="9">
        <v>76434789.515899986</v>
      </c>
      <c r="U95" s="8" t="s">
        <v>68</v>
      </c>
      <c r="V95" s="3">
        <v>11621</v>
      </c>
    </row>
    <row r="96" spans="3:22" x14ac:dyDescent="0.3">
      <c r="C96" s="8" t="s">
        <v>60</v>
      </c>
      <c r="D96" s="9">
        <v>17816620.618700001</v>
      </c>
      <c r="G96"/>
      <c r="H96" s="8" t="str">
        <f>C75</f>
        <v>Mountain Bikes</v>
      </c>
      <c r="I96" s="13">
        <f>GETPIVOTDATA("[Measures].[Sum of TotalDue]",$C$61,"[Dim product].[category]","[Dim product].[category].&amp;[Bikes]","[Dim product].[Sub category]","[Dim product].[Sub category].&amp;[Mountain Bikes]")</f>
        <v>357041832.93830001</v>
      </c>
      <c r="K96" s="8" t="s">
        <v>61</v>
      </c>
      <c r="L96" t="str">
        <f t="shared" si="8"/>
        <v>Components</v>
      </c>
      <c r="M96" s="4" t="str">
        <f t="shared" si="7"/>
        <v>Forks</v>
      </c>
      <c r="P96" t="str">
        <f t="shared" si="6"/>
        <v>Components</v>
      </c>
      <c r="Q96" s="8" t="s">
        <v>67</v>
      </c>
      <c r="R96" s="9">
        <v>13375539.506499996</v>
      </c>
      <c r="U96" s="8" t="s">
        <v>73</v>
      </c>
      <c r="V96" s="3">
        <v>5273</v>
      </c>
    </row>
    <row r="97" spans="3:34" x14ac:dyDescent="0.3">
      <c r="C97" s="8" t="s">
        <v>61</v>
      </c>
      <c r="D97" s="9">
        <v>16314455.693399994</v>
      </c>
      <c r="G97"/>
      <c r="H97" s="8" t="str">
        <f>C76</f>
        <v>Touring Bikes</v>
      </c>
      <c r="I97" s="13">
        <f>GETPIVOTDATA("[Measures].[Sum of TotalDue]",$C$61,"[Dim product].[category]","[Dim product].[category].&amp;[Bikes]","[Dim product].[Sub category]","[Dim product].[Sub category].&amp;[Touring Bikes]")</f>
        <v>207928846.75409952</v>
      </c>
      <c r="K97" s="8" t="s">
        <v>62</v>
      </c>
      <c r="L97" t="str">
        <f t="shared" si="8"/>
        <v>Components</v>
      </c>
      <c r="M97" s="4" t="str">
        <f t="shared" si="7"/>
        <v>Handlebars</v>
      </c>
      <c r="P97" t="str">
        <f t="shared" si="6"/>
        <v>Components</v>
      </c>
      <c r="Q97" s="8" t="s">
        <v>68</v>
      </c>
      <c r="R97" s="9">
        <v>222743775.17579988</v>
      </c>
      <c r="U97" s="8" t="s">
        <v>66</v>
      </c>
      <c r="V97" s="3">
        <v>3950</v>
      </c>
    </row>
    <row r="98" spans="3:34" x14ac:dyDescent="0.3">
      <c r="C98" s="8" t="s">
        <v>67</v>
      </c>
      <c r="D98" s="9">
        <v>13375539.506499996</v>
      </c>
      <c r="G98" t="s">
        <v>15</v>
      </c>
      <c r="H98" s="8" t="str">
        <f>C78</f>
        <v>Jerseys</v>
      </c>
      <c r="I98" s="13">
        <f>GETPIVOTDATA("[Measures].[Sum of TotalDue]",$C$61,"[Dim product].[category]","[Dim product].[category].&amp;[Clothing]","[Dim product].[Sub category]","[Dim product].[Sub category].&amp;[Jerseys]")</f>
        <v>175677569.52810001</v>
      </c>
      <c r="K98" s="8" t="s">
        <v>63</v>
      </c>
      <c r="L98" t="str">
        <f t="shared" si="8"/>
        <v>Components</v>
      </c>
      <c r="M98" s="4" t="str">
        <f t="shared" si="7"/>
        <v>Headsets</v>
      </c>
      <c r="P98" t="str">
        <f t="shared" si="6"/>
        <v>Components</v>
      </c>
      <c r="Q98" s="8" t="s">
        <v>69</v>
      </c>
      <c r="R98" s="9">
        <v>62738835.91020003</v>
      </c>
      <c r="U98" s="8" t="s">
        <v>69</v>
      </c>
      <c r="V98" s="3">
        <v>3931</v>
      </c>
    </row>
    <row r="99" spans="3:34" x14ac:dyDescent="0.3">
      <c r="C99" s="8" t="s">
        <v>62</v>
      </c>
      <c r="D99" s="9">
        <v>10245014.053899996</v>
      </c>
      <c r="G99"/>
      <c r="H99" s="8" t="str">
        <f>C79</f>
        <v>Gloves</v>
      </c>
      <c r="I99" s="13">
        <f>GETPIVOTDATA("[Measures].[Sum of TotalDue]",$C$61,"[Dim product].[category]","[Dim product].[category].&amp;[Clothing]","[Dim product].[Sub category]","[Dim product].[Sub category].&amp;[Gloves]")</f>
        <v>97203912.5499001</v>
      </c>
      <c r="K99" s="8" t="s">
        <v>64</v>
      </c>
      <c r="L99" t="str">
        <f t="shared" si="8"/>
        <v>Components</v>
      </c>
      <c r="M99" s="4" t="str">
        <f t="shared" si="7"/>
        <v>Mountain Frames</v>
      </c>
      <c r="P99" t="str">
        <f t="shared" si="6"/>
        <v>Components</v>
      </c>
      <c r="Q99" s="8" t="s">
        <v>70</v>
      </c>
      <c r="R99" s="9">
        <v>240926876.80160049</v>
      </c>
      <c r="U99" s="8" t="s">
        <v>72</v>
      </c>
      <c r="V99" s="3">
        <v>3725</v>
      </c>
    </row>
    <row r="100" spans="3:34" x14ac:dyDescent="0.3">
      <c r="C100" s="8" t="s">
        <v>65</v>
      </c>
      <c r="D100" s="9">
        <v>9950866.0287999995</v>
      </c>
      <c r="G100"/>
      <c r="H100" s="8" t="str">
        <f>C80</f>
        <v>Shorts</v>
      </c>
      <c r="I100" s="13">
        <f>GETPIVOTDATA("[Measures].[Sum of TotalDue]",$C$61,"[Dim product].[category]","[Dim product].[category].&amp;[Clothing]","[Dim product].[Sub category]","[Dim product].[Sub category].&amp;[Shorts]")</f>
        <v>67226518.943000123</v>
      </c>
      <c r="K100" s="8" t="s">
        <v>65</v>
      </c>
      <c r="L100" t="str">
        <f t="shared" si="8"/>
        <v>Components</v>
      </c>
      <c r="M100" s="4" t="str">
        <f t="shared" si="7"/>
        <v>Pedals</v>
      </c>
      <c r="P100" t="str">
        <f t="shared" si="6"/>
        <v>Components</v>
      </c>
      <c r="Q100" s="8" t="s">
        <v>71</v>
      </c>
      <c r="R100" s="9">
        <v>43058621.726700045</v>
      </c>
      <c r="U100" s="8" t="s">
        <v>71</v>
      </c>
      <c r="V100" s="3">
        <v>2145</v>
      </c>
    </row>
    <row r="101" spans="3:34" x14ac:dyDescent="0.3">
      <c r="C101" s="2" t="s">
        <v>11</v>
      </c>
      <c r="D101" s="9">
        <v>2926970124.0413523</v>
      </c>
      <c r="G101" t="s">
        <v>16</v>
      </c>
      <c r="H101" s="8" t="str">
        <f>C87</f>
        <v>Road Frames</v>
      </c>
      <c r="I101" s="13">
        <f>GETPIVOTDATA("[Measures].[Sum of TotalDue]",$C$61,"[Dim product].[category]","[Dim product].[category].&amp;[Components]","[Dim product].[Sub category]","[Dim product].[Sub category].&amp;[Road Frames]")</f>
        <v>240926876.80160049</v>
      </c>
      <c r="K101" s="8" t="s">
        <v>66</v>
      </c>
      <c r="L101" t="str">
        <f t="shared" si="8"/>
        <v>Components</v>
      </c>
      <c r="M101" s="4" t="str">
        <f t="shared" si="7"/>
        <v>Road Frames</v>
      </c>
      <c r="P101" t="str">
        <f t="shared" si="6"/>
        <v>Components</v>
      </c>
      <c r="Q101" s="8" t="s">
        <v>72</v>
      </c>
      <c r="R101" s="9">
        <v>84171558.329400063</v>
      </c>
      <c r="U101" s="8" t="s">
        <v>64</v>
      </c>
      <c r="V101" s="3">
        <v>1166</v>
      </c>
    </row>
    <row r="102" spans="3:34" x14ac:dyDescent="0.3">
      <c r="G102"/>
      <c r="H102" s="8" t="str">
        <f>C88</f>
        <v>Mountain Frames</v>
      </c>
      <c r="I102" s="13">
        <f>GETPIVOTDATA("[Measures].[Sum of TotalDue]",$C$61,"[Dim product].[category]","[Dim product].[category].&amp;[Components]","[Dim product].[Sub category]","[Dim product].[Sub category].&amp;[Mountain Frames]")</f>
        <v>222743775.17579988</v>
      </c>
      <c r="K102" s="8" t="s">
        <v>67</v>
      </c>
      <c r="L102" t="str">
        <f t="shared" si="8"/>
        <v>Components</v>
      </c>
      <c r="M102" s="4" t="str">
        <f t="shared" si="7"/>
        <v>Saddles</v>
      </c>
      <c r="P102" t="str">
        <f t="shared" si="6"/>
        <v>Components</v>
      </c>
      <c r="Q102" s="8" t="s">
        <v>73</v>
      </c>
      <c r="R102" s="9">
        <v>94291497.624499872</v>
      </c>
      <c r="U102" s="8" t="s">
        <v>63</v>
      </c>
      <c r="V102" s="3">
        <v>1107</v>
      </c>
    </row>
    <row r="103" spans="3:34" x14ac:dyDescent="0.3">
      <c r="G103"/>
      <c r="H103" s="8" t="str">
        <f>C89</f>
        <v>Wheels</v>
      </c>
      <c r="I103" s="13">
        <f>GETPIVOTDATA("[Measures].[Sum of TotalDue]",$C$61,"[Dim product].[category]","[Dim product].[category].&amp;[Components]","[Dim product].[Sub category]","[Dim product].[Sub category].&amp;[Wheels]")</f>
        <v>94291497.624499872</v>
      </c>
      <c r="K103" s="8" t="s">
        <v>68</v>
      </c>
      <c r="L103" t="str">
        <f t="shared" si="8"/>
        <v>Components</v>
      </c>
      <c r="M103" s="4" t="str">
        <f t="shared" si="7"/>
        <v>Touring Frames</v>
      </c>
      <c r="U103" s="8" t="s">
        <v>61</v>
      </c>
      <c r="V103" s="3">
        <v>1035</v>
      </c>
    </row>
    <row r="104" spans="3:34" x14ac:dyDescent="0.3">
      <c r="K104" s="8" t="s">
        <v>69</v>
      </c>
      <c r="L104" t="str">
        <f t="shared" si="8"/>
        <v>Components</v>
      </c>
      <c r="M104" s="4" t="str">
        <f t="shared" si="7"/>
        <v>Wheels</v>
      </c>
      <c r="U104" s="8" t="s">
        <v>67</v>
      </c>
      <c r="V104" s="3">
        <v>1009</v>
      </c>
    </row>
    <row r="105" spans="3:34" x14ac:dyDescent="0.3">
      <c r="K105" s="8" t="s">
        <v>70</v>
      </c>
      <c r="U105" s="8" t="s">
        <v>60</v>
      </c>
      <c r="V105" s="3">
        <v>921</v>
      </c>
    </row>
    <row r="106" spans="3:34" x14ac:dyDescent="0.3">
      <c r="K106" s="8" t="s">
        <v>71</v>
      </c>
      <c r="U106" s="8" t="s">
        <v>62</v>
      </c>
      <c r="V106" s="3">
        <v>774</v>
      </c>
    </row>
    <row r="107" spans="3:34" x14ac:dyDescent="0.3">
      <c r="K107" s="8" t="s">
        <v>72</v>
      </c>
      <c r="U107" s="8" t="s">
        <v>65</v>
      </c>
      <c r="V107" s="3">
        <v>634</v>
      </c>
    </row>
    <row r="108" spans="3:34" x14ac:dyDescent="0.3">
      <c r="K108" s="8" t="s">
        <v>73</v>
      </c>
      <c r="U108" s="2" t="s">
        <v>11</v>
      </c>
      <c r="V108" s="3">
        <v>274914</v>
      </c>
    </row>
    <row r="109" spans="3:34" x14ac:dyDescent="0.3">
      <c r="K109" s="2" t="s">
        <v>11</v>
      </c>
    </row>
    <row r="110" spans="3:34" x14ac:dyDescent="0.3">
      <c r="AG110" s="1" t="s">
        <v>0</v>
      </c>
      <c r="AH110" t="s">
        <v>109</v>
      </c>
    </row>
    <row r="111" spans="3:34" x14ac:dyDescent="0.3">
      <c r="AG111" s="2" t="s">
        <v>16</v>
      </c>
      <c r="AH111">
        <v>134</v>
      </c>
    </row>
    <row r="112" spans="3:34" x14ac:dyDescent="0.3">
      <c r="AG112" s="2" t="s">
        <v>14</v>
      </c>
      <c r="AH112">
        <v>97</v>
      </c>
    </row>
    <row r="113" spans="4:35" x14ac:dyDescent="0.3">
      <c r="AG113" s="2" t="s">
        <v>15</v>
      </c>
      <c r="AH113">
        <v>35</v>
      </c>
    </row>
    <row r="114" spans="4:35" s="4" customFormat="1" ht="30.6" customHeight="1" x14ac:dyDescent="0.3">
      <c r="Y114"/>
      <c r="Z114"/>
      <c r="AG114" s="2" t="s">
        <v>13</v>
      </c>
      <c r="AH114">
        <v>29</v>
      </c>
      <c r="AI114"/>
    </row>
    <row r="115" spans="4:35" x14ac:dyDescent="0.3">
      <c r="AG115" s="2" t="s">
        <v>11</v>
      </c>
      <c r="AH115">
        <v>295</v>
      </c>
    </row>
    <row r="116" spans="4:35" x14ac:dyDescent="0.3">
      <c r="K116">
        <v>4</v>
      </c>
    </row>
    <row r="117" spans="4:35" x14ac:dyDescent="0.3">
      <c r="K117">
        <v>2</v>
      </c>
      <c r="L117" t="s">
        <v>79</v>
      </c>
    </row>
    <row r="118" spans="4:35" x14ac:dyDescent="0.3">
      <c r="I118" t="s">
        <v>14</v>
      </c>
      <c r="L118" t="s">
        <v>13</v>
      </c>
    </row>
    <row r="119" spans="4:35" x14ac:dyDescent="0.3">
      <c r="D119" t="str" cm="1">
        <f t="array" ref="D119">INDEX(L117:L121,K117)</f>
        <v>Accessories</v>
      </c>
      <c r="L119" t="s">
        <v>14</v>
      </c>
    </row>
    <row r="120" spans="4:35" x14ac:dyDescent="0.3">
      <c r="L120" t="s">
        <v>15</v>
      </c>
    </row>
    <row r="121" spans="4:35" x14ac:dyDescent="0.3">
      <c r="L121" t="s">
        <v>16</v>
      </c>
    </row>
    <row r="125" spans="4:35" x14ac:dyDescent="0.3">
      <c r="J125" s="1" t="s">
        <v>0</v>
      </c>
      <c r="K125" t="s">
        <v>12</v>
      </c>
      <c r="P125" s="1" t="s">
        <v>12</v>
      </c>
      <c r="Q125" s="1" t="s">
        <v>80</v>
      </c>
      <c r="S125"/>
    </row>
    <row r="126" spans="4:35" x14ac:dyDescent="0.3">
      <c r="J126" s="2" t="s">
        <v>72</v>
      </c>
      <c r="K126" s="13">
        <v>84171558.329400063</v>
      </c>
      <c r="P126" s="1" t="s">
        <v>0</v>
      </c>
      <c r="Q126" t="s">
        <v>13</v>
      </c>
      <c r="R126" t="s">
        <v>14</v>
      </c>
      <c r="S126" t="s">
        <v>15</v>
      </c>
      <c r="T126" t="s">
        <v>16</v>
      </c>
      <c r="U126" t="s">
        <v>11</v>
      </c>
    </row>
    <row r="127" spans="4:35" x14ac:dyDescent="0.3">
      <c r="J127" s="2" t="s">
        <v>73</v>
      </c>
      <c r="K127" s="13">
        <v>94291497.624499872</v>
      </c>
      <c r="P127" s="2" t="s">
        <v>52</v>
      </c>
      <c r="Q127" s="13"/>
      <c r="R127" s="13"/>
      <c r="S127" s="13">
        <v>40787424.525099978</v>
      </c>
      <c r="T127" s="13"/>
      <c r="U127" s="13">
        <v>40787424.525099978</v>
      </c>
      <c r="W127" s="10" t="s">
        <v>0</v>
      </c>
      <c r="X127" s="10" t="s">
        <v>13</v>
      </c>
      <c r="AA127" s="10" t="s">
        <v>16</v>
      </c>
      <c r="AB127" s="10" t="s">
        <v>11</v>
      </c>
    </row>
    <row r="128" spans="4:35" x14ac:dyDescent="0.3">
      <c r="J128" s="2" t="s">
        <v>54</v>
      </c>
      <c r="K128" s="13">
        <v>97203912.5499001</v>
      </c>
      <c r="P128" s="2" t="s">
        <v>37</v>
      </c>
      <c r="Q128" s="13">
        <v>18193146.330899984</v>
      </c>
      <c r="R128" s="13"/>
      <c r="S128" s="13"/>
      <c r="T128" s="13"/>
      <c r="U128" s="13">
        <v>18193146.330899984</v>
      </c>
      <c r="W128" s="2" t="s">
        <v>52</v>
      </c>
      <c r="X128" s="13"/>
      <c r="AA128" s="13"/>
      <c r="AB128" s="13">
        <v>40787424.525099978</v>
      </c>
      <c r="AD128" s="1" t="s">
        <v>0</v>
      </c>
      <c r="AE128" t="s">
        <v>81</v>
      </c>
    </row>
    <row r="129" spans="10:31" x14ac:dyDescent="0.3">
      <c r="J129" s="2" t="s">
        <v>42</v>
      </c>
      <c r="K129" s="13">
        <v>134483767.04410028</v>
      </c>
      <c r="P129" s="2" t="s">
        <v>38</v>
      </c>
      <c r="Q129" s="13">
        <v>165804.22850000003</v>
      </c>
      <c r="R129" s="13"/>
      <c r="S129" s="13"/>
      <c r="T129" s="13"/>
      <c r="U129" s="13">
        <v>165804.22850000003</v>
      </c>
      <c r="W129" s="2" t="s">
        <v>37</v>
      </c>
      <c r="X129" s="13">
        <v>18193146.330899984</v>
      </c>
      <c r="AA129" s="13"/>
      <c r="AB129" s="13">
        <v>18193146.330899984</v>
      </c>
      <c r="AD129" s="2">
        <v>1.3282</v>
      </c>
      <c r="AE129">
        <v>12</v>
      </c>
    </row>
    <row r="130" spans="10:31" x14ac:dyDescent="0.3">
      <c r="J130" s="2" t="s">
        <v>55</v>
      </c>
      <c r="K130" s="13">
        <v>175677569.52810001</v>
      </c>
      <c r="P130" s="2" t="s">
        <v>39</v>
      </c>
      <c r="Q130" s="13">
        <v>26280952.712799985</v>
      </c>
      <c r="R130" s="13"/>
      <c r="S130" s="13"/>
      <c r="T130" s="13"/>
      <c r="U130" s="13">
        <v>26280952.712799985</v>
      </c>
      <c r="W130" s="2" t="s">
        <v>38</v>
      </c>
      <c r="X130" s="13">
        <v>165804.22850000003</v>
      </c>
      <c r="AA130" s="13"/>
      <c r="AB130" s="13">
        <v>165804.22850000003</v>
      </c>
      <c r="AD130" s="2">
        <v>1.3740000000000001</v>
      </c>
      <c r="AE130">
        <v>662</v>
      </c>
    </row>
    <row r="131" spans="10:31" x14ac:dyDescent="0.3">
      <c r="J131" s="2" t="s">
        <v>51</v>
      </c>
      <c r="K131" s="13">
        <v>207928846.75409949</v>
      </c>
      <c r="P131" s="2" t="s">
        <v>60</v>
      </c>
      <c r="Q131" s="13"/>
      <c r="R131" s="13"/>
      <c r="S131" s="13"/>
      <c r="T131" s="13">
        <v>17816620.618700001</v>
      </c>
      <c r="U131" s="13">
        <v>17816620.618700001</v>
      </c>
      <c r="W131" s="2" t="s">
        <v>39</v>
      </c>
      <c r="X131" s="13">
        <v>26280952.712799985</v>
      </c>
      <c r="AA131" s="13"/>
      <c r="AB131" s="13">
        <v>26280952.712799985</v>
      </c>
      <c r="AD131" s="2">
        <v>2.29</v>
      </c>
      <c r="AE131">
        <v>3191</v>
      </c>
    </row>
    <row r="132" spans="10:31" x14ac:dyDescent="0.3">
      <c r="J132" s="2" t="s">
        <v>68</v>
      </c>
      <c r="K132" s="13">
        <v>222743775.17579988</v>
      </c>
      <c r="P132" s="2" t="s">
        <v>61</v>
      </c>
      <c r="Q132" s="13"/>
      <c r="R132" s="13"/>
      <c r="S132" s="13"/>
      <c r="T132" s="13">
        <v>16314455.693399994</v>
      </c>
      <c r="U132" s="13">
        <v>16314455.693399994</v>
      </c>
      <c r="W132" s="2" t="s">
        <v>60</v>
      </c>
      <c r="X132" s="13"/>
      <c r="AA132" s="13">
        <v>17816620.618700001</v>
      </c>
      <c r="AB132" s="13">
        <v>17816620.618700001</v>
      </c>
      <c r="AD132" s="2">
        <v>2.4950000000000001</v>
      </c>
      <c r="AE132">
        <v>26</v>
      </c>
    </row>
    <row r="133" spans="10:31" x14ac:dyDescent="0.3">
      <c r="J133" s="2" t="s">
        <v>70</v>
      </c>
      <c r="K133" s="13">
        <v>240926876.80160049</v>
      </c>
      <c r="P133" s="2" t="s">
        <v>53</v>
      </c>
      <c r="Q133" s="13"/>
      <c r="R133" s="13"/>
      <c r="S133" s="13">
        <v>49785073.912300043</v>
      </c>
      <c r="T133" s="13"/>
      <c r="U133" s="13">
        <v>49785073.912300043</v>
      </c>
      <c r="W133" s="2" t="s">
        <v>61</v>
      </c>
      <c r="X133" s="13"/>
      <c r="AA133" s="13">
        <v>16314455.693399994</v>
      </c>
      <c r="AB133" s="13">
        <v>16314455.693399994</v>
      </c>
      <c r="AD133" s="2">
        <v>2.7444999999999999</v>
      </c>
      <c r="AE133">
        <v>349</v>
      </c>
    </row>
    <row r="134" spans="10:31" x14ac:dyDescent="0.3">
      <c r="J134" s="2" t="s">
        <v>49</v>
      </c>
      <c r="K134" s="13">
        <v>357041832.93829995</v>
      </c>
      <c r="P134" s="2" t="s">
        <v>62</v>
      </c>
      <c r="Q134" s="13"/>
      <c r="R134" s="13"/>
      <c r="S134" s="13"/>
      <c r="T134" s="13">
        <v>10245014.053899996</v>
      </c>
      <c r="U134" s="13">
        <v>10245014.053899996</v>
      </c>
      <c r="W134" s="2" t="s">
        <v>53</v>
      </c>
      <c r="X134" s="13"/>
      <c r="AA134" s="13"/>
      <c r="AB134" s="13">
        <v>49785073.912300043</v>
      </c>
      <c r="AD134" s="2">
        <v>2.8942000000000001</v>
      </c>
      <c r="AE134">
        <v>422</v>
      </c>
    </row>
    <row r="135" spans="10:31" x14ac:dyDescent="0.3">
      <c r="J135" s="2" t="s">
        <v>50</v>
      </c>
      <c r="K135" s="13">
        <v>624874728.66549683</v>
      </c>
      <c r="P135" s="2" t="s">
        <v>40</v>
      </c>
      <c r="Q135" s="13">
        <v>18413114.345699988</v>
      </c>
      <c r="R135" s="13"/>
      <c r="S135" s="13"/>
      <c r="T135" s="13"/>
      <c r="U135" s="13">
        <v>18413114.345699988</v>
      </c>
      <c r="W135" s="2" t="s">
        <v>62</v>
      </c>
      <c r="X135" s="13"/>
      <c r="AA135" s="13">
        <v>10245014.053899996</v>
      </c>
      <c r="AB135" s="13">
        <v>10245014.053899996</v>
      </c>
      <c r="AD135" s="2">
        <v>2.9940000000000002</v>
      </c>
      <c r="AE135">
        <v>1774</v>
      </c>
    </row>
    <row r="136" spans="10:31" x14ac:dyDescent="0.3">
      <c r="J136" s="2" t="s">
        <v>11</v>
      </c>
      <c r="K136" s="13">
        <v>2239344365.4112992</v>
      </c>
      <c r="P136" s="2" t="s">
        <v>63</v>
      </c>
      <c r="Q136" s="13"/>
      <c r="R136" s="13"/>
      <c r="S136" s="13"/>
      <c r="T136" s="13">
        <v>20293961.221799988</v>
      </c>
      <c r="U136" s="13">
        <v>20293961.221799988</v>
      </c>
      <c r="W136" s="2" t="s">
        <v>40</v>
      </c>
      <c r="X136" s="13">
        <v>18413114.345699988</v>
      </c>
      <c r="AA136" s="13"/>
      <c r="AB136" s="13">
        <v>18413114.345699988</v>
      </c>
      <c r="AD136" s="2">
        <v>3.9750000000000001</v>
      </c>
      <c r="AE136">
        <v>25</v>
      </c>
    </row>
    <row r="137" spans="10:31" x14ac:dyDescent="0.3">
      <c r="P137" s="2" t="s">
        <v>64</v>
      </c>
      <c r="Q137" s="13"/>
      <c r="R137" s="13"/>
      <c r="S137" s="13"/>
      <c r="T137" s="13">
        <v>18206898.307099983</v>
      </c>
      <c r="U137" s="13">
        <v>18206898.307099983</v>
      </c>
      <c r="W137" s="2" t="s">
        <v>63</v>
      </c>
      <c r="X137" s="13"/>
      <c r="AA137" s="13">
        <v>20293961.221799988</v>
      </c>
      <c r="AB137" s="13">
        <v>20293961.221799988</v>
      </c>
      <c r="AD137" s="2">
        <v>3.99</v>
      </c>
      <c r="AE137">
        <v>2376</v>
      </c>
    </row>
    <row r="138" spans="10:31" x14ac:dyDescent="0.3">
      <c r="P138" s="2" t="s">
        <v>41</v>
      </c>
      <c r="Q138" s="13">
        <v>2126159.3500999976</v>
      </c>
      <c r="R138" s="13"/>
      <c r="S138" s="13"/>
      <c r="T138" s="13"/>
      <c r="U138" s="13">
        <v>2126159.3500999976</v>
      </c>
      <c r="W138" s="2" t="s">
        <v>64</v>
      </c>
      <c r="X138" s="13"/>
      <c r="AA138" s="13">
        <v>18206898.307099983</v>
      </c>
      <c r="AB138" s="13">
        <v>18206898.307099983</v>
      </c>
      <c r="AD138" s="2">
        <v>4.3220999999999998</v>
      </c>
      <c r="AE138">
        <v>25</v>
      </c>
    </row>
    <row r="139" spans="10:31" x14ac:dyDescent="0.3">
      <c r="P139" s="2" t="s">
        <v>65</v>
      </c>
      <c r="Q139" s="13"/>
      <c r="R139" s="13"/>
      <c r="S139" s="13"/>
      <c r="T139" s="13">
        <v>9950866.0287999995</v>
      </c>
      <c r="U139" s="13">
        <v>9950866.0287999995</v>
      </c>
      <c r="W139" s="2" t="s">
        <v>41</v>
      </c>
      <c r="X139" s="13">
        <v>2126159.3500999976</v>
      </c>
      <c r="AA139" s="13"/>
      <c r="AB139" s="13">
        <v>2126159.3500999976</v>
      </c>
      <c r="AD139" s="2">
        <v>4.3724999999999996</v>
      </c>
      <c r="AE139">
        <v>260</v>
      </c>
    </row>
    <row r="140" spans="10:31" x14ac:dyDescent="0.3">
      <c r="P140" s="2" t="s">
        <v>54</v>
      </c>
      <c r="Q140" s="13"/>
      <c r="R140" s="13"/>
      <c r="S140" s="13">
        <v>97203912.5499001</v>
      </c>
      <c r="T140" s="13"/>
      <c r="U140" s="13">
        <v>97203912.5499001</v>
      </c>
      <c r="W140" s="2" t="s">
        <v>65</v>
      </c>
      <c r="X140" s="13"/>
      <c r="AA140" s="13">
        <v>9950866.0287999995</v>
      </c>
      <c r="AB140" s="13">
        <v>9950866.0287999995</v>
      </c>
      <c r="AD140" s="2">
        <v>4.4950000000000001</v>
      </c>
      <c r="AE140">
        <v>82</v>
      </c>
    </row>
    <row r="141" spans="10:31" x14ac:dyDescent="0.3">
      <c r="P141" s="2" t="s">
        <v>66</v>
      </c>
      <c r="Q141" s="13"/>
      <c r="R141" s="13"/>
      <c r="S141" s="13"/>
      <c r="T141" s="13">
        <v>76434789.515899986</v>
      </c>
      <c r="U141" s="13">
        <v>76434789.515899986</v>
      </c>
      <c r="W141" s="2" t="s">
        <v>54</v>
      </c>
      <c r="X141" s="13"/>
      <c r="AA141" s="13"/>
      <c r="AB141" s="13">
        <v>97203912.54990007</v>
      </c>
      <c r="AD141" s="2">
        <v>4.6109999999999998</v>
      </c>
      <c r="AE141">
        <v>486</v>
      </c>
    </row>
    <row r="142" spans="10:31" x14ac:dyDescent="0.3">
      <c r="J142" s="1" t="s">
        <v>0</v>
      </c>
      <c r="K142" t="s">
        <v>12</v>
      </c>
      <c r="L142" t="s">
        <v>14</v>
      </c>
      <c r="P142" s="2" t="s">
        <v>67</v>
      </c>
      <c r="Q142" s="13"/>
      <c r="R142" s="13"/>
      <c r="S142" s="13"/>
      <c r="T142" s="13">
        <v>13375539.506499996</v>
      </c>
      <c r="U142" s="13">
        <v>13375539.506499996</v>
      </c>
      <c r="W142" s="2" t="s">
        <v>66</v>
      </c>
      <c r="X142" s="13"/>
      <c r="AA142" s="13">
        <v>76434789.515899986</v>
      </c>
      <c r="AB142" s="13">
        <v>76434789.515899986</v>
      </c>
      <c r="AD142" s="2">
        <v>4.75</v>
      </c>
      <c r="AE142">
        <v>58</v>
      </c>
    </row>
    <row r="143" spans="10:31" x14ac:dyDescent="0.3">
      <c r="J143" s="2" t="s">
        <v>13</v>
      </c>
      <c r="K143" s="13">
        <v>264086542.72959957</v>
      </c>
      <c r="P143" s="2" t="s">
        <v>42</v>
      </c>
      <c r="Q143" s="13">
        <v>134483767.04410028</v>
      </c>
      <c r="R143" s="13"/>
      <c r="S143" s="13"/>
      <c r="T143" s="13"/>
      <c r="U143" s="13">
        <v>134483767.04410028</v>
      </c>
      <c r="W143" s="2" t="s">
        <v>67</v>
      </c>
      <c r="X143" s="13"/>
      <c r="AA143" s="13">
        <v>13375539.506499996</v>
      </c>
      <c r="AB143" s="13">
        <v>13375539.506499996</v>
      </c>
      <c r="AD143" s="2">
        <v>4.7542999999999997</v>
      </c>
      <c r="AE143">
        <v>230</v>
      </c>
    </row>
    <row r="144" spans="10:31" x14ac:dyDescent="0.3">
      <c r="J144" s="2" t="s">
        <v>14</v>
      </c>
      <c r="K144" s="13">
        <v>1189845408.3578894</v>
      </c>
      <c r="P144" s="2" t="s">
        <v>43</v>
      </c>
      <c r="Q144" s="13">
        <v>16860360.854599997</v>
      </c>
      <c r="R144" s="13"/>
      <c r="S144" s="13"/>
      <c r="T144" s="13"/>
      <c r="U144" s="13">
        <v>16860360.854599997</v>
      </c>
      <c r="W144" s="2" t="s">
        <v>42</v>
      </c>
      <c r="X144" s="13">
        <v>134483767.04410028</v>
      </c>
      <c r="AA144" s="13"/>
      <c r="AB144" s="13">
        <v>134483767.04410028</v>
      </c>
      <c r="AD144" s="2">
        <v>4.7699999999999996</v>
      </c>
      <c r="AE144">
        <v>1640</v>
      </c>
    </row>
    <row r="145" spans="10:31" x14ac:dyDescent="0.3">
      <c r="J145" s="2" t="s">
        <v>15</v>
      </c>
      <c r="K145" s="13">
        <v>542468862.43959761</v>
      </c>
      <c r="P145" s="2" t="s">
        <v>55</v>
      </c>
      <c r="Q145" s="13"/>
      <c r="R145" s="13"/>
      <c r="S145" s="13">
        <v>175677569.52810001</v>
      </c>
      <c r="T145" s="13"/>
      <c r="U145" s="13">
        <v>175677569.52810001</v>
      </c>
      <c r="W145" s="2" t="s">
        <v>43</v>
      </c>
      <c r="X145" s="13">
        <v>16860360.854599997</v>
      </c>
      <c r="AA145" s="13"/>
      <c r="AB145" s="13">
        <v>16860360.854599997</v>
      </c>
      <c r="AD145" s="2">
        <v>4.9444999999999997</v>
      </c>
      <c r="AE145">
        <v>945</v>
      </c>
    </row>
    <row r="146" spans="10:31" x14ac:dyDescent="0.3">
      <c r="J146" s="2" t="s">
        <v>16</v>
      </c>
      <c r="K146" s="13">
        <v>930569310.51429713</v>
      </c>
      <c r="P146" s="2" t="s">
        <v>45</v>
      </c>
      <c r="Q146" s="13">
        <v>15035605.092399996</v>
      </c>
      <c r="R146" s="13"/>
      <c r="S146" s="13"/>
      <c r="T146" s="13"/>
      <c r="U146" s="13">
        <v>15035605.092399996</v>
      </c>
      <c r="W146" s="2" t="s">
        <v>55</v>
      </c>
      <c r="X146" s="13"/>
      <c r="AA146" s="13"/>
      <c r="AB146" s="13">
        <v>175677569.52810001</v>
      </c>
      <c r="AD146" s="2">
        <v>4.99</v>
      </c>
      <c r="AE146">
        <v>8827</v>
      </c>
    </row>
    <row r="147" spans="10:31" x14ac:dyDescent="0.3">
      <c r="J147" s="2" t="s">
        <v>11</v>
      </c>
      <c r="K147" s="13">
        <v>2926970124.0413523</v>
      </c>
      <c r="P147" s="2" t="s">
        <v>49</v>
      </c>
      <c r="Q147" s="13"/>
      <c r="R147" s="13">
        <v>357041832.93830001</v>
      </c>
      <c r="S147" s="13"/>
      <c r="T147" s="13"/>
      <c r="U147" s="13">
        <v>357041832.93829995</v>
      </c>
      <c r="W147" s="2" t="s">
        <v>45</v>
      </c>
      <c r="X147" s="13">
        <v>15035605.092399996</v>
      </c>
      <c r="AA147" s="13"/>
      <c r="AB147" s="13">
        <v>15035605.092399996</v>
      </c>
      <c r="AD147" s="2">
        <v>5.0136000000000003</v>
      </c>
      <c r="AE147">
        <v>337</v>
      </c>
    </row>
    <row r="148" spans="10:31" x14ac:dyDescent="0.3">
      <c r="P148" s="2" t="s">
        <v>68</v>
      </c>
      <c r="Q148" s="13"/>
      <c r="R148" s="13"/>
      <c r="S148" s="13"/>
      <c r="T148" s="13">
        <v>222743775.17579988</v>
      </c>
      <c r="U148" s="13">
        <v>222743775.17579988</v>
      </c>
      <c r="W148" s="2" t="s">
        <v>49</v>
      </c>
      <c r="X148" s="13"/>
      <c r="AA148" s="13"/>
      <c r="AB148" s="13">
        <v>357041832.93829995</v>
      </c>
      <c r="AD148" s="2">
        <v>5.1864999999999997</v>
      </c>
      <c r="AE148">
        <v>2697</v>
      </c>
    </row>
    <row r="149" spans="10:31" x14ac:dyDescent="0.3">
      <c r="P149" s="2" t="s">
        <v>69</v>
      </c>
      <c r="Q149" s="13"/>
      <c r="R149" s="13"/>
      <c r="S149" s="13"/>
      <c r="T149" s="13">
        <v>62738835.91020003</v>
      </c>
      <c r="U149" s="13">
        <v>62738835.91020003</v>
      </c>
      <c r="W149" s="2" t="s">
        <v>68</v>
      </c>
      <c r="X149" s="13"/>
      <c r="AA149" s="13">
        <v>222743775.17579988</v>
      </c>
      <c r="AB149" s="13">
        <v>222743775.17579988</v>
      </c>
      <c r="AD149" s="2">
        <v>5.2141999999999999</v>
      </c>
      <c r="AE149">
        <v>1056</v>
      </c>
    </row>
    <row r="150" spans="10:31" x14ac:dyDescent="0.3">
      <c r="P150" s="2" t="s">
        <v>47</v>
      </c>
      <c r="Q150" s="13">
        <v>15666409.159500008</v>
      </c>
      <c r="R150" s="13"/>
      <c r="S150" s="13"/>
      <c r="T150" s="13"/>
      <c r="U150" s="13">
        <v>15666409.159500008</v>
      </c>
      <c r="W150" s="2" t="s">
        <v>69</v>
      </c>
      <c r="X150" s="13"/>
      <c r="AA150" s="13">
        <v>62738835.91020003</v>
      </c>
      <c r="AB150" s="13">
        <v>62738835.91020003</v>
      </c>
      <c r="AD150" s="2">
        <v>5.2249999999999996</v>
      </c>
      <c r="AE150">
        <v>172</v>
      </c>
    </row>
    <row r="151" spans="10:31" x14ac:dyDescent="0.3">
      <c r="P151" s="2" t="s">
        <v>50</v>
      </c>
      <c r="Q151" s="13"/>
      <c r="R151" s="13">
        <v>624874728.66549659</v>
      </c>
      <c r="S151" s="13"/>
      <c r="T151" s="13"/>
      <c r="U151" s="13">
        <v>624874728.66549683</v>
      </c>
      <c r="W151" s="2" t="s">
        <v>47</v>
      </c>
      <c r="X151" s="13">
        <v>15666409.159500008</v>
      </c>
      <c r="AA151" s="13"/>
      <c r="AB151" s="13">
        <v>15666409.159500008</v>
      </c>
      <c r="AD151" s="2">
        <v>5.3940000000000001</v>
      </c>
      <c r="AE151">
        <v>4201</v>
      </c>
    </row>
    <row r="152" spans="10:31" x14ac:dyDescent="0.3">
      <c r="P152" s="2" t="s">
        <v>70</v>
      </c>
      <c r="Q152" s="13"/>
      <c r="R152" s="13"/>
      <c r="S152" s="13"/>
      <c r="T152" s="13">
        <v>240926876.80160049</v>
      </c>
      <c r="U152" s="13">
        <v>240926876.80160049</v>
      </c>
      <c r="W152" s="2" t="s">
        <v>50</v>
      </c>
      <c r="X152" s="13"/>
      <c r="AA152" s="13"/>
      <c r="AB152" s="13">
        <v>624874728.66549683</v>
      </c>
      <c r="AD152" s="2">
        <v>5.51</v>
      </c>
      <c r="AE152">
        <v>134</v>
      </c>
    </row>
    <row r="153" spans="10:31" x14ac:dyDescent="0.3">
      <c r="P153" s="2" t="s">
        <v>71</v>
      </c>
      <c r="Q153" s="13"/>
      <c r="R153" s="13"/>
      <c r="S153" s="13"/>
      <c r="T153" s="13">
        <v>43058621.726700045</v>
      </c>
      <c r="U153" s="13">
        <v>43058621.726700045</v>
      </c>
      <c r="W153" s="2" t="s">
        <v>70</v>
      </c>
      <c r="X153" s="13"/>
      <c r="AA153" s="13">
        <v>240926876.80160049</v>
      </c>
      <c r="AB153" s="13">
        <v>240926876.80160049</v>
      </c>
      <c r="AD153" s="2">
        <v>5.7</v>
      </c>
      <c r="AE153">
        <v>833</v>
      </c>
    </row>
    <row r="154" spans="10:31" x14ac:dyDescent="0.3">
      <c r="P154" s="2" t="s">
        <v>56</v>
      </c>
      <c r="Q154" s="13"/>
      <c r="R154" s="13"/>
      <c r="S154" s="13">
        <v>67226518.943000123</v>
      </c>
      <c r="T154" s="13"/>
      <c r="U154" s="13">
        <v>67226518.943000123</v>
      </c>
      <c r="W154" s="2" t="s">
        <v>71</v>
      </c>
      <c r="X154" s="13"/>
      <c r="AA154" s="13">
        <v>43058621.726700045</v>
      </c>
      <c r="AB154" s="13">
        <v>43058621.726700045</v>
      </c>
      <c r="AD154" s="2">
        <v>7.95</v>
      </c>
      <c r="AE154">
        <v>908</v>
      </c>
    </row>
    <row r="155" spans="10:31" x14ac:dyDescent="0.3">
      <c r="P155" s="2" t="s">
        <v>57</v>
      </c>
      <c r="Q155" s="13"/>
      <c r="R155" s="13"/>
      <c r="S155" s="13">
        <v>30386935.169699978</v>
      </c>
      <c r="T155" s="13"/>
      <c r="U155" s="13">
        <v>30386935.169699978</v>
      </c>
      <c r="W155" s="2" t="s">
        <v>56</v>
      </c>
      <c r="X155" s="13"/>
      <c r="AA155" s="13"/>
      <c r="AB155" s="13">
        <v>67226518.943000123</v>
      </c>
      <c r="AD155" s="2">
        <v>8.99</v>
      </c>
      <c r="AE155">
        <v>4470</v>
      </c>
    </row>
    <row r="156" spans="10:31" x14ac:dyDescent="0.3">
      <c r="P156" s="2" t="s">
        <v>58</v>
      </c>
      <c r="Q156" s="13"/>
      <c r="R156" s="13"/>
      <c r="S156" s="13">
        <v>45618422.436500013</v>
      </c>
      <c r="T156" s="13"/>
      <c r="U156" s="13">
        <v>45618422.436500013</v>
      </c>
      <c r="W156" s="2" t="s">
        <v>57</v>
      </c>
      <c r="X156" s="13"/>
      <c r="AA156" s="13"/>
      <c r="AB156" s="13">
        <v>30386935.169699978</v>
      </c>
      <c r="AD156" s="2">
        <v>9.99</v>
      </c>
      <c r="AE156">
        <v>2025</v>
      </c>
    </row>
    <row r="157" spans="10:31" x14ac:dyDescent="0.3">
      <c r="P157" s="2" t="s">
        <v>48</v>
      </c>
      <c r="Q157" s="13">
        <v>16861223.61099999</v>
      </c>
      <c r="R157" s="13"/>
      <c r="S157" s="13"/>
      <c r="T157" s="13"/>
      <c r="U157" s="13">
        <v>16861223.61099999</v>
      </c>
      <c r="W157" s="2" t="s">
        <v>58</v>
      </c>
      <c r="X157" s="13"/>
      <c r="AA157" s="13"/>
      <c r="AB157" s="13">
        <v>45618422.436500013</v>
      </c>
      <c r="AD157" s="2">
        <v>11.594200000000001</v>
      </c>
      <c r="AE157">
        <v>61</v>
      </c>
    </row>
    <row r="158" spans="10:31" x14ac:dyDescent="0.3">
      <c r="P158" s="2" t="s">
        <v>51</v>
      </c>
      <c r="Q158" s="13"/>
      <c r="R158" s="13">
        <v>207928846.75409952</v>
      </c>
      <c r="S158" s="13"/>
      <c r="T158" s="13"/>
      <c r="U158" s="13">
        <v>207928846.75409949</v>
      </c>
      <c r="W158" s="2" t="s">
        <v>48</v>
      </c>
      <c r="X158" s="13">
        <v>16861223.610999994</v>
      </c>
      <c r="AA158" s="13"/>
      <c r="AB158" s="13">
        <v>16861223.610999994</v>
      </c>
      <c r="AD158" s="2">
        <v>11.7392</v>
      </c>
      <c r="AE158">
        <v>34</v>
      </c>
    </row>
    <row r="159" spans="10:31" x14ac:dyDescent="0.3">
      <c r="P159" s="2" t="s">
        <v>72</v>
      </c>
      <c r="Q159" s="13"/>
      <c r="R159" s="13"/>
      <c r="S159" s="13"/>
      <c r="T159" s="13">
        <v>84171558.329400063</v>
      </c>
      <c r="U159" s="13">
        <v>84171558.329400063</v>
      </c>
      <c r="W159" s="2" t="s">
        <v>51</v>
      </c>
      <c r="X159" s="13"/>
      <c r="AA159" s="13"/>
      <c r="AB159" s="13">
        <v>207928846.75409949</v>
      </c>
      <c r="AD159" s="2">
        <v>11.994</v>
      </c>
      <c r="AE159">
        <v>1069</v>
      </c>
    </row>
    <row r="160" spans="10:31" x14ac:dyDescent="0.3">
      <c r="P160" s="2" t="s">
        <v>59</v>
      </c>
      <c r="Q160" s="13"/>
      <c r="R160" s="13"/>
      <c r="S160" s="13">
        <v>35783005.374999933</v>
      </c>
      <c r="T160" s="13"/>
      <c r="U160" s="13">
        <v>35783005.374999933</v>
      </c>
      <c r="W160" s="2" t="s">
        <v>72</v>
      </c>
      <c r="X160" s="13"/>
      <c r="AA160" s="13">
        <v>84171558.329400063</v>
      </c>
      <c r="AB160" s="13">
        <v>84171558.329400063</v>
      </c>
      <c r="AD160" s="2">
        <v>12.144</v>
      </c>
      <c r="AE160">
        <v>740</v>
      </c>
    </row>
    <row r="161" spans="9:31" x14ac:dyDescent="0.3">
      <c r="P161" s="2" t="s">
        <v>73</v>
      </c>
      <c r="Q161" s="13"/>
      <c r="R161" s="13"/>
      <c r="S161" s="13"/>
      <c r="T161" s="13">
        <v>94291497.624499872</v>
      </c>
      <c r="U161" s="13">
        <v>94291497.624499872</v>
      </c>
      <c r="W161" s="2" t="s">
        <v>59</v>
      </c>
      <c r="X161" s="13"/>
      <c r="AA161" s="13"/>
      <c r="AB161" s="13">
        <v>35783005.374999933</v>
      </c>
      <c r="AD161" s="2">
        <v>12.951499999999999</v>
      </c>
      <c r="AE161">
        <v>35</v>
      </c>
    </row>
    <row r="162" spans="9:31" x14ac:dyDescent="0.3">
      <c r="P162" s="2" t="s">
        <v>11</v>
      </c>
      <c r="Q162" s="13">
        <v>264086542.72959957</v>
      </c>
      <c r="R162" s="13">
        <v>1189845408.3578894</v>
      </c>
      <c r="S162" s="13">
        <v>542468862.43959761</v>
      </c>
      <c r="T162" s="13">
        <v>930569310.51429713</v>
      </c>
      <c r="U162" s="13">
        <v>2926970124.0413523</v>
      </c>
      <c r="W162" s="2" t="s">
        <v>73</v>
      </c>
      <c r="X162" s="13"/>
      <c r="AA162" s="13">
        <v>94291497.624499872</v>
      </c>
      <c r="AB162" s="13">
        <v>94291497.624499872</v>
      </c>
      <c r="AD162" s="2">
        <v>13.4695</v>
      </c>
      <c r="AE162">
        <v>164</v>
      </c>
    </row>
    <row r="163" spans="9:31" x14ac:dyDescent="0.3">
      <c r="S163"/>
      <c r="AD163" s="2">
        <v>13.6579</v>
      </c>
      <c r="AE163">
        <v>49</v>
      </c>
    </row>
    <row r="164" spans="9:31" x14ac:dyDescent="0.3">
      <c r="S164"/>
      <c r="AD164" s="2">
        <v>14.1289</v>
      </c>
      <c r="AE164">
        <v>1793</v>
      </c>
    </row>
    <row r="165" spans="9:31" x14ac:dyDescent="0.3">
      <c r="AD165" s="2">
        <v>14.2042</v>
      </c>
      <c r="AE165">
        <v>501</v>
      </c>
    </row>
    <row r="166" spans="9:31" x14ac:dyDescent="0.3">
      <c r="AD166" s="2">
        <v>14.5</v>
      </c>
      <c r="AE166">
        <v>82</v>
      </c>
    </row>
    <row r="167" spans="9:31" x14ac:dyDescent="0.3">
      <c r="AD167" s="2">
        <v>14.694000000000001</v>
      </c>
      <c r="AE167">
        <v>2956</v>
      </c>
    </row>
    <row r="168" spans="9:31" x14ac:dyDescent="0.3">
      <c r="AD168" s="2">
        <v>15</v>
      </c>
      <c r="AE168">
        <v>1005</v>
      </c>
    </row>
    <row r="169" spans="9:31" x14ac:dyDescent="0.3">
      <c r="AD169" s="2">
        <v>15.7296</v>
      </c>
      <c r="AE169">
        <v>11</v>
      </c>
    </row>
    <row r="170" spans="9:31" x14ac:dyDescent="0.3">
      <c r="I170" s="1" t="s">
        <v>0</v>
      </c>
      <c r="J170" t="s">
        <v>110</v>
      </c>
      <c r="AD170" s="2">
        <v>15.7455</v>
      </c>
      <c r="AE170">
        <v>680</v>
      </c>
    </row>
    <row r="171" spans="9:31" x14ac:dyDescent="0.3">
      <c r="I171" s="2" t="s">
        <v>86</v>
      </c>
      <c r="J171" s="3">
        <v>8.99</v>
      </c>
      <c r="O171" s="1" t="s">
        <v>0</v>
      </c>
      <c r="P171" t="s">
        <v>81</v>
      </c>
      <c r="AD171" s="2">
        <v>16.271999999999998</v>
      </c>
      <c r="AE171">
        <v>437</v>
      </c>
    </row>
    <row r="172" spans="9:31" x14ac:dyDescent="0.3">
      <c r="I172" s="2" t="s">
        <v>88</v>
      </c>
      <c r="J172" s="3">
        <v>34.99</v>
      </c>
      <c r="O172" s="2" t="s">
        <v>88</v>
      </c>
      <c r="P172">
        <v>6532</v>
      </c>
      <c r="AD172" s="2">
        <v>16.822099999999999</v>
      </c>
      <c r="AE172">
        <v>492</v>
      </c>
    </row>
    <row r="173" spans="9:31" x14ac:dyDescent="0.3">
      <c r="I173" s="2" t="s">
        <v>89</v>
      </c>
      <c r="J173" s="3">
        <v>34.99</v>
      </c>
      <c r="O173" s="2" t="s">
        <v>87</v>
      </c>
      <c r="P173">
        <v>6592</v>
      </c>
      <c r="AD173" s="2">
        <v>17.095500000000001</v>
      </c>
      <c r="AE173">
        <v>44</v>
      </c>
    </row>
    <row r="174" spans="9:31" x14ac:dyDescent="0.3">
      <c r="I174" s="2" t="s">
        <v>90</v>
      </c>
      <c r="J174" s="3">
        <v>34.99</v>
      </c>
      <c r="O174" s="2" t="s">
        <v>89</v>
      </c>
      <c r="P174">
        <v>6743</v>
      </c>
      <c r="AD174" s="2">
        <v>18.504300000000001</v>
      </c>
      <c r="AE174">
        <v>207</v>
      </c>
    </row>
    <row r="175" spans="9:31" x14ac:dyDescent="0.3">
      <c r="I175" s="2" t="s">
        <v>87</v>
      </c>
      <c r="J175" s="3">
        <v>49.99</v>
      </c>
      <c r="O175" s="2" t="s">
        <v>112</v>
      </c>
      <c r="P175">
        <v>6815</v>
      </c>
      <c r="AD175" s="2">
        <v>18.995000000000001</v>
      </c>
      <c r="AE175">
        <v>726</v>
      </c>
    </row>
    <row r="176" spans="9:31" x14ac:dyDescent="0.3">
      <c r="I176" s="2" t="s">
        <v>11</v>
      </c>
      <c r="J176" s="3">
        <v>49.99</v>
      </c>
      <c r="O176" s="2" t="s">
        <v>86</v>
      </c>
      <c r="P176">
        <v>8311</v>
      </c>
      <c r="AD176" s="2">
        <v>19.244499999999999</v>
      </c>
      <c r="AE176">
        <v>350</v>
      </c>
    </row>
    <row r="177" spans="15:49" x14ac:dyDescent="0.3">
      <c r="O177" s="2" t="s">
        <v>11</v>
      </c>
      <c r="P177">
        <v>34993</v>
      </c>
      <c r="AD177" s="2">
        <v>19.5136</v>
      </c>
      <c r="AE177">
        <v>524</v>
      </c>
    </row>
    <row r="178" spans="15:49" x14ac:dyDescent="0.3">
      <c r="AD178" s="2">
        <v>20.186499999999999</v>
      </c>
      <c r="AE178">
        <v>5469</v>
      </c>
    </row>
    <row r="179" spans="15:49" x14ac:dyDescent="0.3">
      <c r="AD179" s="2">
        <v>20.2942</v>
      </c>
      <c r="AE179">
        <v>1105</v>
      </c>
    </row>
    <row r="180" spans="15:49" x14ac:dyDescent="0.3">
      <c r="AD180" s="2">
        <v>20.52</v>
      </c>
      <c r="AE180">
        <v>95</v>
      </c>
    </row>
    <row r="181" spans="15:49" x14ac:dyDescent="0.3">
      <c r="AD181" s="2">
        <v>20.894500000000001</v>
      </c>
      <c r="AE181">
        <v>1230</v>
      </c>
    </row>
    <row r="182" spans="15:49" x14ac:dyDescent="0.3">
      <c r="AD182" s="2">
        <v>20.994</v>
      </c>
      <c r="AE182">
        <v>4274</v>
      </c>
    </row>
    <row r="183" spans="15:49" x14ac:dyDescent="0.3">
      <c r="AD183" s="2">
        <v>21.49</v>
      </c>
      <c r="AE183">
        <v>1044</v>
      </c>
    </row>
    <row r="184" spans="15:49" x14ac:dyDescent="0.3">
      <c r="AD184" s="2">
        <v>21.98</v>
      </c>
      <c r="AE184">
        <v>2121</v>
      </c>
    </row>
    <row r="185" spans="15:49" x14ac:dyDescent="0.3">
      <c r="AD185" s="2">
        <v>22.034199999999998</v>
      </c>
      <c r="AE185">
        <v>873</v>
      </c>
    </row>
    <row r="186" spans="15:49" x14ac:dyDescent="0.3">
      <c r="AD186" s="2">
        <v>22.7012</v>
      </c>
      <c r="AE186">
        <v>35</v>
      </c>
    </row>
    <row r="187" spans="15:49" x14ac:dyDescent="0.3">
      <c r="AD187" s="2">
        <v>22.794</v>
      </c>
      <c r="AE187">
        <v>3182</v>
      </c>
    </row>
    <row r="188" spans="15:49" x14ac:dyDescent="0.3">
      <c r="AD188" s="2">
        <v>23.484000000000002</v>
      </c>
      <c r="AE188">
        <v>583</v>
      </c>
    </row>
    <row r="189" spans="15:49" x14ac:dyDescent="0.3">
      <c r="AD189" s="2">
        <v>24.0337</v>
      </c>
      <c r="AE189">
        <v>32</v>
      </c>
      <c r="AH189" s="1" t="s">
        <v>12</v>
      </c>
      <c r="AI189" s="1" t="s">
        <v>80</v>
      </c>
      <c r="AQ189" s="1" t="s">
        <v>81</v>
      </c>
      <c r="AR189" s="1" t="s">
        <v>80</v>
      </c>
    </row>
    <row r="190" spans="15:49" x14ac:dyDescent="0.3">
      <c r="AD190" s="2">
        <v>24.294</v>
      </c>
      <c r="AE190">
        <v>1317</v>
      </c>
      <c r="AH190" s="1" t="s">
        <v>0</v>
      </c>
      <c r="AI190" t="s">
        <v>86</v>
      </c>
      <c r="AJ190" t="s">
        <v>87</v>
      </c>
      <c r="AK190" t="s">
        <v>88</v>
      </c>
      <c r="AL190" t="s">
        <v>89</v>
      </c>
      <c r="AM190" t="s">
        <v>90</v>
      </c>
      <c r="AN190" t="s">
        <v>11</v>
      </c>
      <c r="AQ190" s="1" t="s">
        <v>0</v>
      </c>
      <c r="AR190" t="s">
        <v>86</v>
      </c>
      <c r="AS190" t="s">
        <v>87</v>
      </c>
      <c r="AT190" t="s">
        <v>88</v>
      </c>
      <c r="AU190" t="s">
        <v>89</v>
      </c>
      <c r="AV190" t="s">
        <v>90</v>
      </c>
      <c r="AW190" t="s">
        <v>11</v>
      </c>
    </row>
    <row r="191" spans="15:49" x14ac:dyDescent="0.3">
      <c r="AD191" s="2">
        <v>24.294499999999999</v>
      </c>
      <c r="AE191">
        <v>531</v>
      </c>
      <c r="AH191" s="2" t="s">
        <v>25</v>
      </c>
      <c r="AI191" s="25">
        <v>4404776.5922999997</v>
      </c>
      <c r="AJ191" s="25">
        <v>4085259.3952999995</v>
      </c>
      <c r="AK191" s="25">
        <v>2845628.2826999994</v>
      </c>
      <c r="AL191" s="25">
        <v>3317647.7265999992</v>
      </c>
      <c r="AM191" s="25">
        <v>2288813.5478000008</v>
      </c>
      <c r="AN191" s="25">
        <v>16942125.544700015</v>
      </c>
      <c r="AQ191" s="2" t="s">
        <v>25</v>
      </c>
      <c r="AR191">
        <v>642</v>
      </c>
      <c r="AS191">
        <v>447</v>
      </c>
      <c r="AT191">
        <v>437</v>
      </c>
      <c r="AU191">
        <v>437</v>
      </c>
      <c r="AV191">
        <v>377</v>
      </c>
      <c r="AW191">
        <v>2340</v>
      </c>
    </row>
    <row r="192" spans="15:49" x14ac:dyDescent="0.3">
      <c r="AD192" s="2">
        <v>24.49</v>
      </c>
      <c r="AE192">
        <v>1430</v>
      </c>
      <c r="AH192" s="2" t="s">
        <v>26</v>
      </c>
      <c r="AI192" s="25">
        <v>2051748.1868000003</v>
      </c>
      <c r="AJ192" s="25">
        <v>1867270.6882000002</v>
      </c>
      <c r="AK192" s="25">
        <v>1923278.6343000005</v>
      </c>
      <c r="AL192" s="25">
        <v>1862961.0975000001</v>
      </c>
      <c r="AM192" s="25">
        <v>2103657.6889000004</v>
      </c>
      <c r="AN192" s="25">
        <v>9808916.2957000025</v>
      </c>
      <c r="AQ192" s="2" t="s">
        <v>26</v>
      </c>
      <c r="AR192">
        <v>374</v>
      </c>
      <c r="AS192">
        <v>263</v>
      </c>
      <c r="AT192">
        <v>321</v>
      </c>
      <c r="AU192">
        <v>355</v>
      </c>
      <c r="AV192">
        <v>320</v>
      </c>
      <c r="AW192">
        <v>1633</v>
      </c>
    </row>
    <row r="193" spans="30:49" x14ac:dyDescent="0.3">
      <c r="AD193" s="2">
        <v>24.497</v>
      </c>
      <c r="AE193">
        <v>16</v>
      </c>
      <c r="AH193" s="2" t="s">
        <v>27</v>
      </c>
      <c r="AI193" s="25">
        <v>6605116.5184000004</v>
      </c>
      <c r="AJ193" s="25">
        <v>6538082.6108999979</v>
      </c>
      <c r="AK193" s="25">
        <v>6131556.6316999989</v>
      </c>
      <c r="AL193" s="25">
        <v>6309504.3545999983</v>
      </c>
      <c r="AM193" s="25">
        <v>6397478.3446000004</v>
      </c>
      <c r="AN193" s="25">
        <v>31981738.460199933</v>
      </c>
      <c r="AQ193" s="2" t="s">
        <v>27</v>
      </c>
      <c r="AR193">
        <v>1032</v>
      </c>
      <c r="AS193">
        <v>824</v>
      </c>
      <c r="AT193">
        <v>821</v>
      </c>
      <c r="AU193">
        <v>825</v>
      </c>
      <c r="AV193">
        <v>795</v>
      </c>
      <c r="AW193">
        <v>4297</v>
      </c>
    </row>
    <row r="194" spans="30:49" x14ac:dyDescent="0.3">
      <c r="AD194" s="2">
        <v>24.6935</v>
      </c>
      <c r="AE194">
        <v>29</v>
      </c>
      <c r="AH194" s="2" t="s">
        <v>28</v>
      </c>
      <c r="AI194" s="25">
        <v>2325299.4370999997</v>
      </c>
      <c r="AJ194" s="25">
        <v>2285154.5082999999</v>
      </c>
      <c r="AK194" s="25">
        <v>2220184.2207000004</v>
      </c>
      <c r="AL194" s="25">
        <v>2331130.6187000005</v>
      </c>
      <c r="AM194" s="25">
        <v>2266610.0722999997</v>
      </c>
      <c r="AN194" s="25">
        <v>11428378.857100002</v>
      </c>
      <c r="AQ194" s="2" t="s">
        <v>28</v>
      </c>
      <c r="AR194">
        <v>489</v>
      </c>
      <c r="AS194">
        <v>314</v>
      </c>
      <c r="AT194">
        <v>392</v>
      </c>
      <c r="AU194">
        <v>456</v>
      </c>
      <c r="AV194">
        <v>439</v>
      </c>
      <c r="AW194">
        <v>2090</v>
      </c>
    </row>
    <row r="195" spans="30:49" x14ac:dyDescent="0.3">
      <c r="AD195" s="2">
        <v>24.99</v>
      </c>
      <c r="AE195">
        <v>1788</v>
      </c>
      <c r="AH195" s="2" t="s">
        <v>17</v>
      </c>
      <c r="AI195" s="25">
        <v>5558665.6853000009</v>
      </c>
      <c r="AJ195" s="25">
        <v>5113021.6575000007</v>
      </c>
      <c r="AK195" s="25">
        <v>5317192.9908000017</v>
      </c>
      <c r="AL195" s="25">
        <v>5321206.5124000004</v>
      </c>
      <c r="AM195" s="25">
        <v>5173494.6846000003</v>
      </c>
      <c r="AN195" s="25">
        <v>26483581.530599974</v>
      </c>
      <c r="AQ195" s="2" t="s">
        <v>17</v>
      </c>
      <c r="AR195">
        <v>972</v>
      </c>
      <c r="AS195">
        <v>805</v>
      </c>
      <c r="AT195">
        <v>828</v>
      </c>
      <c r="AU195">
        <v>878</v>
      </c>
      <c r="AV195">
        <v>802</v>
      </c>
      <c r="AW195">
        <v>4285</v>
      </c>
    </row>
    <row r="196" spans="30:49" x14ac:dyDescent="0.3">
      <c r="AD196" s="2">
        <v>25.833200000000001</v>
      </c>
      <c r="AE196">
        <v>23</v>
      </c>
      <c r="AH196" s="2" t="s">
        <v>18</v>
      </c>
      <c r="AI196" s="25">
        <v>5101835.8744000001</v>
      </c>
      <c r="AJ196" s="25">
        <v>4858017.2774</v>
      </c>
      <c r="AK196" s="25">
        <v>4795031.6981999995</v>
      </c>
      <c r="AL196" s="25">
        <v>4956721.5422</v>
      </c>
      <c r="AM196" s="25">
        <v>4764292.9194000009</v>
      </c>
      <c r="AN196" s="25">
        <v>24475899.311600011</v>
      </c>
      <c r="AQ196" s="2" t="s">
        <v>18</v>
      </c>
      <c r="AR196">
        <v>903</v>
      </c>
      <c r="AS196">
        <v>768</v>
      </c>
      <c r="AT196">
        <v>648</v>
      </c>
      <c r="AU196">
        <v>689</v>
      </c>
      <c r="AV196">
        <v>576</v>
      </c>
      <c r="AW196">
        <v>3584</v>
      </c>
    </row>
    <row r="197" spans="30:49" x14ac:dyDescent="0.3">
      <c r="AD197" s="2">
        <v>26.437000000000001</v>
      </c>
      <c r="AE197">
        <v>238</v>
      </c>
      <c r="AH197" s="2" t="s">
        <v>19</v>
      </c>
      <c r="AI197" s="25">
        <v>4969588.8010000009</v>
      </c>
      <c r="AJ197" s="25">
        <v>4947884.3081999999</v>
      </c>
      <c r="AK197" s="25">
        <v>4898410.9486999987</v>
      </c>
      <c r="AL197" s="25">
        <v>4809316.9563999996</v>
      </c>
      <c r="AM197" s="25">
        <v>4848847.3507000003</v>
      </c>
      <c r="AN197" s="25">
        <v>24474048.365000002</v>
      </c>
      <c r="AQ197" s="2" t="s">
        <v>19</v>
      </c>
      <c r="AR197">
        <v>859</v>
      </c>
      <c r="AS197">
        <v>761</v>
      </c>
      <c r="AT197">
        <v>675</v>
      </c>
      <c r="AU197">
        <v>664</v>
      </c>
      <c r="AV197">
        <v>703</v>
      </c>
      <c r="AW197">
        <v>3662</v>
      </c>
    </row>
    <row r="198" spans="30:49" x14ac:dyDescent="0.3">
      <c r="AD198" s="2">
        <v>26.724</v>
      </c>
      <c r="AE198">
        <v>508</v>
      </c>
      <c r="AH198" s="2" t="s">
        <v>20</v>
      </c>
      <c r="AI198" s="25">
        <v>3770387.0354000004</v>
      </c>
      <c r="AJ198" s="25">
        <v>3480371.7043000013</v>
      </c>
      <c r="AK198" s="25">
        <v>3707753.7517999993</v>
      </c>
      <c r="AL198" s="25">
        <v>3619612.5352999996</v>
      </c>
      <c r="AM198" s="25">
        <v>3800825.7554999981</v>
      </c>
      <c r="AN198" s="25">
        <v>18378950.782299988</v>
      </c>
      <c r="AQ198" s="2" t="s">
        <v>20</v>
      </c>
      <c r="AR198">
        <v>645</v>
      </c>
      <c r="AS198">
        <v>486</v>
      </c>
      <c r="AT198">
        <v>551</v>
      </c>
      <c r="AU198">
        <v>495</v>
      </c>
      <c r="AV198">
        <v>518</v>
      </c>
      <c r="AW198">
        <v>2695</v>
      </c>
    </row>
    <row r="199" spans="30:49" x14ac:dyDescent="0.3">
      <c r="AD199" s="2">
        <v>26.995000000000001</v>
      </c>
      <c r="AE199">
        <v>25</v>
      </c>
      <c r="AH199" s="2" t="s">
        <v>21</v>
      </c>
      <c r="AI199" s="25">
        <v>3991195.0676000011</v>
      </c>
      <c r="AJ199" s="25">
        <v>3942074.491200001</v>
      </c>
      <c r="AK199" s="25">
        <v>3750110.3093000008</v>
      </c>
      <c r="AL199" s="25">
        <v>3794190.1571000004</v>
      </c>
      <c r="AM199" s="25">
        <v>3657667.7144999993</v>
      </c>
      <c r="AN199" s="25">
        <v>19135237.739699982</v>
      </c>
      <c r="AQ199" s="2" t="s">
        <v>21</v>
      </c>
      <c r="AR199">
        <v>664</v>
      </c>
      <c r="AS199">
        <v>589</v>
      </c>
      <c r="AT199">
        <v>510</v>
      </c>
      <c r="AU199">
        <v>517</v>
      </c>
      <c r="AV199">
        <v>467</v>
      </c>
      <c r="AW199">
        <v>2747</v>
      </c>
    </row>
    <row r="200" spans="30:49" x14ac:dyDescent="0.3">
      <c r="AD200" s="2">
        <v>27.494499999999999</v>
      </c>
      <c r="AE200">
        <v>480</v>
      </c>
      <c r="AH200" s="2" t="s">
        <v>22</v>
      </c>
      <c r="AI200" s="25">
        <v>5967096.867300001</v>
      </c>
      <c r="AJ200" s="25">
        <v>5745617.9753000019</v>
      </c>
      <c r="AK200" s="25">
        <v>5522373.4811999993</v>
      </c>
      <c r="AL200" s="25">
        <v>5833599.4555999991</v>
      </c>
      <c r="AM200" s="25">
        <v>5507538.8017000007</v>
      </c>
      <c r="AN200" s="25">
        <v>28576226.581100043</v>
      </c>
      <c r="AQ200" s="2" t="s">
        <v>22</v>
      </c>
      <c r="AR200">
        <v>866</v>
      </c>
      <c r="AS200">
        <v>734</v>
      </c>
      <c r="AT200">
        <v>685</v>
      </c>
      <c r="AU200">
        <v>718</v>
      </c>
      <c r="AV200">
        <v>599</v>
      </c>
      <c r="AW200">
        <v>3602</v>
      </c>
    </row>
    <row r="201" spans="30:49" x14ac:dyDescent="0.3">
      <c r="AD201" s="2">
        <v>27.654</v>
      </c>
      <c r="AE201">
        <v>56</v>
      </c>
      <c r="AH201" s="2" t="s">
        <v>23</v>
      </c>
      <c r="AI201" s="25">
        <v>1910766.2829</v>
      </c>
      <c r="AJ201" s="25">
        <v>1792660.4490000003</v>
      </c>
      <c r="AK201" s="25">
        <v>1727487.2734000003</v>
      </c>
      <c r="AL201" s="25">
        <v>1876193.9415000002</v>
      </c>
      <c r="AM201" s="25">
        <v>1186251.3700000003</v>
      </c>
      <c r="AN201" s="25">
        <v>8493359.3167999946</v>
      </c>
      <c r="AQ201" s="2" t="s">
        <v>23</v>
      </c>
      <c r="AR201">
        <v>404</v>
      </c>
      <c r="AS201">
        <v>263</v>
      </c>
      <c r="AT201">
        <v>323</v>
      </c>
      <c r="AU201">
        <v>348</v>
      </c>
      <c r="AV201">
        <v>346</v>
      </c>
      <c r="AW201">
        <v>1684</v>
      </c>
    </row>
    <row r="202" spans="30:49" x14ac:dyDescent="0.3">
      <c r="AD202" s="2">
        <v>27.879000000000001</v>
      </c>
      <c r="AE202">
        <v>594</v>
      </c>
      <c r="AH202" s="2" t="s">
        <v>24</v>
      </c>
      <c r="AI202" s="25">
        <v>3128597.5637999992</v>
      </c>
      <c r="AJ202" s="25">
        <v>3052503.7374000004</v>
      </c>
      <c r="AK202" s="25">
        <v>2119472.1779999998</v>
      </c>
      <c r="AL202" s="25">
        <v>2222685.785300001</v>
      </c>
      <c r="AM202" s="25">
        <v>1275037.7101</v>
      </c>
      <c r="AN202" s="25">
        <v>11798296.974599989</v>
      </c>
      <c r="AQ202" s="2" t="s">
        <v>24</v>
      </c>
      <c r="AR202">
        <v>461</v>
      </c>
      <c r="AS202">
        <v>338</v>
      </c>
      <c r="AT202">
        <v>341</v>
      </c>
      <c r="AU202">
        <v>361</v>
      </c>
      <c r="AV202">
        <v>324</v>
      </c>
      <c r="AW202">
        <v>1825</v>
      </c>
    </row>
    <row r="203" spans="30:49" x14ac:dyDescent="0.3">
      <c r="AD203" s="2">
        <v>28.840399999999999</v>
      </c>
      <c r="AE203">
        <v>5723</v>
      </c>
      <c r="AH203" s="2" t="s">
        <v>11</v>
      </c>
      <c r="AI203" s="25">
        <v>49785073.912300043</v>
      </c>
      <c r="AJ203" s="25">
        <v>47707918.802999988</v>
      </c>
      <c r="AK203" s="25">
        <v>44958480.40080002</v>
      </c>
      <c r="AL203" s="25">
        <v>46254770.683199987</v>
      </c>
      <c r="AM203" s="25">
        <v>43270515.960100077</v>
      </c>
      <c r="AN203" s="25">
        <v>231976759.7593998</v>
      </c>
      <c r="AQ203" s="2" t="s">
        <v>11</v>
      </c>
      <c r="AR203">
        <v>8311</v>
      </c>
      <c r="AS203">
        <v>6592</v>
      </c>
      <c r="AT203">
        <v>6532</v>
      </c>
      <c r="AU203">
        <v>6743</v>
      </c>
      <c r="AV203">
        <v>6266</v>
      </c>
      <c r="AW203">
        <v>34444</v>
      </c>
    </row>
    <row r="204" spans="30:49" x14ac:dyDescent="0.3">
      <c r="AD204" s="2">
        <v>28.99</v>
      </c>
      <c r="AE204">
        <v>935</v>
      </c>
    </row>
    <row r="205" spans="30:49" x14ac:dyDescent="0.3">
      <c r="AD205" s="2">
        <v>28.994199999999999</v>
      </c>
      <c r="AE205">
        <v>761</v>
      </c>
    </row>
    <row r="206" spans="30:49" x14ac:dyDescent="0.3">
      <c r="AD206" s="2">
        <v>29.694500000000001</v>
      </c>
      <c r="AE206">
        <v>1146</v>
      </c>
    </row>
    <row r="207" spans="30:49" x14ac:dyDescent="0.3">
      <c r="AD207" s="2">
        <v>29.99</v>
      </c>
      <c r="AE207">
        <v>1161</v>
      </c>
    </row>
    <row r="208" spans="30:49" x14ac:dyDescent="0.3">
      <c r="AD208" s="2">
        <v>29.994</v>
      </c>
      <c r="AE208">
        <v>4073</v>
      </c>
    </row>
    <row r="209" spans="30:31" x14ac:dyDescent="0.3">
      <c r="AD209" s="2">
        <v>30.244499999999999</v>
      </c>
      <c r="AE209">
        <v>154</v>
      </c>
    </row>
    <row r="210" spans="30:31" x14ac:dyDescent="0.3">
      <c r="AD210" s="2">
        <v>31.3142</v>
      </c>
      <c r="AE210">
        <v>1298</v>
      </c>
    </row>
    <row r="211" spans="30:31" x14ac:dyDescent="0.3">
      <c r="AD211" s="2">
        <v>31.4955</v>
      </c>
      <c r="AE211">
        <v>41</v>
      </c>
    </row>
    <row r="212" spans="30:31" x14ac:dyDescent="0.3">
      <c r="AD212" s="2">
        <v>31.584</v>
      </c>
      <c r="AE212">
        <v>1079</v>
      </c>
    </row>
    <row r="213" spans="30:31" x14ac:dyDescent="0.3">
      <c r="AD213" s="2">
        <v>31.75</v>
      </c>
      <c r="AE213">
        <v>278</v>
      </c>
    </row>
    <row r="214" spans="30:31" x14ac:dyDescent="0.3">
      <c r="AD214" s="2">
        <v>31.894200000000001</v>
      </c>
      <c r="AE214">
        <v>424</v>
      </c>
    </row>
    <row r="215" spans="30:31" x14ac:dyDescent="0.3">
      <c r="AD215" s="2">
        <v>32.393999999999998</v>
      </c>
      <c r="AE215">
        <v>5387</v>
      </c>
    </row>
    <row r="216" spans="30:31" x14ac:dyDescent="0.3">
      <c r="AD216" s="2">
        <v>32.6</v>
      </c>
      <c r="AE216">
        <v>858</v>
      </c>
    </row>
    <row r="217" spans="30:31" x14ac:dyDescent="0.3">
      <c r="AD217" s="2">
        <v>32.648699999999998</v>
      </c>
      <c r="AE217">
        <v>24</v>
      </c>
    </row>
    <row r="218" spans="30:31" x14ac:dyDescent="0.3">
      <c r="AD218" s="2">
        <v>32.994</v>
      </c>
      <c r="AE218">
        <v>1450</v>
      </c>
    </row>
    <row r="219" spans="30:31" x14ac:dyDescent="0.3">
      <c r="AD219" s="2">
        <v>32.994500000000002</v>
      </c>
      <c r="AE219">
        <v>34</v>
      </c>
    </row>
    <row r="220" spans="30:31" x14ac:dyDescent="0.3">
      <c r="AD220" s="2">
        <v>33.774500000000003</v>
      </c>
      <c r="AE220">
        <v>740</v>
      </c>
    </row>
    <row r="221" spans="30:31" x14ac:dyDescent="0.3">
      <c r="AD221" s="2">
        <v>34.794199999999996</v>
      </c>
      <c r="AE221">
        <v>119</v>
      </c>
    </row>
    <row r="222" spans="30:31" x14ac:dyDescent="0.3">
      <c r="AD222" s="2">
        <v>34.924999999999997</v>
      </c>
      <c r="AE222">
        <v>1294</v>
      </c>
    </row>
    <row r="223" spans="30:31" x14ac:dyDescent="0.3">
      <c r="AD223" s="2">
        <v>34.99</v>
      </c>
      <c r="AE223">
        <v>6440</v>
      </c>
    </row>
    <row r="224" spans="30:31" x14ac:dyDescent="0.3">
      <c r="AD224" s="2">
        <v>34.994999999999997</v>
      </c>
      <c r="AE224">
        <v>878</v>
      </c>
    </row>
    <row r="225" spans="30:31" x14ac:dyDescent="0.3">
      <c r="AD225" s="2">
        <v>35</v>
      </c>
      <c r="AE225">
        <v>1396</v>
      </c>
    </row>
    <row r="226" spans="30:31" x14ac:dyDescent="0.3">
      <c r="AD226" s="2">
        <v>35.232100000000003</v>
      </c>
      <c r="AE226">
        <v>13</v>
      </c>
    </row>
    <row r="227" spans="30:31" x14ac:dyDescent="0.3">
      <c r="AD227" s="2">
        <v>35.913600000000002</v>
      </c>
      <c r="AE227">
        <v>26</v>
      </c>
    </row>
    <row r="228" spans="30:31" x14ac:dyDescent="0.3">
      <c r="AD228" s="2">
        <v>35.994</v>
      </c>
      <c r="AE228">
        <v>2133</v>
      </c>
    </row>
    <row r="229" spans="30:31" x14ac:dyDescent="0.3">
      <c r="AD229" s="2">
        <v>36.447000000000003</v>
      </c>
      <c r="AE229">
        <v>604</v>
      </c>
    </row>
    <row r="230" spans="30:31" x14ac:dyDescent="0.3">
      <c r="AD230" s="2">
        <v>36.83</v>
      </c>
      <c r="AE230">
        <v>1240</v>
      </c>
    </row>
    <row r="231" spans="30:31" x14ac:dyDescent="0.3">
      <c r="AD231" s="2">
        <v>37.152000000000001</v>
      </c>
      <c r="AE231">
        <v>675</v>
      </c>
    </row>
    <row r="232" spans="30:31" x14ac:dyDescent="0.3">
      <c r="AD232" s="2">
        <v>37.253999999999998</v>
      </c>
      <c r="AE232">
        <v>1006</v>
      </c>
    </row>
    <row r="233" spans="30:31" x14ac:dyDescent="0.3">
      <c r="AD233" s="2">
        <v>37.494999999999997</v>
      </c>
      <c r="AE233">
        <v>28</v>
      </c>
    </row>
    <row r="234" spans="30:31" x14ac:dyDescent="0.3">
      <c r="AD234" s="2">
        <v>38.1</v>
      </c>
      <c r="AE234">
        <v>3364</v>
      </c>
    </row>
    <row r="235" spans="30:31" x14ac:dyDescent="0.3">
      <c r="AD235" s="2">
        <v>38.494500000000002</v>
      </c>
      <c r="AE235">
        <v>1363</v>
      </c>
    </row>
    <row r="236" spans="30:31" x14ac:dyDescent="0.3">
      <c r="AD236" s="2">
        <v>38.993499999999997</v>
      </c>
      <c r="AE236">
        <v>2</v>
      </c>
    </row>
    <row r="237" spans="30:31" x14ac:dyDescent="0.3">
      <c r="AD237" s="2">
        <v>40.594200000000001</v>
      </c>
      <c r="AE237">
        <v>968</v>
      </c>
    </row>
    <row r="238" spans="30:31" x14ac:dyDescent="0.3">
      <c r="AD238" s="2">
        <v>41.244500000000002</v>
      </c>
      <c r="AE238">
        <v>308</v>
      </c>
    </row>
    <row r="239" spans="30:31" x14ac:dyDescent="0.3">
      <c r="AD239" s="2">
        <v>41.994</v>
      </c>
      <c r="AE239">
        <v>3410</v>
      </c>
    </row>
    <row r="240" spans="30:31" x14ac:dyDescent="0.3">
      <c r="AD240" s="2">
        <v>43.494199999999999</v>
      </c>
      <c r="AE240">
        <v>559</v>
      </c>
    </row>
    <row r="241" spans="30:31" x14ac:dyDescent="0.3">
      <c r="AD241" s="2">
        <v>44.994</v>
      </c>
      <c r="AE241">
        <v>3667</v>
      </c>
    </row>
    <row r="242" spans="30:31" x14ac:dyDescent="0.3">
      <c r="AD242" s="2">
        <v>46.974200000000003</v>
      </c>
      <c r="AE242">
        <v>50</v>
      </c>
    </row>
    <row r="243" spans="30:31" x14ac:dyDescent="0.3">
      <c r="AD243" s="2">
        <v>48.594000000000001</v>
      </c>
      <c r="AE243">
        <v>1558</v>
      </c>
    </row>
    <row r="244" spans="30:31" x14ac:dyDescent="0.3">
      <c r="AD244" s="2">
        <v>48.743499999999997</v>
      </c>
      <c r="AE244">
        <v>27</v>
      </c>
    </row>
    <row r="245" spans="30:31" x14ac:dyDescent="0.3">
      <c r="AD245" s="2">
        <v>49.494500000000002</v>
      </c>
      <c r="AE245">
        <v>105</v>
      </c>
    </row>
    <row r="246" spans="30:31" x14ac:dyDescent="0.3">
      <c r="AD246" s="2">
        <v>49.99</v>
      </c>
      <c r="AE246">
        <v>1736</v>
      </c>
    </row>
    <row r="247" spans="30:31" x14ac:dyDescent="0.3">
      <c r="AD247" s="2">
        <v>52.194200000000002</v>
      </c>
      <c r="AE247">
        <v>177</v>
      </c>
    </row>
    <row r="248" spans="30:31" x14ac:dyDescent="0.3">
      <c r="AD248" s="2">
        <v>52.646999999999998</v>
      </c>
      <c r="AE248">
        <v>342</v>
      </c>
    </row>
    <row r="249" spans="30:31" x14ac:dyDescent="0.3">
      <c r="AD249" s="2">
        <v>53.0642</v>
      </c>
      <c r="AE249">
        <v>50</v>
      </c>
    </row>
    <row r="250" spans="30:31" x14ac:dyDescent="0.3">
      <c r="AD250" s="2">
        <v>53.99</v>
      </c>
      <c r="AE250">
        <v>1596</v>
      </c>
    </row>
    <row r="251" spans="30:31" x14ac:dyDescent="0.3">
      <c r="AD251" s="2">
        <v>53.994</v>
      </c>
      <c r="AE251">
        <v>2829</v>
      </c>
    </row>
    <row r="252" spans="30:31" x14ac:dyDescent="0.3">
      <c r="AD252" s="2">
        <v>54.893999999999998</v>
      </c>
      <c r="AE252">
        <v>763</v>
      </c>
    </row>
    <row r="253" spans="30:31" x14ac:dyDescent="0.3">
      <c r="AD253" s="2">
        <v>54.942</v>
      </c>
      <c r="AE253">
        <v>220</v>
      </c>
    </row>
    <row r="254" spans="30:31" x14ac:dyDescent="0.3">
      <c r="AD254" s="2">
        <v>54.99</v>
      </c>
      <c r="AE254">
        <v>733</v>
      </c>
    </row>
    <row r="255" spans="30:31" x14ac:dyDescent="0.3">
      <c r="AD255" s="2">
        <v>56.259500000000003</v>
      </c>
      <c r="AE255">
        <v>33</v>
      </c>
    </row>
    <row r="256" spans="30:31" x14ac:dyDescent="0.3">
      <c r="AD256" s="2">
        <v>58.493499999999997</v>
      </c>
      <c r="AE256">
        <v>14</v>
      </c>
    </row>
    <row r="257" spans="30:31" x14ac:dyDescent="0.3">
      <c r="AD257" s="2">
        <v>59.328200000000002</v>
      </c>
      <c r="AE257">
        <v>85</v>
      </c>
    </row>
    <row r="258" spans="30:31" x14ac:dyDescent="0.3">
      <c r="AD258" s="2">
        <v>60</v>
      </c>
      <c r="AE258">
        <v>57</v>
      </c>
    </row>
    <row r="259" spans="30:31" x14ac:dyDescent="0.3">
      <c r="AD259" s="2">
        <v>61.374000000000002</v>
      </c>
      <c r="AE259">
        <v>541</v>
      </c>
    </row>
    <row r="260" spans="30:31" x14ac:dyDescent="0.3">
      <c r="AD260" s="2">
        <v>61.77</v>
      </c>
      <c r="AE260">
        <v>35</v>
      </c>
    </row>
    <row r="261" spans="30:31" x14ac:dyDescent="0.3">
      <c r="AD261" s="2">
        <v>63.5</v>
      </c>
      <c r="AE261">
        <v>562</v>
      </c>
    </row>
    <row r="262" spans="30:31" x14ac:dyDescent="0.3">
      <c r="AD262" s="2">
        <v>63.9</v>
      </c>
      <c r="AE262">
        <v>1000</v>
      </c>
    </row>
    <row r="263" spans="30:31" x14ac:dyDescent="0.3">
      <c r="AD263" s="2">
        <v>65.601799999999997</v>
      </c>
      <c r="AE263">
        <v>586</v>
      </c>
    </row>
    <row r="264" spans="30:31" x14ac:dyDescent="0.3">
      <c r="AD264" s="2">
        <v>66</v>
      </c>
      <c r="AE264">
        <v>413</v>
      </c>
    </row>
    <row r="265" spans="30:31" x14ac:dyDescent="0.3">
      <c r="AD265" s="2">
        <v>67.539000000000001</v>
      </c>
      <c r="AE265">
        <v>866</v>
      </c>
    </row>
    <row r="266" spans="30:31" x14ac:dyDescent="0.3">
      <c r="AD266" s="2">
        <v>69.599999999999994</v>
      </c>
      <c r="AE266">
        <v>457</v>
      </c>
    </row>
    <row r="267" spans="30:31" x14ac:dyDescent="0.3">
      <c r="AD267" s="2">
        <v>69.989999999999995</v>
      </c>
      <c r="AE267">
        <v>1019</v>
      </c>
    </row>
    <row r="268" spans="30:31" x14ac:dyDescent="0.3">
      <c r="AD268" s="2">
        <v>72</v>
      </c>
      <c r="AE268">
        <v>1911</v>
      </c>
    </row>
    <row r="269" spans="30:31" x14ac:dyDescent="0.3">
      <c r="AD269" s="2">
        <v>72.162000000000006</v>
      </c>
      <c r="AE269">
        <v>545</v>
      </c>
    </row>
    <row r="270" spans="30:31" x14ac:dyDescent="0.3">
      <c r="AD270" s="2">
        <v>72.876000000000005</v>
      </c>
      <c r="AE270">
        <v>353</v>
      </c>
    </row>
    <row r="271" spans="30:31" x14ac:dyDescent="0.3">
      <c r="AD271" s="2">
        <v>72.894000000000005</v>
      </c>
      <c r="AE271">
        <v>543</v>
      </c>
    </row>
    <row r="272" spans="30:31" x14ac:dyDescent="0.3">
      <c r="AD272" s="2">
        <v>74.837999999999994</v>
      </c>
      <c r="AE272">
        <v>255</v>
      </c>
    </row>
    <row r="273" spans="30:31" x14ac:dyDescent="0.3">
      <c r="AD273" s="2">
        <v>83.298100000000005</v>
      </c>
      <c r="AE273">
        <v>2</v>
      </c>
    </row>
    <row r="274" spans="30:31" x14ac:dyDescent="0.3">
      <c r="AD274" s="2">
        <v>88.932000000000002</v>
      </c>
      <c r="AE274">
        <v>190</v>
      </c>
    </row>
    <row r="275" spans="30:31" x14ac:dyDescent="0.3">
      <c r="AD275" s="2">
        <v>105.294</v>
      </c>
      <c r="AE275">
        <v>426</v>
      </c>
    </row>
    <row r="276" spans="30:31" x14ac:dyDescent="0.3">
      <c r="AD276" s="2">
        <v>112.998</v>
      </c>
      <c r="AE276">
        <v>382</v>
      </c>
    </row>
    <row r="277" spans="30:31" x14ac:dyDescent="0.3">
      <c r="AD277" s="2">
        <v>120</v>
      </c>
      <c r="AE277">
        <v>328</v>
      </c>
    </row>
    <row r="278" spans="30:31" x14ac:dyDescent="0.3">
      <c r="AD278" s="2">
        <v>125.41500000000001</v>
      </c>
      <c r="AE278">
        <v>266</v>
      </c>
    </row>
    <row r="279" spans="30:31" x14ac:dyDescent="0.3">
      <c r="AD279" s="2">
        <v>129.81379999999999</v>
      </c>
      <c r="AE279">
        <v>18</v>
      </c>
    </row>
    <row r="280" spans="30:31" x14ac:dyDescent="0.3">
      <c r="AD280" s="2">
        <v>133.10419999999999</v>
      </c>
      <c r="AE280">
        <v>14</v>
      </c>
    </row>
    <row r="281" spans="30:31" x14ac:dyDescent="0.3">
      <c r="AD281" s="2">
        <v>136.89449999999999</v>
      </c>
      <c r="AE281">
        <v>57</v>
      </c>
    </row>
    <row r="282" spans="30:31" x14ac:dyDescent="0.3">
      <c r="AD282" s="2">
        <v>137.69399999999999</v>
      </c>
      <c r="AE282">
        <v>430</v>
      </c>
    </row>
    <row r="283" spans="30:31" x14ac:dyDescent="0.3">
      <c r="AD283" s="2">
        <v>141.61500000000001</v>
      </c>
      <c r="AE283">
        <v>772</v>
      </c>
    </row>
    <row r="284" spans="30:31" x14ac:dyDescent="0.3">
      <c r="AD284" s="2">
        <v>144.87819999999999</v>
      </c>
      <c r="AE284">
        <v>11</v>
      </c>
    </row>
    <row r="285" spans="30:31" x14ac:dyDescent="0.3">
      <c r="AD285" s="2">
        <v>149.03100000000001</v>
      </c>
      <c r="AE285">
        <v>530</v>
      </c>
    </row>
    <row r="286" spans="30:31" x14ac:dyDescent="0.3">
      <c r="AD286" s="2">
        <v>149.874</v>
      </c>
      <c r="AE286">
        <v>1446</v>
      </c>
    </row>
    <row r="287" spans="30:31" x14ac:dyDescent="0.3">
      <c r="AD287" s="2">
        <v>153.149</v>
      </c>
      <c r="AE287">
        <v>72</v>
      </c>
    </row>
    <row r="288" spans="30:31" x14ac:dyDescent="0.3">
      <c r="AD288" s="2">
        <v>153.89400000000001</v>
      </c>
      <c r="AE288">
        <v>68</v>
      </c>
    </row>
    <row r="289" spans="30:31" x14ac:dyDescent="0.3">
      <c r="AD289" s="2">
        <v>158.43</v>
      </c>
      <c r="AE289">
        <v>1848</v>
      </c>
    </row>
    <row r="290" spans="30:31" x14ac:dyDescent="0.3">
      <c r="AD290" s="2">
        <v>159</v>
      </c>
      <c r="AE290">
        <v>249</v>
      </c>
    </row>
    <row r="291" spans="30:31" x14ac:dyDescent="0.3">
      <c r="AD291" s="2">
        <v>165.23099999999999</v>
      </c>
      <c r="AE291">
        <v>64</v>
      </c>
    </row>
    <row r="292" spans="30:31" x14ac:dyDescent="0.3">
      <c r="AD292" s="2">
        <v>174.6585</v>
      </c>
      <c r="AE292">
        <v>4</v>
      </c>
    </row>
    <row r="293" spans="30:31" x14ac:dyDescent="0.3">
      <c r="AD293" s="2">
        <v>177.80690000000001</v>
      </c>
      <c r="AE293">
        <v>11</v>
      </c>
    </row>
    <row r="294" spans="30:31" x14ac:dyDescent="0.3">
      <c r="AD294" s="2">
        <v>178.58080000000001</v>
      </c>
      <c r="AE294">
        <v>521</v>
      </c>
    </row>
    <row r="295" spans="30:31" x14ac:dyDescent="0.3">
      <c r="AD295" s="2">
        <v>179.9683</v>
      </c>
      <c r="AE295">
        <v>15</v>
      </c>
    </row>
    <row r="296" spans="30:31" x14ac:dyDescent="0.3">
      <c r="AD296" s="2">
        <v>180.12899999999999</v>
      </c>
      <c r="AE296">
        <v>222</v>
      </c>
    </row>
    <row r="297" spans="30:31" x14ac:dyDescent="0.3">
      <c r="AD297" s="2">
        <v>183.381</v>
      </c>
      <c r="AE297">
        <v>19</v>
      </c>
    </row>
    <row r="298" spans="30:31" x14ac:dyDescent="0.3">
      <c r="AD298" s="2">
        <v>183.8049</v>
      </c>
      <c r="AE298">
        <v>2</v>
      </c>
    </row>
    <row r="299" spans="30:31" x14ac:dyDescent="0.3">
      <c r="AD299" s="2">
        <v>183.93819999999999</v>
      </c>
      <c r="AE299">
        <v>2336</v>
      </c>
    </row>
    <row r="300" spans="30:31" x14ac:dyDescent="0.3">
      <c r="AD300" s="2">
        <v>189.78469999999999</v>
      </c>
      <c r="AE300">
        <v>47</v>
      </c>
    </row>
    <row r="301" spans="30:31" x14ac:dyDescent="0.3">
      <c r="AD301" s="2">
        <v>193.3836</v>
      </c>
      <c r="AE301">
        <v>11</v>
      </c>
    </row>
    <row r="302" spans="30:31" x14ac:dyDescent="0.3">
      <c r="AD302" s="2">
        <v>195.58760000000001</v>
      </c>
      <c r="AE302">
        <v>67</v>
      </c>
    </row>
    <row r="303" spans="30:31" x14ac:dyDescent="0.3">
      <c r="AD303" s="2">
        <v>196.32900000000001</v>
      </c>
      <c r="AE303">
        <v>788</v>
      </c>
    </row>
    <row r="304" spans="30:31" x14ac:dyDescent="0.3">
      <c r="AD304" s="2">
        <v>198.036</v>
      </c>
      <c r="AE304">
        <v>567</v>
      </c>
    </row>
    <row r="305" spans="30:31" x14ac:dyDescent="0.3">
      <c r="AD305" s="2">
        <v>200.05199999999999</v>
      </c>
      <c r="AE305">
        <v>1447</v>
      </c>
    </row>
    <row r="306" spans="30:31" x14ac:dyDescent="0.3">
      <c r="AD306" s="2">
        <v>202.2808</v>
      </c>
      <c r="AE306">
        <v>40</v>
      </c>
    </row>
    <row r="307" spans="30:31" x14ac:dyDescent="0.3">
      <c r="AD307" s="2">
        <v>202.33199999999999</v>
      </c>
      <c r="AE307">
        <v>3402</v>
      </c>
    </row>
    <row r="308" spans="30:31" x14ac:dyDescent="0.3">
      <c r="AD308" s="2">
        <v>209.256</v>
      </c>
      <c r="AE308">
        <v>2119</v>
      </c>
    </row>
    <row r="309" spans="30:31" x14ac:dyDescent="0.3">
      <c r="AD309" s="2">
        <v>211.1722</v>
      </c>
      <c r="AE309">
        <v>49</v>
      </c>
    </row>
    <row r="310" spans="30:31" x14ac:dyDescent="0.3">
      <c r="AD310" s="2">
        <v>214.23599999999999</v>
      </c>
      <c r="AE310">
        <v>92</v>
      </c>
    </row>
    <row r="311" spans="30:31" x14ac:dyDescent="0.3">
      <c r="AD311" s="2">
        <v>218.45400000000001</v>
      </c>
      <c r="AE311">
        <v>1672</v>
      </c>
    </row>
    <row r="312" spans="30:31" x14ac:dyDescent="0.3">
      <c r="AD312" s="2">
        <v>234.89420000000001</v>
      </c>
      <c r="AE312">
        <v>26</v>
      </c>
    </row>
    <row r="313" spans="30:31" x14ac:dyDescent="0.3">
      <c r="AD313" s="2">
        <v>234.89699999999999</v>
      </c>
      <c r="AE313">
        <v>304</v>
      </c>
    </row>
    <row r="314" spans="30:31" x14ac:dyDescent="0.3">
      <c r="AD314" s="2">
        <v>242.994</v>
      </c>
      <c r="AE314">
        <v>587</v>
      </c>
    </row>
    <row r="315" spans="30:31" x14ac:dyDescent="0.3">
      <c r="AD315" s="2">
        <v>249.5428</v>
      </c>
      <c r="AE315">
        <v>6</v>
      </c>
    </row>
    <row r="316" spans="30:31" x14ac:dyDescent="0.3">
      <c r="AD316" s="2">
        <v>258.08240000000001</v>
      </c>
      <c r="AE316">
        <v>1</v>
      </c>
    </row>
    <row r="317" spans="30:31" x14ac:dyDescent="0.3">
      <c r="AD317" s="2">
        <v>264.2244</v>
      </c>
      <c r="AE317">
        <v>2</v>
      </c>
    </row>
    <row r="318" spans="30:31" x14ac:dyDescent="0.3">
      <c r="AD318" s="2">
        <v>296.99450000000002</v>
      </c>
      <c r="AE318">
        <v>86</v>
      </c>
    </row>
    <row r="319" spans="30:31" x14ac:dyDescent="0.3">
      <c r="AD319" s="2">
        <v>313.19420000000002</v>
      </c>
      <c r="AE319">
        <v>116</v>
      </c>
    </row>
    <row r="320" spans="30:31" x14ac:dyDescent="0.3">
      <c r="AD320" s="2">
        <v>313.63760000000002</v>
      </c>
      <c r="AE320">
        <v>13</v>
      </c>
    </row>
    <row r="321" spans="30:31" x14ac:dyDescent="0.3">
      <c r="AD321" s="2">
        <v>323.99400000000003</v>
      </c>
      <c r="AE321">
        <v>4286</v>
      </c>
    </row>
    <row r="322" spans="30:31" x14ac:dyDescent="0.3">
      <c r="AD322" s="2">
        <v>324.45269999999999</v>
      </c>
      <c r="AE322">
        <v>1895</v>
      </c>
    </row>
    <row r="323" spans="30:31" x14ac:dyDescent="0.3">
      <c r="AD323" s="2">
        <v>327.15649999999999</v>
      </c>
      <c r="AE323">
        <v>15</v>
      </c>
    </row>
    <row r="324" spans="30:31" x14ac:dyDescent="0.3">
      <c r="AD324" s="2">
        <v>334.0575</v>
      </c>
      <c r="AE324">
        <v>1561</v>
      </c>
    </row>
    <row r="325" spans="30:31" x14ac:dyDescent="0.3">
      <c r="AD325" s="2">
        <v>338.99400000000003</v>
      </c>
      <c r="AE325">
        <v>1649</v>
      </c>
    </row>
    <row r="326" spans="30:31" x14ac:dyDescent="0.3">
      <c r="AD326" s="2">
        <v>356.89800000000002</v>
      </c>
      <c r="AE326">
        <v>1839</v>
      </c>
    </row>
    <row r="327" spans="30:31" x14ac:dyDescent="0.3">
      <c r="AD327" s="2">
        <v>405.47699999999998</v>
      </c>
      <c r="AE327">
        <v>77</v>
      </c>
    </row>
    <row r="328" spans="30:31" x14ac:dyDescent="0.3">
      <c r="AD328" s="2">
        <v>408.29250000000002</v>
      </c>
      <c r="AE328">
        <v>33</v>
      </c>
    </row>
    <row r="329" spans="30:31" x14ac:dyDescent="0.3">
      <c r="AD329" s="2">
        <v>419.45890000000003</v>
      </c>
      <c r="AE329">
        <v>5199</v>
      </c>
    </row>
    <row r="330" spans="30:31" x14ac:dyDescent="0.3">
      <c r="AD330" s="2">
        <v>430.56299999999999</v>
      </c>
      <c r="AE330">
        <v>80</v>
      </c>
    </row>
    <row r="331" spans="30:31" x14ac:dyDescent="0.3">
      <c r="AD331" s="2">
        <v>430.64449999999999</v>
      </c>
      <c r="AE331">
        <v>430</v>
      </c>
    </row>
    <row r="332" spans="30:31" x14ac:dyDescent="0.3">
      <c r="AD332" s="2">
        <v>445.41</v>
      </c>
      <c r="AE332">
        <v>3495</v>
      </c>
    </row>
    <row r="333" spans="30:31" x14ac:dyDescent="0.3">
      <c r="AD333" s="2">
        <v>446.30419999999998</v>
      </c>
      <c r="AE333">
        <v>34</v>
      </c>
    </row>
    <row r="334" spans="30:31" x14ac:dyDescent="0.3">
      <c r="AD334" s="2">
        <v>454.13420000000002</v>
      </c>
      <c r="AE334">
        <v>924</v>
      </c>
    </row>
    <row r="335" spans="30:31" x14ac:dyDescent="0.3">
      <c r="AD335" s="2">
        <v>461.69400000000002</v>
      </c>
      <c r="AE335">
        <v>1251</v>
      </c>
    </row>
    <row r="336" spans="30:31" x14ac:dyDescent="0.3">
      <c r="AD336" s="2">
        <v>469.79399999999998</v>
      </c>
      <c r="AE336">
        <v>9778</v>
      </c>
    </row>
    <row r="337" spans="30:31" x14ac:dyDescent="0.3">
      <c r="AD337" s="2">
        <v>539.99</v>
      </c>
      <c r="AE337">
        <v>1695</v>
      </c>
    </row>
    <row r="338" spans="30:31" x14ac:dyDescent="0.3">
      <c r="AD338" s="2">
        <v>550.24059999999997</v>
      </c>
      <c r="AE338">
        <v>16</v>
      </c>
    </row>
    <row r="339" spans="30:31" x14ac:dyDescent="0.3">
      <c r="AD339" s="2">
        <v>552.15049999999997</v>
      </c>
      <c r="AE339">
        <v>41</v>
      </c>
    </row>
    <row r="340" spans="30:31" x14ac:dyDescent="0.3">
      <c r="AD340" s="2">
        <v>563.75279999999998</v>
      </c>
      <c r="AE340">
        <v>45</v>
      </c>
    </row>
    <row r="341" spans="30:31" x14ac:dyDescent="0.3">
      <c r="AD341" s="2">
        <v>564.99</v>
      </c>
      <c r="AE341">
        <v>227</v>
      </c>
    </row>
    <row r="342" spans="30:31" x14ac:dyDescent="0.3">
      <c r="AD342" s="2">
        <v>580.25379999999996</v>
      </c>
      <c r="AE342">
        <v>61</v>
      </c>
    </row>
    <row r="343" spans="30:31" x14ac:dyDescent="0.3">
      <c r="AD343" s="2">
        <v>582.26779999999997</v>
      </c>
      <c r="AE343">
        <v>108</v>
      </c>
    </row>
    <row r="344" spans="30:31" x14ac:dyDescent="0.3">
      <c r="AD344" s="2">
        <v>600.26250000000005</v>
      </c>
      <c r="AE344">
        <v>2991</v>
      </c>
    </row>
    <row r="345" spans="30:31" x14ac:dyDescent="0.3">
      <c r="AD345" s="2">
        <v>602.346</v>
      </c>
      <c r="AE345">
        <v>2099</v>
      </c>
    </row>
    <row r="346" spans="30:31" x14ac:dyDescent="0.3">
      <c r="AD346" s="2">
        <v>626.39419999999996</v>
      </c>
      <c r="AE346">
        <v>70</v>
      </c>
    </row>
    <row r="347" spans="30:31" x14ac:dyDescent="0.3">
      <c r="AD347" s="2">
        <v>647.99400000000003</v>
      </c>
      <c r="AE347">
        <v>2877</v>
      </c>
    </row>
    <row r="348" spans="30:31" x14ac:dyDescent="0.3">
      <c r="AD348" s="2">
        <v>649.88419999999996</v>
      </c>
      <c r="AE348">
        <v>58</v>
      </c>
    </row>
    <row r="349" spans="30:31" x14ac:dyDescent="0.3">
      <c r="AD349" s="2">
        <v>668.16750000000002</v>
      </c>
      <c r="AE349">
        <v>32</v>
      </c>
    </row>
    <row r="350" spans="30:31" x14ac:dyDescent="0.3">
      <c r="AD350" s="2">
        <v>672.29399999999998</v>
      </c>
      <c r="AE350">
        <v>2667</v>
      </c>
    </row>
    <row r="351" spans="30:31" x14ac:dyDescent="0.3">
      <c r="AD351" s="2">
        <v>699.09820000000002</v>
      </c>
      <c r="AE351">
        <v>259</v>
      </c>
    </row>
    <row r="352" spans="30:31" x14ac:dyDescent="0.3">
      <c r="AD352" s="2">
        <v>704.61300000000006</v>
      </c>
      <c r="AE352">
        <v>141</v>
      </c>
    </row>
    <row r="353" spans="30:31" x14ac:dyDescent="0.3">
      <c r="AD353" s="2">
        <v>714.70429999999999</v>
      </c>
      <c r="AE353">
        <v>306</v>
      </c>
    </row>
    <row r="354" spans="30:31" x14ac:dyDescent="0.3">
      <c r="AD354" s="2">
        <v>722.59490000000005</v>
      </c>
      <c r="AE354">
        <v>332</v>
      </c>
    </row>
    <row r="355" spans="30:31" x14ac:dyDescent="0.3">
      <c r="AD355" s="2">
        <v>728.91</v>
      </c>
      <c r="AE355">
        <v>2145</v>
      </c>
    </row>
    <row r="356" spans="30:31" x14ac:dyDescent="0.3">
      <c r="AD356" s="2">
        <v>736.14549999999997</v>
      </c>
      <c r="AE356">
        <v>781</v>
      </c>
    </row>
    <row r="357" spans="30:31" x14ac:dyDescent="0.3">
      <c r="AD357" s="2">
        <v>742.35</v>
      </c>
      <c r="AE357">
        <v>540</v>
      </c>
    </row>
    <row r="358" spans="30:31" x14ac:dyDescent="0.3">
      <c r="AD358" s="2">
        <v>744.27269999999999</v>
      </c>
      <c r="AE358">
        <v>943</v>
      </c>
    </row>
    <row r="359" spans="30:31" x14ac:dyDescent="0.3">
      <c r="AD359" s="2">
        <v>758.07590000000005</v>
      </c>
      <c r="AE359">
        <v>57</v>
      </c>
    </row>
    <row r="360" spans="30:31" x14ac:dyDescent="0.3">
      <c r="AD360" s="2">
        <v>769.49</v>
      </c>
      <c r="AE360">
        <v>543</v>
      </c>
    </row>
    <row r="361" spans="30:31" x14ac:dyDescent="0.3">
      <c r="AD361" s="2">
        <v>780.81820000000005</v>
      </c>
      <c r="AE361">
        <v>839</v>
      </c>
    </row>
    <row r="362" spans="30:31" x14ac:dyDescent="0.3">
      <c r="AD362" s="2">
        <v>782.99</v>
      </c>
      <c r="AE362">
        <v>593</v>
      </c>
    </row>
    <row r="363" spans="30:31" x14ac:dyDescent="0.3">
      <c r="AD363" s="2">
        <v>791.41</v>
      </c>
      <c r="AE363">
        <v>11</v>
      </c>
    </row>
    <row r="364" spans="30:31" x14ac:dyDescent="0.3">
      <c r="AD364" s="2">
        <v>809.76</v>
      </c>
      <c r="AE364">
        <v>901</v>
      </c>
    </row>
    <row r="365" spans="30:31" x14ac:dyDescent="0.3">
      <c r="AD365" s="2">
        <v>818.7</v>
      </c>
      <c r="AE365">
        <v>1089</v>
      </c>
    </row>
    <row r="366" spans="30:31" x14ac:dyDescent="0.3">
      <c r="AD366" s="2">
        <v>843.74749999999995</v>
      </c>
      <c r="AE366">
        <v>249</v>
      </c>
    </row>
    <row r="367" spans="30:31" x14ac:dyDescent="0.3">
      <c r="AD367" s="2">
        <v>845.63419999999996</v>
      </c>
      <c r="AE367">
        <v>25</v>
      </c>
    </row>
    <row r="368" spans="30:31" x14ac:dyDescent="0.3">
      <c r="AD368" s="2">
        <v>849.99749999999995</v>
      </c>
      <c r="AE368">
        <v>207</v>
      </c>
    </row>
    <row r="369" spans="30:31" x14ac:dyDescent="0.3">
      <c r="AD369" s="2">
        <v>850.495</v>
      </c>
      <c r="AE369">
        <v>55</v>
      </c>
    </row>
    <row r="370" spans="30:31" x14ac:dyDescent="0.3">
      <c r="AD370" s="2">
        <v>858.9</v>
      </c>
      <c r="AE370">
        <v>752</v>
      </c>
    </row>
    <row r="371" spans="30:31" x14ac:dyDescent="0.3">
      <c r="AD371" s="2">
        <v>874.79399999999998</v>
      </c>
      <c r="AE371">
        <v>2119</v>
      </c>
    </row>
    <row r="372" spans="30:31" x14ac:dyDescent="0.3">
      <c r="AD372" s="2">
        <v>935.54449999999997</v>
      </c>
      <c r="AE372">
        <v>201</v>
      </c>
    </row>
    <row r="373" spans="30:31" x14ac:dyDescent="0.3">
      <c r="AD373" s="2">
        <v>953.62800000000004</v>
      </c>
      <c r="AE373">
        <v>762</v>
      </c>
    </row>
    <row r="374" spans="30:31" x14ac:dyDescent="0.3">
      <c r="AD374" s="2">
        <v>986.57420000000002</v>
      </c>
      <c r="AE374">
        <v>348</v>
      </c>
    </row>
    <row r="375" spans="30:31" x14ac:dyDescent="0.3">
      <c r="AD375" s="2">
        <v>1000.4375</v>
      </c>
      <c r="AE375">
        <v>357</v>
      </c>
    </row>
    <row r="376" spans="30:31" x14ac:dyDescent="0.3">
      <c r="AD376" s="2">
        <v>1020.5940000000001</v>
      </c>
      <c r="AE376">
        <v>3046</v>
      </c>
    </row>
    <row r="377" spans="30:31" x14ac:dyDescent="0.3">
      <c r="AD377" s="2">
        <v>1120.49</v>
      </c>
      <c r="AE377">
        <v>1033</v>
      </c>
    </row>
    <row r="378" spans="30:31" x14ac:dyDescent="0.3">
      <c r="AD378" s="2">
        <v>1127.0039999999999</v>
      </c>
      <c r="AE378">
        <v>15</v>
      </c>
    </row>
    <row r="379" spans="30:31" x14ac:dyDescent="0.3">
      <c r="AD379" s="2">
        <v>1188.4770000000001</v>
      </c>
      <c r="AE379">
        <v>74</v>
      </c>
    </row>
    <row r="380" spans="30:31" x14ac:dyDescent="0.3">
      <c r="AD380" s="2">
        <v>1192.0350000000001</v>
      </c>
      <c r="AE380">
        <v>26</v>
      </c>
    </row>
    <row r="381" spans="30:31" x14ac:dyDescent="0.3">
      <c r="AD381" s="2">
        <v>1201.4233999999999</v>
      </c>
      <c r="AE381">
        <v>105</v>
      </c>
    </row>
    <row r="382" spans="30:31" x14ac:dyDescent="0.3">
      <c r="AD382" s="2">
        <v>1214.8499999999999</v>
      </c>
      <c r="AE382">
        <v>372</v>
      </c>
    </row>
    <row r="383" spans="30:31" x14ac:dyDescent="0.3">
      <c r="AD383" s="2">
        <v>1229.4589000000001</v>
      </c>
      <c r="AE383">
        <v>2985</v>
      </c>
    </row>
    <row r="384" spans="30:31" x14ac:dyDescent="0.3">
      <c r="AD384" s="2">
        <v>1242.8517999999999</v>
      </c>
      <c r="AE384">
        <v>2721</v>
      </c>
    </row>
    <row r="385" spans="30:31" x14ac:dyDescent="0.3">
      <c r="AD385" s="2">
        <v>1262.2445</v>
      </c>
      <c r="AE385">
        <v>79</v>
      </c>
    </row>
    <row r="386" spans="30:31" x14ac:dyDescent="0.3">
      <c r="AD386" s="2">
        <v>1265.3063</v>
      </c>
      <c r="AE386">
        <v>68</v>
      </c>
    </row>
    <row r="387" spans="30:31" x14ac:dyDescent="0.3">
      <c r="AD387" s="2">
        <v>1275.9945</v>
      </c>
      <c r="AE387">
        <v>17</v>
      </c>
    </row>
    <row r="388" spans="30:31" x14ac:dyDescent="0.3">
      <c r="AD388" s="2">
        <v>1308.9375</v>
      </c>
      <c r="AE388">
        <v>2516</v>
      </c>
    </row>
    <row r="389" spans="30:31" x14ac:dyDescent="0.3">
      <c r="AD389" s="2">
        <v>1311.2384999999999</v>
      </c>
      <c r="AE389">
        <v>155</v>
      </c>
    </row>
    <row r="390" spans="30:31" x14ac:dyDescent="0.3">
      <c r="AD390" s="2">
        <v>1331.0942</v>
      </c>
      <c r="AE390">
        <v>149</v>
      </c>
    </row>
    <row r="391" spans="30:31" x14ac:dyDescent="0.3">
      <c r="AD391" s="2">
        <v>1343.8425</v>
      </c>
      <c r="AE391">
        <v>15</v>
      </c>
    </row>
    <row r="392" spans="30:31" x14ac:dyDescent="0.3">
      <c r="AD392" s="2">
        <v>1345.5942</v>
      </c>
      <c r="AE392">
        <v>143</v>
      </c>
    </row>
    <row r="393" spans="30:31" x14ac:dyDescent="0.3">
      <c r="AD393" s="2">
        <v>1376.9939999999999</v>
      </c>
      <c r="AE393">
        <v>2634</v>
      </c>
    </row>
    <row r="394" spans="30:31" x14ac:dyDescent="0.3">
      <c r="AD394" s="2">
        <v>1382.7606000000001</v>
      </c>
      <c r="AE394">
        <v>273</v>
      </c>
    </row>
    <row r="395" spans="30:31" x14ac:dyDescent="0.3">
      <c r="AD395" s="2">
        <v>1391.9939999999999</v>
      </c>
      <c r="AE395">
        <v>2122</v>
      </c>
    </row>
    <row r="396" spans="30:31" x14ac:dyDescent="0.3">
      <c r="AD396" s="2">
        <v>1417.143</v>
      </c>
      <c r="AE396">
        <v>46</v>
      </c>
    </row>
    <row r="397" spans="30:31" x14ac:dyDescent="0.3">
      <c r="AD397" s="2">
        <v>1430.442</v>
      </c>
      <c r="AE397">
        <v>3881</v>
      </c>
    </row>
    <row r="398" spans="30:31" x14ac:dyDescent="0.3">
      <c r="AD398" s="2">
        <v>1466.01</v>
      </c>
      <c r="AE398">
        <v>4036</v>
      </c>
    </row>
    <row r="399" spans="30:31" x14ac:dyDescent="0.3">
      <c r="AD399" s="2">
        <v>1700.99</v>
      </c>
      <c r="AE399">
        <v>929</v>
      </c>
    </row>
    <row r="400" spans="30:31" x14ac:dyDescent="0.3">
      <c r="AD400" s="2">
        <v>1759.212</v>
      </c>
      <c r="AE400">
        <v>3</v>
      </c>
    </row>
    <row r="401" spans="30:31" x14ac:dyDescent="0.3">
      <c r="AD401" s="2">
        <v>1957.4942000000001</v>
      </c>
      <c r="AE401">
        <v>71</v>
      </c>
    </row>
    <row r="402" spans="30:31" x14ac:dyDescent="0.3">
      <c r="AD402" s="2">
        <v>1971.9942000000001</v>
      </c>
      <c r="AE402">
        <v>38</v>
      </c>
    </row>
    <row r="403" spans="30:31" x14ac:dyDescent="0.3">
      <c r="AD403" s="2">
        <v>2024.9939999999999</v>
      </c>
      <c r="AE403">
        <v>2079</v>
      </c>
    </row>
    <row r="404" spans="30:31" x14ac:dyDescent="0.3">
      <c r="AD404" s="2">
        <v>2039.9939999999999</v>
      </c>
      <c r="AE404">
        <v>1911</v>
      </c>
    </row>
    <row r="405" spans="30:31" x14ac:dyDescent="0.3">
      <c r="AD405" s="2">
        <v>2049.0981999999999</v>
      </c>
      <c r="AE405">
        <v>554</v>
      </c>
    </row>
    <row r="406" spans="30:31" x14ac:dyDescent="0.3">
      <c r="AD406" s="2">
        <v>2071.4196000000002</v>
      </c>
      <c r="AE406">
        <v>521</v>
      </c>
    </row>
    <row r="407" spans="30:31" x14ac:dyDescent="0.3">
      <c r="AD407" s="2">
        <v>2146.962</v>
      </c>
      <c r="AE407">
        <v>1101</v>
      </c>
    </row>
    <row r="408" spans="30:31" x14ac:dyDescent="0.3">
      <c r="AD408" s="2">
        <v>2181.5625</v>
      </c>
      <c r="AE408">
        <v>758</v>
      </c>
    </row>
    <row r="409" spans="30:31" x14ac:dyDescent="0.3">
      <c r="AD409" s="2">
        <v>2294.9899999999998</v>
      </c>
      <c r="AE409">
        <v>1262</v>
      </c>
    </row>
    <row r="410" spans="30:31" x14ac:dyDescent="0.3">
      <c r="AD410" s="2">
        <v>2319.9899999999998</v>
      </c>
      <c r="AE410">
        <v>1215</v>
      </c>
    </row>
    <row r="411" spans="30:31" x14ac:dyDescent="0.3">
      <c r="AD411" s="2">
        <v>2384.0700000000002</v>
      </c>
      <c r="AE411">
        <v>1255</v>
      </c>
    </row>
    <row r="412" spans="30:31" x14ac:dyDescent="0.3">
      <c r="AD412" s="2">
        <v>2443.35</v>
      </c>
      <c r="AE412">
        <v>1145</v>
      </c>
    </row>
    <row r="413" spans="30:31" x14ac:dyDescent="0.3">
      <c r="AD413" s="2">
        <v>3374.99</v>
      </c>
      <c r="AE413">
        <v>211</v>
      </c>
    </row>
    <row r="414" spans="30:31" x14ac:dyDescent="0.3">
      <c r="AD414" s="2">
        <v>3399.99</v>
      </c>
      <c r="AE414">
        <v>185</v>
      </c>
    </row>
    <row r="415" spans="30:31" x14ac:dyDescent="0.3">
      <c r="AD415" s="2">
        <v>3578.27</v>
      </c>
      <c r="AE415">
        <v>1551</v>
      </c>
    </row>
    <row r="416" spans="30:31" x14ac:dyDescent="0.3">
      <c r="AD416" s="2" t="s">
        <v>11</v>
      </c>
      <c r="AE416">
        <v>274914</v>
      </c>
    </row>
  </sheetData>
  <dataValidations count="1">
    <dataValidation type="list" allowBlank="1" showInputMessage="1" showErrorMessage="1" sqref="L142 I118" xr:uid="{618356A2-38F4-4C0F-8988-F8795E9E7671}">
      <formula1>$J$143:$J$146</formula1>
    </dataValidation>
  </dataValidations>
  <pageMargins left="0.7" right="0.7" top="0.75" bottom="0.75" header="0.3" footer="0.3"/>
  <drawing r:id="rId29"/>
  <legacyDrawing r:id="rId30"/>
  <mc:AlternateContent xmlns:mc="http://schemas.openxmlformats.org/markup-compatibility/2006">
    <mc:Choice Requires="x14">
      <controls>
        <mc:AlternateContent xmlns:mc="http://schemas.openxmlformats.org/markup-compatibility/2006">
          <mc:Choice Requires="x14">
            <control shapeId="1027" r:id="rId31" name="Drop Down 3">
              <controlPr defaultSize="0" autoLine="0" autoPict="0">
                <anchor moveWithCells="1">
                  <from>
                    <xdr:col>2</xdr:col>
                    <xdr:colOff>403860</xdr:colOff>
                    <xdr:row>114</xdr:row>
                    <xdr:rowOff>129540</xdr:rowOff>
                  </from>
                  <to>
                    <xdr:col>3</xdr:col>
                    <xdr:colOff>1531620</xdr:colOff>
                    <xdr:row>117</xdr:row>
                    <xdr:rowOff>83820</xdr:rowOff>
                  </to>
                </anchor>
              </controlPr>
            </control>
          </mc:Choice>
        </mc:AlternateContent>
      </controls>
    </mc:Choice>
  </mc:AlternateContent>
  <extLst>
    <ext xmlns:x14="http://schemas.microsoft.com/office/spreadsheetml/2009/9/main" uri="{A8765BA9-456A-4dab-B4F3-ACF838C121DE}">
      <x14:slicerList>
        <x14:slicer r:id="rId32"/>
      </x14:slicerList>
    </ext>
    <ext xmlns:x15="http://schemas.microsoft.com/office/spreadsheetml/2010/11/main" uri="{7E03D99C-DC04-49d9-9315-930204A7B6E9}">
      <x15:timelineRefs>
        <x15:timelineRef r:id="rId3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ADA0-F0EE-4B06-91AA-7CE252F6BC34}">
  <dimension ref="A1:B15"/>
  <sheetViews>
    <sheetView workbookViewId="0">
      <selection activeCell="D15" sqref="D15"/>
    </sheetView>
  </sheetViews>
  <sheetFormatPr defaultRowHeight="14.4" x14ac:dyDescent="0.3"/>
  <cols>
    <col min="1" max="1" width="15.77734375" customWidth="1"/>
    <col min="2" max="2" width="23.5546875" customWidth="1"/>
  </cols>
  <sheetData>
    <row r="1" spans="1:2" x14ac:dyDescent="0.3">
      <c r="A1" s="27" t="s">
        <v>95</v>
      </c>
      <c r="B1" s="27"/>
    </row>
    <row r="3" spans="1:2" x14ac:dyDescent="0.3">
      <c r="A3" t="s">
        <v>96</v>
      </c>
      <c r="B3">
        <v>408.79454947735212</v>
      </c>
    </row>
    <row r="4" spans="1:2" x14ac:dyDescent="0.3">
      <c r="A4" t="s">
        <v>97</v>
      </c>
      <c r="B4">
        <v>37.293825196226969</v>
      </c>
    </row>
    <row r="5" spans="1:2" x14ac:dyDescent="0.3">
      <c r="A5" t="s">
        <v>98</v>
      </c>
      <c r="B5">
        <v>74.837999999999994</v>
      </c>
    </row>
    <row r="6" spans="1:2" x14ac:dyDescent="0.3">
      <c r="A6" t="s">
        <v>99</v>
      </c>
      <c r="B6" t="e">
        <v>#N/A</v>
      </c>
    </row>
    <row r="7" spans="1:2" x14ac:dyDescent="0.3">
      <c r="A7" t="s">
        <v>100</v>
      </c>
      <c r="B7">
        <v>631.79746529964211</v>
      </c>
    </row>
    <row r="8" spans="1:2" x14ac:dyDescent="0.3">
      <c r="A8" t="s">
        <v>101</v>
      </c>
      <c r="B8">
        <v>399168.0371590525</v>
      </c>
    </row>
    <row r="9" spans="1:2" x14ac:dyDescent="0.3">
      <c r="A9" t="s">
        <v>102</v>
      </c>
      <c r="B9">
        <v>5.9521174604046116</v>
      </c>
    </row>
    <row r="10" spans="1:2" x14ac:dyDescent="0.3">
      <c r="A10" t="s">
        <v>103</v>
      </c>
      <c r="B10">
        <v>2.295636658356397</v>
      </c>
    </row>
    <row r="11" spans="1:2" x14ac:dyDescent="0.3">
      <c r="A11" t="s">
        <v>104</v>
      </c>
      <c r="B11">
        <v>3576.9418000000001</v>
      </c>
    </row>
    <row r="12" spans="1:2" x14ac:dyDescent="0.3">
      <c r="A12" t="s">
        <v>105</v>
      </c>
      <c r="B12">
        <v>1.3282</v>
      </c>
    </row>
    <row r="13" spans="1:2" x14ac:dyDescent="0.3">
      <c r="A13" t="s">
        <v>106</v>
      </c>
      <c r="B13">
        <v>3578.27</v>
      </c>
    </row>
    <row r="14" spans="1:2" x14ac:dyDescent="0.3">
      <c r="A14" t="s">
        <v>107</v>
      </c>
      <c r="B14">
        <v>117324.03570000005</v>
      </c>
    </row>
    <row r="15" spans="1:2" ht="15" thickBot="1" x14ac:dyDescent="0.35">
      <c r="A15" s="26" t="s">
        <v>108</v>
      </c>
      <c r="B15" s="26">
        <v>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32087-1EF1-477E-8A5D-1227AD165687}">
  <dimension ref="A1:B15"/>
  <sheetViews>
    <sheetView workbookViewId="0">
      <selection activeCell="D11" sqref="D11"/>
    </sheetView>
  </sheetViews>
  <sheetFormatPr defaultRowHeight="14.4" x14ac:dyDescent="0.3"/>
  <cols>
    <col min="1" max="1" width="16.5546875" customWidth="1"/>
    <col min="2" max="2" width="19.88671875" customWidth="1"/>
  </cols>
  <sheetData>
    <row r="1" spans="1:2" x14ac:dyDescent="0.3">
      <c r="A1" s="27" t="s">
        <v>95</v>
      </c>
      <c r="B1" s="27"/>
    </row>
    <row r="3" spans="1:2" x14ac:dyDescent="0.3">
      <c r="A3" t="s">
        <v>96</v>
      </c>
      <c r="B3">
        <v>957.88850174216032</v>
      </c>
    </row>
    <row r="4" spans="1:2" x14ac:dyDescent="0.3">
      <c r="A4" t="s">
        <v>97</v>
      </c>
      <c r="B4">
        <v>80.94819680162891</v>
      </c>
    </row>
    <row r="5" spans="1:2" x14ac:dyDescent="0.3">
      <c r="A5" t="s">
        <v>98</v>
      </c>
      <c r="B5">
        <v>480</v>
      </c>
    </row>
    <row r="6" spans="1:2" x14ac:dyDescent="0.3">
      <c r="A6" t="s">
        <v>99</v>
      </c>
      <c r="B6">
        <v>11</v>
      </c>
    </row>
    <row r="7" spans="1:2" x14ac:dyDescent="0.3">
      <c r="A7" t="s">
        <v>100</v>
      </c>
      <c r="B7">
        <v>1371.3494201989204</v>
      </c>
    </row>
    <row r="8" spans="1:2" x14ac:dyDescent="0.3">
      <c r="A8" t="s">
        <v>101</v>
      </c>
      <c r="B8">
        <v>1880599.2322799151</v>
      </c>
    </row>
    <row r="9" spans="1:2" x14ac:dyDescent="0.3">
      <c r="A9" t="s">
        <v>102</v>
      </c>
      <c r="B9">
        <v>10.78585272477995</v>
      </c>
    </row>
    <row r="10" spans="1:2" x14ac:dyDescent="0.3">
      <c r="A10" t="s">
        <v>103</v>
      </c>
      <c r="B10">
        <v>2.7963044126375167</v>
      </c>
    </row>
    <row r="11" spans="1:2" x14ac:dyDescent="0.3">
      <c r="A11" t="s">
        <v>104</v>
      </c>
      <c r="B11">
        <v>9777</v>
      </c>
    </row>
    <row r="12" spans="1:2" x14ac:dyDescent="0.3">
      <c r="A12" t="s">
        <v>105</v>
      </c>
      <c r="B12">
        <v>1</v>
      </c>
    </row>
    <row r="13" spans="1:2" x14ac:dyDescent="0.3">
      <c r="A13" t="s">
        <v>106</v>
      </c>
      <c r="B13">
        <v>9778</v>
      </c>
    </row>
    <row r="14" spans="1:2" x14ac:dyDescent="0.3">
      <c r="A14" t="s">
        <v>107</v>
      </c>
      <c r="B14">
        <v>274914</v>
      </c>
    </row>
    <row r="15" spans="1:2" ht="15" thickBot="1" x14ac:dyDescent="0.35">
      <c r="A15" s="26" t="s">
        <v>108</v>
      </c>
      <c r="B15" s="26">
        <v>287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7A4760B-CA7C-4F0B-A314-EDFF7F3B711E}">
  <ds:schemaRefs/>
</ds:datastoreItem>
</file>

<file path=customXml/itemProps2.xml><?xml version="1.0" encoding="utf-8"?>
<ds:datastoreItem xmlns:ds="http://schemas.openxmlformats.org/officeDocument/2006/customXml" ds:itemID="{21A44DCB-81CC-410C-BA36-546C3D7345A1}">
  <ds:schemaRefs/>
</ds:datastoreItem>
</file>

<file path=customXml/itemProps3.xml><?xml version="1.0" encoding="utf-8"?>
<ds:datastoreItem xmlns:ds="http://schemas.openxmlformats.org/officeDocument/2006/customXml" ds:itemID="{E58DA6C0-60AF-40E2-8AC2-5D3CB045EA2B}">
  <ds:schemaRefs/>
</ds:datastoreItem>
</file>

<file path=customXml/itemProps4.xml><?xml version="1.0" encoding="utf-8"?>
<ds:datastoreItem xmlns:ds="http://schemas.openxmlformats.org/officeDocument/2006/customXml" ds:itemID="{485D6A0B-3784-4CC2-875D-95E80CF7A4A5}">
  <ds:schemaRefs/>
</ds:datastoreItem>
</file>

<file path=customXml/itemProps5.xml><?xml version="1.0" encoding="utf-8"?>
<ds:datastoreItem xmlns:ds="http://schemas.openxmlformats.org/officeDocument/2006/customXml" ds:itemID="{C84CDC75-73F8-4C1F-96FB-E0DD1C11CDA5}">
  <ds:schemaRefs/>
</ds:datastoreItem>
</file>

<file path=customXml/itemProps6.xml><?xml version="1.0" encoding="utf-8"?>
<ds:datastoreItem xmlns:ds="http://schemas.openxmlformats.org/officeDocument/2006/customXml" ds:itemID="{EDA03C9F-D29A-4206-B0D6-BF5BC0052477}">
  <ds:schemaRefs/>
</ds:datastoreItem>
</file>

<file path=customXml/itemProps7.xml><?xml version="1.0" encoding="utf-8"?>
<ds:datastoreItem xmlns:ds="http://schemas.openxmlformats.org/officeDocument/2006/customXml" ds:itemID="{F2A38545-C5E6-4886-8843-8DC9FDB7862C}">
  <ds:schemaRefs/>
</ds:datastoreItem>
</file>

<file path=customXml/itemProps8.xml><?xml version="1.0" encoding="utf-8"?>
<ds:datastoreItem xmlns:ds="http://schemas.openxmlformats.org/officeDocument/2006/customXml" ds:itemID="{010913D5-99DF-4B01-AA7A-1D9EBDF0DA14}">
  <ds:schemaRefs/>
</ds:datastoreItem>
</file>

<file path=customXml/itemProps9.xml><?xml version="1.0" encoding="utf-8"?>
<ds:datastoreItem xmlns:ds="http://schemas.openxmlformats.org/officeDocument/2006/customXml" ds:itemID="{A9082922-030F-4DE4-9147-070A0231C9BD}">
  <ds:schemaRefs/>
</ds:datastoreItem>
</file>

<file path=customXml/itemProps10.xml><?xml version="1.0" encoding="utf-8"?>
<ds:datastoreItem xmlns:ds="http://schemas.openxmlformats.org/officeDocument/2006/customXml" ds:itemID="{0D6F5846-4C60-49EC-8B88-4C853C596052}">
  <ds:schemaRefs>
    <ds:schemaRef ds:uri="http://schemas.microsoft.com/DataMashup"/>
  </ds:schemaRefs>
</ds:datastoreItem>
</file>

<file path=customXml/itemProps11.xml><?xml version="1.0" encoding="utf-8"?>
<ds:datastoreItem xmlns:ds="http://schemas.openxmlformats.org/officeDocument/2006/customXml" ds:itemID="{131CFBB7-0CF3-4C7F-90BE-2DE31BE1733A}">
  <ds:schemaRefs/>
</ds:datastoreItem>
</file>

<file path=customXml/itemProps12.xml><?xml version="1.0" encoding="utf-8"?>
<ds:datastoreItem xmlns:ds="http://schemas.openxmlformats.org/officeDocument/2006/customXml" ds:itemID="{5D3EF575-C80E-4938-9054-D0C6BE53064D}">
  <ds:schemaRefs/>
</ds:datastoreItem>
</file>

<file path=customXml/itemProps13.xml><?xml version="1.0" encoding="utf-8"?>
<ds:datastoreItem xmlns:ds="http://schemas.openxmlformats.org/officeDocument/2006/customXml" ds:itemID="{6ECBC69B-33B7-41A6-B5B6-BC02DC449492}">
  <ds:schemaRefs/>
</ds:datastoreItem>
</file>

<file path=customXml/itemProps14.xml><?xml version="1.0" encoding="utf-8"?>
<ds:datastoreItem xmlns:ds="http://schemas.openxmlformats.org/officeDocument/2006/customXml" ds:itemID="{E2C5B9AE-3F70-40F2-9A95-F126406A0AD2}">
  <ds:schemaRefs/>
</ds:datastoreItem>
</file>

<file path=customXml/itemProps15.xml><?xml version="1.0" encoding="utf-8"?>
<ds:datastoreItem xmlns:ds="http://schemas.openxmlformats.org/officeDocument/2006/customXml" ds:itemID="{A93A2C4C-8B2D-494A-90AF-654DEC44A655}">
  <ds:schemaRefs/>
</ds:datastoreItem>
</file>

<file path=customXml/itemProps16.xml><?xml version="1.0" encoding="utf-8"?>
<ds:datastoreItem xmlns:ds="http://schemas.openxmlformats.org/officeDocument/2006/customXml" ds:itemID="{F8998AD8-2001-43F4-B335-5F3B7BD8C2E8}">
  <ds:schemaRefs/>
</ds:datastoreItem>
</file>

<file path=customXml/itemProps17.xml><?xml version="1.0" encoding="utf-8"?>
<ds:datastoreItem xmlns:ds="http://schemas.openxmlformats.org/officeDocument/2006/customXml" ds:itemID="{BD666693-9264-4183-B040-47BADD0073EB}">
  <ds:schemaRefs/>
</ds:datastoreItem>
</file>

<file path=customXml/itemProps18.xml><?xml version="1.0" encoding="utf-8"?>
<ds:datastoreItem xmlns:ds="http://schemas.openxmlformats.org/officeDocument/2006/customXml" ds:itemID="{5FB50AEA-A4C6-4132-812A-1307EDDC358B}">
  <ds:schemaRefs/>
</ds:datastoreItem>
</file>

<file path=customXml/itemProps19.xml><?xml version="1.0" encoding="utf-8"?>
<ds:datastoreItem xmlns:ds="http://schemas.openxmlformats.org/officeDocument/2006/customXml" ds:itemID="{30A5163D-7347-40EE-8AAC-1DB19C2CA5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 Category</vt:lpstr>
      <vt:lpstr>Dashboard - Region &amp; Monthly</vt:lpstr>
      <vt:lpstr>Dashboard - Subcategory</vt:lpstr>
      <vt:lpstr>Dashboard - Top Products</vt:lpstr>
      <vt:lpstr>Dashboard - Additional</vt:lpstr>
      <vt:lpstr>Dashboard - Overview</vt:lpstr>
      <vt:lpstr>Pivot Data</vt:lpstr>
      <vt:lpstr>Statistics - Price</vt:lpstr>
      <vt:lpstr>Statistics - 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 Elsaman</dc:creator>
  <cp:lastModifiedBy>Noura Elsaman</cp:lastModifiedBy>
  <dcterms:created xsi:type="dcterms:W3CDTF">2025-11-26T13:52:29Z</dcterms:created>
  <dcterms:modified xsi:type="dcterms:W3CDTF">2026-09-19T19:53:27Z</dcterms:modified>
</cp:coreProperties>
</file>