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олай\dev\appline_dz\Документация\"/>
    </mc:Choice>
  </mc:AlternateContent>
  <xr:revisionPtr revIDLastSave="0" documentId="13_ncr:1_{82879AA1-9A75-4AC7-B817-015766A34EBB}" xr6:coauthVersionLast="45" xr6:coauthVersionMax="45" xr10:uidLastSave="{00000000-0000-0000-0000-000000000000}"/>
  <bookViews>
    <workbookView xWindow="-120" yWindow="-120" windowWidth="29040" windowHeight="15840" xr2:uid="{F3B45CA9-5856-455E-A91A-E1441BC7A5A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J22" i="1"/>
  <c r="I14" i="1"/>
  <c r="I15" i="1"/>
  <c r="I16" i="1"/>
  <c r="I17" i="1"/>
  <c r="I18" i="1"/>
  <c r="I19" i="1"/>
  <c r="I20" i="1"/>
  <c r="I21" i="1"/>
  <c r="I13" i="1"/>
  <c r="K13" i="1"/>
  <c r="J7" i="1"/>
  <c r="H9" i="2"/>
  <c r="J5" i="1"/>
  <c r="K9" i="1" l="1"/>
  <c r="E5" i="1"/>
  <c r="F5" i="1"/>
  <c r="F6" i="1"/>
  <c r="F7" i="1"/>
  <c r="F8" i="1"/>
  <c r="F9" i="1"/>
  <c r="H5" i="1" l="1"/>
  <c r="E7" i="1" l="1"/>
  <c r="E6" i="1"/>
  <c r="E8" i="1"/>
  <c r="E9" i="1"/>
  <c r="E18" i="2" l="1"/>
  <c r="E22" i="2"/>
  <c r="C22" i="1"/>
  <c r="E27" i="2"/>
  <c r="E14" i="2"/>
  <c r="D14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0" i="2"/>
  <c r="D9" i="2"/>
  <c r="D8" i="2"/>
  <c r="D7" i="2"/>
  <c r="G10" i="1"/>
  <c r="K6" i="1" s="1"/>
  <c r="E10" i="1"/>
  <c r="K5" i="1" l="1"/>
  <c r="E24" i="2"/>
  <c r="E30" i="2"/>
  <c r="E11" i="2"/>
  <c r="E28" i="2"/>
  <c r="E15" i="2"/>
  <c r="E16" i="2"/>
  <c r="H8" i="1"/>
  <c r="J8" i="1" s="1"/>
  <c r="H24" i="2" s="1"/>
  <c r="F8" i="2"/>
  <c r="F7" i="2"/>
  <c r="F9" i="2"/>
  <c r="H7" i="1"/>
  <c r="H6" i="1"/>
  <c r="F14" i="2" s="1"/>
  <c r="H9" i="1"/>
  <c r="E29" i="2"/>
  <c r="E23" i="2"/>
  <c r="E17" i="2"/>
  <c r="E10" i="2"/>
  <c r="E9" i="2"/>
  <c r="F10" i="1"/>
  <c r="E26" i="2"/>
  <c r="E20" i="2"/>
  <c r="E13" i="2"/>
  <c r="E21" i="2"/>
  <c r="E7" i="2"/>
  <c r="E25" i="2"/>
  <c r="E19" i="2"/>
  <c r="E12" i="2"/>
  <c r="E8" i="2"/>
  <c r="K8" i="1"/>
  <c r="K7" i="1"/>
  <c r="F23" i="2" l="1"/>
  <c r="F25" i="2"/>
  <c r="H25" i="2"/>
  <c r="F24" i="2"/>
  <c r="F22" i="2"/>
  <c r="H23" i="2"/>
  <c r="H22" i="2"/>
  <c r="F29" i="2"/>
  <c r="J9" i="1"/>
  <c r="F30" i="2"/>
  <c r="F27" i="2"/>
  <c r="F26" i="2"/>
  <c r="F28" i="2"/>
  <c r="F10" i="2"/>
  <c r="J6" i="1"/>
  <c r="H14" i="2" s="1"/>
  <c r="F11" i="2"/>
  <c r="F13" i="2"/>
  <c r="F12" i="2"/>
  <c r="H10" i="1"/>
  <c r="H8" i="2"/>
  <c r="H7" i="2"/>
  <c r="F17" i="2"/>
  <c r="F18" i="2"/>
  <c r="F19" i="2"/>
  <c r="F15" i="2"/>
  <c r="F16" i="2"/>
  <c r="H20" i="2"/>
  <c r="F20" i="2"/>
  <c r="F21" i="2"/>
  <c r="K10" i="1"/>
  <c r="J10" i="1" l="1"/>
  <c r="H29" i="2"/>
  <c r="E20" i="1" s="1"/>
  <c r="H28" i="2"/>
  <c r="E19" i="1" s="1"/>
  <c r="H30" i="2"/>
  <c r="H27" i="2"/>
  <c r="H26" i="2"/>
  <c r="H19" i="2"/>
  <c r="E17" i="1" s="1"/>
  <c r="E18" i="1"/>
  <c r="H17" i="2"/>
  <c r="H15" i="2"/>
  <c r="H21" i="2"/>
  <c r="H18" i="2"/>
  <c r="H16" i="2"/>
  <c r="H12" i="2"/>
  <c r="H13" i="2"/>
  <c r="H11" i="2"/>
  <c r="E14" i="1" s="1"/>
  <c r="H10" i="2"/>
  <c r="F18" i="1" l="1"/>
  <c r="F19" i="1"/>
  <c r="F20" i="1"/>
  <c r="F17" i="1"/>
  <c r="E21" i="1"/>
  <c r="E15" i="1"/>
  <c r="E16" i="1"/>
  <c r="E13" i="1"/>
  <c r="F16" i="1" l="1"/>
  <c r="F14" i="1"/>
  <c r="F15" i="1"/>
  <c r="F21" i="1"/>
  <c r="F13" i="1"/>
  <c r="E22" i="1"/>
  <c r="I22" i="1" s="1"/>
</calcChain>
</file>

<file path=xl/sharedStrings.xml><?xml version="1.0" encoding="utf-8"?>
<sst xmlns="http://schemas.openxmlformats.org/spreadsheetml/2006/main" count="116" uniqueCount="58">
  <si>
    <t>№</t>
  </si>
  <si>
    <t>Операция</t>
  </si>
  <si>
    <t>Название скрипта</t>
  </si>
  <si>
    <t>Pacing</t>
  </si>
  <si>
    <t>Think time (sec)</t>
  </si>
  <si>
    <t>Pacing (sec)</t>
  </si>
  <si>
    <t>Количество VU</t>
  </si>
  <si>
    <t>Количестов запросов одним пользователем в минуту</t>
  </si>
  <si>
    <t>Длительность ступени (мин)</t>
  </si>
  <si>
    <t>Интенсивность операций</t>
  </si>
  <si>
    <t>% распределения</t>
  </si>
  <si>
    <t>Поиск билета</t>
  </si>
  <si>
    <t>Покупка билета</t>
  </si>
  <si>
    <t>Проверка брони</t>
  </si>
  <si>
    <t>Удаление билета</t>
  </si>
  <si>
    <t>02_login</t>
  </si>
  <si>
    <t>03_find_flight</t>
  </si>
  <si>
    <t>04_buy_ticket</t>
  </si>
  <si>
    <t>05_check_ticket</t>
  </si>
  <si>
    <t>06_delete_ticket</t>
  </si>
  <si>
    <t>Статистика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</si>
  <si>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</si>
  <si>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</si>
  <si>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</si>
  <si>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</si>
  <si>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</si>
  <si>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</si>
  <si>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</si>
  <si>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Итого</t>
  </si>
  <si>
    <t>Исходные данные</t>
  </si>
  <si>
    <t>запросов / ч</t>
  </si>
  <si>
    <t>Всего:</t>
  </si>
  <si>
    <t>Script name</t>
  </si>
  <si>
    <t>Transaction rq</t>
  </si>
  <si>
    <t>main_page</t>
  </si>
  <si>
    <t>login</t>
  </si>
  <si>
    <t>logout</t>
  </si>
  <si>
    <t>click_flights</t>
  </si>
  <si>
    <t>fill_forms</t>
  </si>
  <si>
    <t>choose_flight</t>
  </si>
  <si>
    <t>fill_payment_details</t>
  </si>
  <si>
    <t>click_itinerary_button</t>
  </si>
  <si>
    <t>delete_ticket</t>
  </si>
  <si>
    <t>Count</t>
  </si>
  <si>
    <t>VU</t>
  </si>
  <si>
    <t>Длительность ступени</t>
  </si>
  <si>
    <t>Интенсивность</t>
  </si>
  <si>
    <t>Имя транзакции</t>
  </si>
  <si>
    <t>Стартовая страница</t>
  </si>
  <si>
    <t>Расчитанные данные</t>
  </si>
  <si>
    <t>% отклонения от исходной статистики</t>
  </si>
  <si>
    <t>Вход и выход пользователя</t>
  </si>
  <si>
    <t>Страница заполнения полей (переход на страницу)</t>
  </si>
  <si>
    <t>max. время выполнения скрипта (без think time)</t>
  </si>
  <si>
    <t>max. время выполнения скрипта (c think time)</t>
  </si>
  <si>
    <t>запросов/20 мин</t>
  </si>
  <si>
    <t>фактически за 20 минут</t>
  </si>
  <si>
    <t>% отколнения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</si>
</sst>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6" borderId="9" xfId="5" applyBorder="1" applyAlignment="1">
      <alignment vertical="center" wrapText="1"/>
    </xf>
    <xf numFmtId="0" fontId="1" fillId="6" borderId="9" xfId="5" applyBorder="1"/>
    <xf numFmtId="0" fontId="0" fillId="0" borderId="9" xfId="0" applyBorder="1"/>
    <xf numFmtId="9" fontId="0" fillId="0" borderId="9" xfId="0" applyNumberFormat="1" applyBorder="1"/>
    <xf numFmtId="0" fontId="0" fillId="6" borderId="9" xfId="5" applyFont="1" applyBorder="1"/>
    <xf numFmtId="0" fontId="0" fillId="6" borderId="9" xfId="5" applyFont="1" applyBorder="1" applyAlignment="1">
      <alignment vertical="center" wrapText="1"/>
    </xf>
    <xf numFmtId="0" fontId="1" fillId="7" borderId="2" xfId="6" applyBorder="1"/>
    <xf numFmtId="0" fontId="1" fillId="7" borderId="14" xfId="6" applyBorder="1"/>
    <xf numFmtId="0" fontId="1" fillId="7" borderId="3" xfId="6" applyBorder="1"/>
    <xf numFmtId="0" fontId="1" fillId="7" borderId="4" xfId="6" applyBorder="1"/>
    <xf numFmtId="0" fontId="1" fillId="7" borderId="9" xfId="6" applyBorder="1"/>
    <xf numFmtId="0" fontId="1" fillId="7" borderId="5" xfId="6" applyBorder="1"/>
    <xf numFmtId="0" fontId="1" fillId="7" borderId="6" xfId="6" applyBorder="1"/>
    <xf numFmtId="0" fontId="1" fillId="7" borderId="15" xfId="6" applyBorder="1"/>
    <xf numFmtId="0" fontId="1" fillId="7" borderId="7" xfId="6" applyBorder="1"/>
    <xf numFmtId="164" fontId="1" fillId="7" borderId="14" xfId="6" applyNumberFormat="1" applyBorder="1"/>
    <xf numFmtId="164" fontId="1" fillId="7" borderId="9" xfId="6" applyNumberFormat="1" applyBorder="1"/>
    <xf numFmtId="164" fontId="1" fillId="7" borderId="15" xfId="6" applyNumberFormat="1" applyBorder="1"/>
    <xf numFmtId="0" fontId="1" fillId="7" borderId="11" xfId="6" applyBorder="1" applyAlignment="1">
      <alignment horizontal="center" vertical="center"/>
    </xf>
    <xf numFmtId="0" fontId="1" fillId="7" borderId="16" xfId="6" applyBorder="1" applyAlignment="1">
      <alignment horizontal="center" vertical="center"/>
    </xf>
    <xf numFmtId="0" fontId="1" fillId="7" borderId="16" xfId="6" applyBorder="1" applyAlignment="1">
      <alignment horizontal="center" vertical="center" wrapText="1"/>
    </xf>
    <xf numFmtId="0" fontId="0" fillId="7" borderId="12" xfId="6" applyFont="1" applyBorder="1" applyAlignment="1">
      <alignment horizontal="center" vertical="center"/>
    </xf>
    <xf numFmtId="0" fontId="0" fillId="7" borderId="9" xfId="6" applyFont="1" applyBorder="1"/>
    <xf numFmtId="0" fontId="0" fillId="0" borderId="10" xfId="0" applyBorder="1"/>
    <xf numFmtId="0" fontId="0" fillId="7" borderId="14" xfId="6" applyFont="1" applyBorder="1"/>
    <xf numFmtId="0" fontId="0" fillId="6" borderId="9" xfId="5" applyFont="1" applyBorder="1" applyAlignment="1">
      <alignment wrapText="1"/>
    </xf>
    <xf numFmtId="0" fontId="1" fillId="7" borderId="26" xfId="6" applyBorder="1"/>
    <xf numFmtId="0" fontId="1" fillId="7" borderId="13" xfId="6" applyBorder="1"/>
    <xf numFmtId="0" fontId="0" fillId="7" borderId="8" xfId="6" applyFont="1" applyBorder="1"/>
    <xf numFmtId="0" fontId="1" fillId="7" borderId="27" xfId="6" applyBorder="1"/>
    <xf numFmtId="164" fontId="1" fillId="6" borderId="9" xfId="5" applyNumberFormat="1" applyBorder="1"/>
    <xf numFmtId="164" fontId="0" fillId="0" borderId="9" xfId="0" applyNumberFormat="1" applyBorder="1"/>
    <xf numFmtId="2" fontId="1" fillId="6" borderId="9" xfId="5" applyNumberFormat="1" applyBorder="1"/>
    <xf numFmtId="2" fontId="0" fillId="0" borderId="10" xfId="0" applyNumberFormat="1" applyBorder="1"/>
    <xf numFmtId="0" fontId="1" fillId="3" borderId="4" xfId="2" applyBorder="1" applyAlignment="1">
      <alignment horizontal="center" vertical="center"/>
    </xf>
    <xf numFmtId="0" fontId="1" fillId="3" borderId="5" xfId="2" applyBorder="1" applyAlignment="1">
      <alignment horizontal="center" vertical="center" wrapText="1"/>
    </xf>
    <xf numFmtId="0" fontId="3" fillId="5" borderId="5" xfId="4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1" fillId="3" borderId="4" xfId="2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3" borderId="7" xfId="2" applyBorder="1" applyAlignment="1">
      <alignment horizontal="center" vertical="center" wrapText="1"/>
    </xf>
    <xf numFmtId="0" fontId="1" fillId="4" borderId="19" xfId="3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165" fontId="1" fillId="6" borderId="9" xfId="5" applyNumberFormat="1" applyBorder="1"/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4" borderId="17" xfId="3" applyBorder="1" applyAlignment="1">
      <alignment horizontal="center" vertical="center"/>
    </xf>
    <xf numFmtId="0" fontId="1" fillId="4" borderId="18" xfId="3" applyBorder="1" applyAlignment="1">
      <alignment horizontal="center" vertical="center"/>
    </xf>
    <xf numFmtId="0" fontId="1" fillId="3" borderId="17" xfId="2" applyBorder="1" applyAlignment="1">
      <alignment horizontal="center" vertical="center" wrapText="1"/>
    </xf>
    <xf numFmtId="0" fontId="1" fillId="3" borderId="18" xfId="2" applyBorder="1" applyAlignment="1">
      <alignment horizontal="center" vertical="center" wrapText="1"/>
    </xf>
    <xf numFmtId="0" fontId="2" fillId="2" borderId="20" xfId="1" applyBorder="1" applyAlignment="1">
      <alignment horizontal="center" vertical="center" wrapText="1"/>
    </xf>
    <xf numFmtId="0" fontId="2" fillId="2" borderId="21" xfId="1" applyBorder="1" applyAlignment="1">
      <alignment horizontal="center" vertical="center" wrapText="1"/>
    </xf>
    <xf numFmtId="0" fontId="2" fillId="2" borderId="22" xfId="1" applyBorder="1" applyAlignment="1">
      <alignment horizontal="center" vertical="center" wrapText="1"/>
    </xf>
    <xf numFmtId="0" fontId="2" fillId="2" borderId="23" xfId="1" applyBorder="1" applyAlignment="1">
      <alignment horizontal="center" vertical="center" wrapText="1"/>
    </xf>
    <xf numFmtId="10" fontId="2" fillId="2" borderId="22" xfId="1" applyNumberFormat="1" applyBorder="1" applyAlignment="1">
      <alignment horizontal="center" vertical="center"/>
    </xf>
    <xf numFmtId="10" fontId="2" fillId="2" borderId="23" xfId="1" applyNumberFormat="1" applyBorder="1" applyAlignment="1">
      <alignment horizontal="center" vertical="center"/>
    </xf>
    <xf numFmtId="10" fontId="2" fillId="2" borderId="24" xfId="1" applyNumberFormat="1" applyBorder="1" applyAlignment="1">
      <alignment horizontal="center" vertical="center"/>
    </xf>
    <xf numFmtId="10" fontId="2" fillId="2" borderId="25" xfId="1" applyNumberFormat="1" applyBorder="1" applyAlignment="1">
      <alignment horizontal="center" vertical="center"/>
    </xf>
    <xf numFmtId="1" fontId="0" fillId="0" borderId="0" xfId="0" applyNumberFormat="1"/>
    <xf numFmtId="0" fontId="1" fillId="4" borderId="28" xfId="3" applyBorder="1" applyAlignment="1">
      <alignment horizontal="center" vertical="center"/>
    </xf>
    <xf numFmtId="0" fontId="3" fillId="8" borderId="9" xfId="7" applyBorder="1" applyAlignment="1">
      <alignment horizontal="center" vertical="center" wrapText="1"/>
    </xf>
    <xf numFmtId="1" fontId="3" fillId="8" borderId="9" xfId="7" applyNumberFormat="1" applyBorder="1"/>
    <xf numFmtId="0" fontId="3" fillId="8" borderId="9" xfId="7" applyBorder="1"/>
    <xf numFmtId="10" fontId="3" fillId="8" borderId="9" xfId="7" applyNumberFormat="1" applyBorder="1"/>
  </cellXfs>
  <cellStyles count="8">
    <cellStyle name="20% — акцент1" xfId="2" builtinId="30"/>
    <cellStyle name="20% — акцент2" xfId="5" builtinId="34"/>
    <cellStyle name="20% — акцент5" xfId="6" builtinId="46"/>
    <cellStyle name="40% — акцент1" xfId="3" builtinId="31"/>
    <cellStyle name="Акцент2" xfId="4" builtinId="33"/>
    <cellStyle name="Акцент6" xfId="7" builtinId="49"/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F6C7-6F4E-44B0-8226-485FBE9B182B}">
  <dimension ref="A3:L22"/>
  <sheetViews>
    <sheetView tabSelected="1" workbookViewId="0">
      <selection activeCell="L28" sqref="L28"/>
    </sheetView>
  </sheetViews>
  <sheetFormatPr defaultRowHeight="15" x14ac:dyDescent="0.25"/>
  <cols>
    <col min="1" max="1" width="3.140625" bestFit="1" customWidth="1"/>
    <col min="2" max="2" width="19.140625" bestFit="1" customWidth="1"/>
    <col min="3" max="3" width="17.42578125" bestFit="1" customWidth="1"/>
    <col min="4" max="4" width="26.7109375" bestFit="1" customWidth="1"/>
    <col min="5" max="5" width="15.28515625" customWidth="1"/>
    <col min="6" max="6" width="11.42578125" bestFit="1" customWidth="1"/>
    <col min="7" max="7" width="14.7109375" bestFit="1" customWidth="1"/>
    <col min="8" max="8" width="16.5703125" customWidth="1"/>
    <col min="9" max="9" width="14.42578125" customWidth="1"/>
    <col min="10" max="10" width="14.85546875" customWidth="1"/>
    <col min="11" max="11" width="17.5703125" bestFit="1" customWidth="1"/>
    <col min="12" max="12" width="19.85546875" customWidth="1"/>
  </cols>
  <sheetData>
    <row r="3" spans="1:12" ht="20.25" customHeight="1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</row>
    <row r="4" spans="1:12" ht="60" x14ac:dyDescent="0.25">
      <c r="A4" s="2" t="s">
        <v>0</v>
      </c>
      <c r="B4" s="2" t="s">
        <v>1</v>
      </c>
      <c r="C4" s="2" t="s">
        <v>2</v>
      </c>
      <c r="D4" s="2" t="s">
        <v>53</v>
      </c>
      <c r="E4" s="2" t="s">
        <v>4</v>
      </c>
      <c r="F4" s="2" t="s">
        <v>5</v>
      </c>
      <c r="G4" s="2" t="s">
        <v>6</v>
      </c>
      <c r="H4" s="7" t="s">
        <v>7</v>
      </c>
      <c r="I4" s="2" t="s">
        <v>8</v>
      </c>
      <c r="J4" s="2" t="s">
        <v>9</v>
      </c>
      <c r="K4" s="2" t="s">
        <v>10</v>
      </c>
      <c r="L4" s="2" t="s">
        <v>54</v>
      </c>
    </row>
    <row r="5" spans="1:12" ht="30" x14ac:dyDescent="0.25">
      <c r="A5" s="3">
        <v>1</v>
      </c>
      <c r="B5" s="27" t="s">
        <v>51</v>
      </c>
      <c r="C5" s="3" t="s">
        <v>15</v>
      </c>
      <c r="D5" s="3">
        <v>0.56899999999999995</v>
      </c>
      <c r="E5" s="32">
        <f>20</f>
        <v>20</v>
      </c>
      <c r="F5" s="34">
        <f>(D5+E5)*15</f>
        <v>308.53499999999997</v>
      </c>
      <c r="G5" s="3">
        <v>1</v>
      </c>
      <c r="H5" s="32">
        <f>60/F5</f>
        <v>0.19446740240167243</v>
      </c>
      <c r="I5" s="3">
        <v>60</v>
      </c>
      <c r="J5" s="3">
        <f>ROUND(G5*H5*I5,0)</f>
        <v>12</v>
      </c>
      <c r="K5" s="47">
        <f>G5/$G$10</f>
        <v>0.125</v>
      </c>
      <c r="L5" s="32">
        <v>10.7818</v>
      </c>
    </row>
    <row r="6" spans="1:12" x14ac:dyDescent="0.25">
      <c r="A6" s="3">
        <v>2</v>
      </c>
      <c r="B6" s="3" t="s">
        <v>11</v>
      </c>
      <c r="C6" s="6" t="s">
        <v>16</v>
      </c>
      <c r="D6" s="3">
        <v>0.71699999999999997</v>
      </c>
      <c r="E6" s="32">
        <f t="shared" ref="E6:E9" si="0">L6-D6</f>
        <v>15.080399999999999</v>
      </c>
      <c r="F6" s="34">
        <f>(D6+E6)*2.5</f>
        <v>39.493499999999997</v>
      </c>
      <c r="G6" s="3">
        <v>1</v>
      </c>
      <c r="H6" s="32">
        <f t="shared" ref="H6:H9" si="1">60/F6</f>
        <v>1.5192373428538875</v>
      </c>
      <c r="I6" s="3">
        <v>60</v>
      </c>
      <c r="J6" s="3">
        <f>ROUND(G6*H6*I6,0)</f>
        <v>91</v>
      </c>
      <c r="K6" s="47">
        <f t="shared" ref="K6:K8" si="2">G6/$G$10</f>
        <v>0.125</v>
      </c>
      <c r="L6" s="32">
        <v>15.7974</v>
      </c>
    </row>
    <row r="7" spans="1:12" ht="15.75" customHeight="1" x14ac:dyDescent="0.25">
      <c r="A7" s="3">
        <v>3</v>
      </c>
      <c r="B7" s="3" t="s">
        <v>12</v>
      </c>
      <c r="C7" s="3" t="s">
        <v>17</v>
      </c>
      <c r="D7" s="3">
        <v>1.044</v>
      </c>
      <c r="E7" s="32">
        <f>L7-D7</f>
        <v>29.9619</v>
      </c>
      <c r="F7" s="34">
        <f>(D7+E7)*2.7</f>
        <v>83.71593</v>
      </c>
      <c r="G7" s="3">
        <v>4</v>
      </c>
      <c r="H7" s="32">
        <f t="shared" si="1"/>
        <v>0.71670947213989022</v>
      </c>
      <c r="I7" s="3">
        <v>60</v>
      </c>
      <c r="J7" s="3">
        <f>ROUND(G7*H7*I7,0)</f>
        <v>172</v>
      </c>
      <c r="K7" s="47">
        <f t="shared" si="2"/>
        <v>0.5</v>
      </c>
      <c r="L7" s="32">
        <v>31.0059</v>
      </c>
    </row>
    <row r="8" spans="1:12" x14ac:dyDescent="0.25">
      <c r="A8" s="3">
        <v>4</v>
      </c>
      <c r="B8" s="3" t="s">
        <v>13</v>
      </c>
      <c r="C8" s="3" t="s">
        <v>18</v>
      </c>
      <c r="D8" s="3">
        <v>0.73699999999999999</v>
      </c>
      <c r="E8" s="32">
        <f t="shared" si="0"/>
        <v>15.0123</v>
      </c>
      <c r="F8" s="34">
        <f>(D8+E8)*2.5</f>
        <v>39.373249999999999</v>
      </c>
      <c r="G8" s="3">
        <v>1</v>
      </c>
      <c r="H8" s="32">
        <f t="shared" si="1"/>
        <v>1.5238772516873766</v>
      </c>
      <c r="I8" s="3">
        <v>60</v>
      </c>
      <c r="J8" s="3">
        <f>ROUND(G8*H8*I8,0)</f>
        <v>91</v>
      </c>
      <c r="K8" s="47">
        <f t="shared" si="2"/>
        <v>0.125</v>
      </c>
      <c r="L8" s="32">
        <v>15.7493</v>
      </c>
    </row>
    <row r="9" spans="1:12" x14ac:dyDescent="0.25">
      <c r="A9" s="3">
        <v>5</v>
      </c>
      <c r="B9" s="3" t="s">
        <v>14</v>
      </c>
      <c r="C9" s="3" t="s">
        <v>19</v>
      </c>
      <c r="D9" s="3">
        <v>0.73899999999999999</v>
      </c>
      <c r="E9" s="32">
        <f t="shared" si="0"/>
        <v>20.024699999999999</v>
      </c>
      <c r="F9" s="34">
        <f>(D9+E9)*2.36</f>
        <v>49.002331999999996</v>
      </c>
      <c r="G9" s="3">
        <v>1</v>
      </c>
      <c r="H9" s="32">
        <f t="shared" si="1"/>
        <v>1.2244315229732332</v>
      </c>
      <c r="I9" s="3">
        <v>60</v>
      </c>
      <c r="J9" s="3">
        <f>ROUND(G9*H9*I9,0)</f>
        <v>73</v>
      </c>
      <c r="K9" s="47">
        <f>G9/$G$10</f>
        <v>0.125</v>
      </c>
      <c r="L9" s="32">
        <v>20.7637</v>
      </c>
    </row>
    <row r="10" spans="1:12" ht="15.75" thickBot="1" x14ac:dyDescent="0.3">
      <c r="D10" s="25" t="s">
        <v>31</v>
      </c>
      <c r="E10" s="25">
        <f>SUM(E5:E9)</f>
        <v>100.07929999999999</v>
      </c>
      <c r="F10" s="35">
        <f>SUM(F5:F9)</f>
        <v>520.12001199999997</v>
      </c>
      <c r="G10" s="25">
        <f>SUM(G5:G9)</f>
        <v>8</v>
      </c>
      <c r="H10" s="33">
        <f>SUM(H5:H9)</f>
        <v>5.1787229920560591</v>
      </c>
      <c r="I10" s="4"/>
      <c r="J10" s="4">
        <f>SUM(J5:J9)</f>
        <v>439</v>
      </c>
      <c r="K10" s="5">
        <f>SUM(K5:K9)</f>
        <v>1</v>
      </c>
    </row>
    <row r="11" spans="1:12" x14ac:dyDescent="0.25">
      <c r="B11" s="48" t="s">
        <v>29</v>
      </c>
      <c r="C11" s="49"/>
      <c r="D11" s="50" t="s">
        <v>47</v>
      </c>
      <c r="E11" s="52" t="s">
        <v>49</v>
      </c>
      <c r="F11" s="54" t="s">
        <v>50</v>
      </c>
      <c r="G11" s="55"/>
      <c r="I11" s="64" t="s">
        <v>55</v>
      </c>
      <c r="J11" s="64" t="s">
        <v>56</v>
      </c>
      <c r="K11" s="64" t="s">
        <v>57</v>
      </c>
    </row>
    <row r="12" spans="1:12" x14ac:dyDescent="0.25">
      <c r="B12" s="36" t="s">
        <v>20</v>
      </c>
      <c r="C12" s="37" t="s">
        <v>30</v>
      </c>
      <c r="D12" s="51"/>
      <c r="E12" s="53"/>
      <c r="F12" s="56"/>
      <c r="G12" s="57"/>
      <c r="I12" s="64"/>
      <c r="J12" s="64"/>
      <c r="K12" s="64"/>
    </row>
    <row r="13" spans="1:12" x14ac:dyDescent="0.25">
      <c r="B13" s="36" t="s">
        <v>48</v>
      </c>
      <c r="C13" s="38">
        <v>423</v>
      </c>
      <c r="D13" s="39" t="s">
        <v>34</v>
      </c>
      <c r="E13" s="40">
        <f>SUMIF(Лист2!$B$7:$B$30,Лист1!D13,Лист2!$H$7:$H$30)</f>
        <v>439</v>
      </c>
      <c r="F13" s="58">
        <f>1-C13/E13</f>
        <v>3.6446469248291535E-2</v>
      </c>
      <c r="G13" s="59"/>
      <c r="I13" s="65">
        <f>ROUND(E13/3,0)</f>
        <v>146</v>
      </c>
      <c r="J13" s="66">
        <v>146</v>
      </c>
      <c r="K13" s="67">
        <f>1-I13/J13</f>
        <v>0</v>
      </c>
      <c r="L13" s="63" t="s">
        <v>34</v>
      </c>
    </row>
    <row r="14" spans="1:12" x14ac:dyDescent="0.25">
      <c r="B14" s="41" t="s">
        <v>21</v>
      </c>
      <c r="C14" s="37">
        <v>422</v>
      </c>
      <c r="D14" s="39" t="s">
        <v>35</v>
      </c>
      <c r="E14" s="40">
        <f>SUMIF(Лист2!$B$7:$B$30,Лист1!D14,Лист2!$H$7:$H$30)</f>
        <v>439</v>
      </c>
      <c r="F14" s="58">
        <f>1-C14/E14</f>
        <v>3.8724373576309756E-2</v>
      </c>
      <c r="G14" s="59"/>
      <c r="I14" s="65">
        <f t="shared" ref="I14:I21" si="3">ROUND(E14/3,0)</f>
        <v>146</v>
      </c>
      <c r="J14" s="66">
        <v>145</v>
      </c>
      <c r="K14" s="67">
        <f t="shared" ref="K14:K22" si="4">1-I14/J14</f>
        <v>-6.8965517241379448E-3</v>
      </c>
      <c r="L14" s="63" t="s">
        <v>35</v>
      </c>
    </row>
    <row r="15" spans="1:12" ht="30" x14ac:dyDescent="0.25">
      <c r="B15" s="41" t="s">
        <v>22</v>
      </c>
      <c r="C15" s="37">
        <v>282</v>
      </c>
      <c r="D15" s="39" t="s">
        <v>38</v>
      </c>
      <c r="E15" s="40">
        <f>SUMIF(Лист2!$B$7:$B$30,Лист1!D15,Лист2!$H$7:$H$30)</f>
        <v>263</v>
      </c>
      <c r="F15" s="58">
        <f>1-C15/E15</f>
        <v>-7.2243346007604625E-2</v>
      </c>
      <c r="G15" s="59"/>
      <c r="I15" s="65">
        <f t="shared" si="3"/>
        <v>88</v>
      </c>
      <c r="J15" s="66">
        <v>87</v>
      </c>
      <c r="K15" s="67">
        <f t="shared" si="4"/>
        <v>-1.1494252873563315E-2</v>
      </c>
      <c r="L15" s="63" t="s">
        <v>38</v>
      </c>
    </row>
    <row r="16" spans="1:12" ht="60" x14ac:dyDescent="0.25">
      <c r="B16" s="42" t="s">
        <v>52</v>
      </c>
      <c r="C16" s="38">
        <v>280</v>
      </c>
      <c r="D16" s="39" t="s">
        <v>37</v>
      </c>
      <c r="E16" s="40">
        <f>SUMIF(Лист2!$B$7:$B$30,Лист1!D16,Лист2!$H$7:$H$30)</f>
        <v>263</v>
      </c>
      <c r="F16" s="58">
        <f t="shared" ref="F16:F21" si="5">1-C16/E16</f>
        <v>-6.4638783269961975E-2</v>
      </c>
      <c r="G16" s="59"/>
      <c r="I16" s="65">
        <f t="shared" si="3"/>
        <v>88</v>
      </c>
      <c r="J16" s="66">
        <v>87</v>
      </c>
      <c r="K16" s="67">
        <f t="shared" si="4"/>
        <v>-1.1494252873563315E-2</v>
      </c>
      <c r="L16" s="63" t="s">
        <v>37</v>
      </c>
    </row>
    <row r="17" spans="2:12" ht="30" x14ac:dyDescent="0.25">
      <c r="B17" s="41" t="s">
        <v>23</v>
      </c>
      <c r="C17" s="37">
        <v>251</v>
      </c>
      <c r="D17" s="39" t="s">
        <v>39</v>
      </c>
      <c r="E17" s="40">
        <f>SUMIF(Лист2!$B$7:$B$30,Лист1!D17,Лист2!$H$7:$H$30)</f>
        <v>263</v>
      </c>
      <c r="F17" s="58">
        <f t="shared" si="5"/>
        <v>4.5627376425855459E-2</v>
      </c>
      <c r="G17" s="59"/>
      <c r="I17" s="65">
        <f t="shared" si="3"/>
        <v>88</v>
      </c>
      <c r="J17" s="66">
        <v>88</v>
      </c>
      <c r="K17" s="67">
        <f t="shared" si="4"/>
        <v>0</v>
      </c>
      <c r="L17" s="63" t="s">
        <v>39</v>
      </c>
    </row>
    <row r="18" spans="2:12" x14ac:dyDescent="0.25">
      <c r="B18" s="41" t="s">
        <v>24</v>
      </c>
      <c r="C18" s="37">
        <v>175</v>
      </c>
      <c r="D18" s="39" t="s">
        <v>40</v>
      </c>
      <c r="E18" s="40">
        <f>SUMIF(Лист2!$B$7:$B$30,Лист1!D18,Лист2!$H$7:$H$30)</f>
        <v>172</v>
      </c>
      <c r="F18" s="58">
        <f t="shared" si="5"/>
        <v>-1.744186046511631E-2</v>
      </c>
      <c r="G18" s="59"/>
      <c r="I18" s="65">
        <f t="shared" si="3"/>
        <v>57</v>
      </c>
      <c r="J18" s="66">
        <v>58</v>
      </c>
      <c r="K18" s="67">
        <f t="shared" si="4"/>
        <v>1.7241379310344862E-2</v>
      </c>
      <c r="L18" s="63" t="s">
        <v>40</v>
      </c>
    </row>
    <row r="19" spans="2:12" ht="30" x14ac:dyDescent="0.25">
      <c r="B19" s="41" t="s">
        <v>25</v>
      </c>
      <c r="C19" s="37">
        <v>159</v>
      </c>
      <c r="D19" s="39" t="s">
        <v>41</v>
      </c>
      <c r="E19" s="40">
        <f>SUMIF(Лист2!$B$7:$B$30,Лист1!D19,Лист2!$H$7:$H$30)</f>
        <v>164</v>
      </c>
      <c r="F19" s="58">
        <f t="shared" si="5"/>
        <v>3.0487804878048808E-2</v>
      </c>
      <c r="G19" s="59"/>
      <c r="I19" s="65">
        <f t="shared" si="3"/>
        <v>55</v>
      </c>
      <c r="J19" s="66">
        <v>54</v>
      </c>
      <c r="K19" s="67">
        <f t="shared" si="4"/>
        <v>-1.8518518518518601E-2</v>
      </c>
      <c r="L19" s="63" t="s">
        <v>41</v>
      </c>
    </row>
    <row r="20" spans="2:12" ht="30" x14ac:dyDescent="0.25">
      <c r="B20" s="41" t="s">
        <v>26</v>
      </c>
      <c r="C20" s="37">
        <v>73</v>
      </c>
      <c r="D20" s="39" t="s">
        <v>42</v>
      </c>
      <c r="E20" s="40">
        <f>SUMIF(Лист2!$B$7:$B$30,Лист1!D20,Лист2!$H$7:$H$30)</f>
        <v>73</v>
      </c>
      <c r="F20" s="58">
        <f t="shared" si="5"/>
        <v>0</v>
      </c>
      <c r="G20" s="59"/>
      <c r="I20" s="65">
        <f t="shared" si="3"/>
        <v>24</v>
      </c>
      <c r="J20" s="66">
        <v>24</v>
      </c>
      <c r="K20" s="67">
        <f t="shared" si="4"/>
        <v>0</v>
      </c>
      <c r="L20" s="63" t="s">
        <v>42</v>
      </c>
    </row>
    <row r="21" spans="2:12" x14ac:dyDescent="0.25">
      <c r="B21" s="41" t="s">
        <v>27</v>
      </c>
      <c r="C21" s="37">
        <v>326</v>
      </c>
      <c r="D21" s="39" t="s">
        <v>36</v>
      </c>
      <c r="E21" s="40">
        <f>SUMIF(Лист2!$B$7:$B$30,Лист1!D21,Лист2!$H$7:$H$30)</f>
        <v>348</v>
      </c>
      <c r="F21" s="58">
        <f t="shared" si="5"/>
        <v>6.3218390804597679E-2</v>
      </c>
      <c r="G21" s="59"/>
      <c r="I21" s="65">
        <f t="shared" si="3"/>
        <v>116</v>
      </c>
      <c r="J21" s="66">
        <v>117</v>
      </c>
      <c r="K21" s="67">
        <f t="shared" si="4"/>
        <v>8.5470085470085166E-3</v>
      </c>
      <c r="L21" s="63" t="s">
        <v>36</v>
      </c>
    </row>
    <row r="22" spans="2:12" ht="15.75" thickBot="1" x14ac:dyDescent="0.3">
      <c r="B22" s="43" t="s">
        <v>28</v>
      </c>
      <c r="C22" s="44">
        <f>SUM(C13:C21)</f>
        <v>2391</v>
      </c>
      <c r="D22" s="45"/>
      <c r="E22" s="46">
        <f>SUM(E13:E21)</f>
        <v>2424</v>
      </c>
      <c r="F22" s="60"/>
      <c r="G22" s="61"/>
      <c r="I22" s="62">
        <f>E22/3</f>
        <v>808</v>
      </c>
      <c r="J22">
        <f>SUM(J13:J21)</f>
        <v>806</v>
      </c>
      <c r="K22" s="67">
        <f t="shared" si="4"/>
        <v>-2.4813895781636841E-3</v>
      </c>
    </row>
  </sheetData>
  <mergeCells count="17">
    <mergeCell ref="I11:I12"/>
    <mergeCell ref="J11:J12"/>
    <mergeCell ref="K11:K12"/>
    <mergeCell ref="F20:G20"/>
    <mergeCell ref="F21:G21"/>
    <mergeCell ref="F22:G22"/>
    <mergeCell ref="F13:G13"/>
    <mergeCell ref="F14:G14"/>
    <mergeCell ref="F15:G15"/>
    <mergeCell ref="F16:G16"/>
    <mergeCell ref="F17:G17"/>
    <mergeCell ref="F18:G18"/>
    <mergeCell ref="B11:C11"/>
    <mergeCell ref="D11:D12"/>
    <mergeCell ref="E11:E12"/>
    <mergeCell ref="F11:G12"/>
    <mergeCell ref="F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40EE-01FD-4900-AE62-59CF6FE33B4A}">
  <dimension ref="A5:O30"/>
  <sheetViews>
    <sheetView workbookViewId="0">
      <selection activeCell="E17" sqref="E17"/>
    </sheetView>
  </sheetViews>
  <sheetFormatPr defaultRowHeight="15" x14ac:dyDescent="0.25"/>
  <cols>
    <col min="1" max="1" width="16" bestFit="1" customWidth="1"/>
    <col min="2" max="2" width="20.7109375" bestFit="1" customWidth="1"/>
    <col min="6" max="6" width="21.28515625" customWidth="1"/>
    <col min="7" max="7" width="22" bestFit="1" customWidth="1"/>
    <col min="8" max="8" width="14.5703125" bestFit="1" customWidth="1"/>
  </cols>
  <sheetData>
    <row r="5" spans="1:15" ht="15.75" thickBot="1" x14ac:dyDescent="0.3"/>
    <row r="6" spans="1:15" ht="49.5" customHeight="1" thickBot="1" x14ac:dyDescent="0.3">
      <c r="A6" s="20" t="s">
        <v>32</v>
      </c>
      <c r="B6" s="21" t="s">
        <v>33</v>
      </c>
      <c r="C6" s="21" t="s">
        <v>43</v>
      </c>
      <c r="D6" s="21" t="s">
        <v>44</v>
      </c>
      <c r="E6" s="21" t="s">
        <v>3</v>
      </c>
      <c r="F6" s="22" t="s">
        <v>7</v>
      </c>
      <c r="G6" s="22" t="s">
        <v>45</v>
      </c>
      <c r="H6" s="23" t="s">
        <v>46</v>
      </c>
      <c r="I6" s="1"/>
      <c r="J6" s="1"/>
      <c r="K6" s="1"/>
      <c r="L6" s="1"/>
      <c r="M6" s="1"/>
      <c r="N6" s="1"/>
      <c r="O6" s="1"/>
    </row>
    <row r="7" spans="1:15" ht="15.75" thickBot="1" x14ac:dyDescent="0.3">
      <c r="A7" s="8" t="s">
        <v>15</v>
      </c>
      <c r="B7" s="26" t="s">
        <v>34</v>
      </c>
      <c r="C7" s="9">
        <v>1</v>
      </c>
      <c r="D7" s="9">
        <f>VLOOKUP(A7,Лист1!$C$5:$K$9,5,0)</f>
        <v>1</v>
      </c>
      <c r="E7" s="9">
        <f>VLOOKUP(A7,Лист1!$C$5:$K$9,4,0)</f>
        <v>308.53499999999997</v>
      </c>
      <c r="F7" s="17">
        <f>VLOOKUP(A7,Лист1!$C$5:$K$9,6,0)</f>
        <v>0.19446740240167243</v>
      </c>
      <c r="G7" s="9">
        <v>60</v>
      </c>
      <c r="H7" s="10">
        <f>VLOOKUP(A7,Лист1!$C$5:$K$9,8,0)</f>
        <v>12</v>
      </c>
    </row>
    <row r="8" spans="1:15" ht="15.75" thickBot="1" x14ac:dyDescent="0.3">
      <c r="A8" s="11" t="s">
        <v>15</v>
      </c>
      <c r="B8" s="12" t="s">
        <v>35</v>
      </c>
      <c r="C8" s="12">
        <v>1</v>
      </c>
      <c r="D8" s="12">
        <f>VLOOKUP(A8,Лист1!$C$5:$K$9,5,0)</f>
        <v>1</v>
      </c>
      <c r="E8" s="12">
        <f>VLOOKUP(A8,Лист1!$C$5:$K$9,4,0)</f>
        <v>308.53499999999997</v>
      </c>
      <c r="F8" s="18">
        <f>VLOOKUP(A8,Лист1!$C$5:$K$9,6,0)</f>
        <v>0.19446740240167243</v>
      </c>
      <c r="G8" s="9">
        <v>60</v>
      </c>
      <c r="H8" s="13">
        <f>VLOOKUP(A8,Лист1!$C$5:$K$9,8,0)</f>
        <v>12</v>
      </c>
    </row>
    <row r="9" spans="1:15" ht="15.75" thickBot="1" x14ac:dyDescent="0.3">
      <c r="A9" s="14" t="s">
        <v>15</v>
      </c>
      <c r="B9" s="15" t="s">
        <v>36</v>
      </c>
      <c r="C9" s="15">
        <v>1</v>
      </c>
      <c r="D9" s="15">
        <f>VLOOKUP(A9,Лист1!$C$5:$K$9,5,0)</f>
        <v>1</v>
      </c>
      <c r="E9" s="15">
        <f>VLOOKUP(A9,Лист1!$C$5:$K$9,4,0)</f>
        <v>308.53499999999997</v>
      </c>
      <c r="F9" s="19">
        <f>VLOOKUP(A9,Лист1!$C$5:$K$9,6,0)</f>
        <v>0.19446740240167243</v>
      </c>
      <c r="G9" s="9">
        <v>60</v>
      </c>
      <c r="H9" s="16">
        <f>VLOOKUP(A9,Лист1!$C$5:$K$9,8,0)</f>
        <v>12</v>
      </c>
    </row>
    <row r="10" spans="1:15" ht="15.75" thickBot="1" x14ac:dyDescent="0.3">
      <c r="A10" s="8" t="s">
        <v>16</v>
      </c>
      <c r="B10" s="9" t="s">
        <v>34</v>
      </c>
      <c r="C10" s="9">
        <v>1</v>
      </c>
      <c r="D10" s="9">
        <f>VLOOKUP(A10,Лист1!$C$5:$K$9,5,0)</f>
        <v>1</v>
      </c>
      <c r="E10" s="9">
        <f>VLOOKUP(A10,Лист1!$C$5:$K$9,4,0)</f>
        <v>39.493499999999997</v>
      </c>
      <c r="F10" s="17">
        <f>VLOOKUP(A10,Лист1!$C$5:$K$9,6,0)</f>
        <v>1.5192373428538875</v>
      </c>
      <c r="G10" s="9">
        <v>60</v>
      </c>
      <c r="H10" s="10">
        <f>VLOOKUP(A10,Лист1!$C$5:$K$9,8,0)</f>
        <v>91</v>
      </c>
    </row>
    <row r="11" spans="1:15" ht="15.75" thickBot="1" x14ac:dyDescent="0.3">
      <c r="A11" s="12" t="s">
        <v>16</v>
      </c>
      <c r="B11" s="12" t="s">
        <v>35</v>
      </c>
      <c r="C11" s="12">
        <v>1</v>
      </c>
      <c r="D11" s="12">
        <f>VLOOKUP(A11,Лист1!$C$5:$K$9,5,0)</f>
        <v>1</v>
      </c>
      <c r="E11" s="12">
        <f>VLOOKUP(A11,Лист1!$C$5:$K$9,4,0)</f>
        <v>39.493499999999997</v>
      </c>
      <c r="F11" s="18">
        <f>VLOOKUP(A11,Лист1!$C$5:$K$9,6,0)</f>
        <v>1.5192373428538875</v>
      </c>
      <c r="G11" s="9">
        <v>60</v>
      </c>
      <c r="H11" s="13">
        <f>VLOOKUP(A11,Лист1!$C$5:$K$9,8,0)</f>
        <v>91</v>
      </c>
    </row>
    <row r="12" spans="1:15" ht="15.75" thickBot="1" x14ac:dyDescent="0.3">
      <c r="A12" s="12" t="s">
        <v>16</v>
      </c>
      <c r="B12" s="12" t="s">
        <v>37</v>
      </c>
      <c r="C12" s="12">
        <v>1</v>
      </c>
      <c r="D12" s="12">
        <f>VLOOKUP(A12,Лист1!$C$5:$K$9,5,0)</f>
        <v>1</v>
      </c>
      <c r="E12" s="12">
        <f>VLOOKUP(A12,Лист1!$C$5:$K$9,4,0)</f>
        <v>39.493499999999997</v>
      </c>
      <c r="F12" s="18">
        <f>VLOOKUP(A12,Лист1!$C$5:$K$9,6,0)</f>
        <v>1.5192373428538875</v>
      </c>
      <c r="G12" s="9">
        <v>60</v>
      </c>
      <c r="H12" s="13">
        <f>VLOOKUP(A12,Лист1!$C$5:$K$9,8,0)</f>
        <v>91</v>
      </c>
    </row>
    <row r="13" spans="1:15" ht="15.75" thickBot="1" x14ac:dyDescent="0.3">
      <c r="A13" s="12" t="s">
        <v>16</v>
      </c>
      <c r="B13" s="12" t="s">
        <v>38</v>
      </c>
      <c r="C13" s="12">
        <v>1</v>
      </c>
      <c r="D13" s="12">
        <f>VLOOKUP(A13,Лист1!$C$5:$K$9,5,0)</f>
        <v>1</v>
      </c>
      <c r="E13" s="12">
        <f>VLOOKUP(A13,Лист1!$C$5:$K$9,4,0)</f>
        <v>39.493499999999997</v>
      </c>
      <c r="F13" s="18">
        <f>VLOOKUP(A13,Лист1!$C$5:$K$9,6,0)</f>
        <v>1.5192373428538875</v>
      </c>
      <c r="G13" s="9">
        <v>60</v>
      </c>
      <c r="H13" s="16">
        <f>VLOOKUP(A13,Лист1!$C$5:$K$9,8,0)</f>
        <v>91</v>
      </c>
    </row>
    <row r="14" spans="1:15" ht="15.75" thickBot="1" x14ac:dyDescent="0.3">
      <c r="A14" s="29" t="s">
        <v>16</v>
      </c>
      <c r="B14" s="30" t="s">
        <v>39</v>
      </c>
      <c r="C14" s="28">
        <v>1</v>
      </c>
      <c r="D14" s="31">
        <f>VLOOKUP(A14,Лист1!$C$5:$K$9,5,0)</f>
        <v>1</v>
      </c>
      <c r="E14" s="12">
        <f>VLOOKUP(A14,Лист1!$C$5:$K$9,4,0)</f>
        <v>39.493499999999997</v>
      </c>
      <c r="F14" s="18">
        <f>VLOOKUP(A14,Лист1!$C$5:$K$9,6,0)</f>
        <v>1.5192373428538875</v>
      </c>
      <c r="G14" s="9">
        <v>60</v>
      </c>
      <c r="H14" s="16">
        <f>VLOOKUP(A14,Лист1!$C$5:$K$9,8,0)</f>
        <v>91</v>
      </c>
    </row>
    <row r="15" spans="1:15" ht="15.75" thickBot="1" x14ac:dyDescent="0.3">
      <c r="A15" s="8" t="s">
        <v>17</v>
      </c>
      <c r="B15" s="9" t="s">
        <v>34</v>
      </c>
      <c r="C15" s="9">
        <v>1</v>
      </c>
      <c r="D15" s="9">
        <f>VLOOKUP(A15,Лист1!$C$5:$K$9,5,0)</f>
        <v>4</v>
      </c>
      <c r="E15" s="9">
        <f>VLOOKUP(A15,Лист1!$C$5:$K$9,4,0)</f>
        <v>83.71593</v>
      </c>
      <c r="F15" s="17">
        <f>VLOOKUP(A15,Лист1!$C$5:$K$9,6,0)</f>
        <v>0.71670947213989022</v>
      </c>
      <c r="G15" s="9">
        <v>60</v>
      </c>
      <c r="H15" s="10">
        <f>VLOOKUP(A15,Лист1!$C$5:$K$9,8,0)</f>
        <v>172</v>
      </c>
    </row>
    <row r="16" spans="1:15" ht="15.75" thickBot="1" x14ac:dyDescent="0.3">
      <c r="A16" s="11" t="s">
        <v>17</v>
      </c>
      <c r="B16" s="12" t="s">
        <v>35</v>
      </c>
      <c r="C16" s="12">
        <v>1</v>
      </c>
      <c r="D16" s="12">
        <f>VLOOKUP(A16,Лист1!$C$5:$K$9,5,0)</f>
        <v>4</v>
      </c>
      <c r="E16" s="12">
        <f>VLOOKUP(A16,Лист1!$C$5:$K$9,4,0)</f>
        <v>83.71593</v>
      </c>
      <c r="F16" s="18">
        <f>VLOOKUP(A16,Лист1!$C$5:$K$9,6,0)</f>
        <v>0.71670947213989022</v>
      </c>
      <c r="G16" s="9">
        <v>60</v>
      </c>
      <c r="H16" s="13">
        <f>VLOOKUP(A16,Лист1!$C$5:$K$9,8,0)</f>
        <v>172</v>
      </c>
    </row>
    <row r="17" spans="1:8" ht="15.75" thickBot="1" x14ac:dyDescent="0.3">
      <c r="A17" s="11" t="s">
        <v>17</v>
      </c>
      <c r="B17" s="12" t="s">
        <v>37</v>
      </c>
      <c r="C17" s="12">
        <v>1</v>
      </c>
      <c r="D17" s="12">
        <f>VLOOKUP(A17,Лист1!$C$5:$K$9,5,0)</f>
        <v>4</v>
      </c>
      <c r="E17" s="12">
        <f>VLOOKUP(A17,Лист1!$C$5:$K$9,4,0)</f>
        <v>83.71593</v>
      </c>
      <c r="F17" s="18">
        <f>VLOOKUP(A17,Лист1!$C$5:$K$9,6,0)</f>
        <v>0.71670947213989022</v>
      </c>
      <c r="G17" s="9">
        <v>60</v>
      </c>
      <c r="H17" s="13">
        <f>VLOOKUP(A17,Лист1!$C$5:$K$9,8,0)</f>
        <v>172</v>
      </c>
    </row>
    <row r="18" spans="1:8" ht="15.75" thickBot="1" x14ac:dyDescent="0.3">
      <c r="A18" s="11" t="s">
        <v>17</v>
      </c>
      <c r="B18" s="24" t="s">
        <v>38</v>
      </c>
      <c r="C18" s="12">
        <v>1</v>
      </c>
      <c r="D18" s="12">
        <f>VLOOKUP(A18,Лист1!$C$5:$K$9,5,0)</f>
        <v>4</v>
      </c>
      <c r="E18" s="12">
        <f>VLOOKUP(A18,Лист1!$C$5:$K$9,4,0)</f>
        <v>83.71593</v>
      </c>
      <c r="F18" s="18">
        <f>VLOOKUP(A18,Лист1!$C$5:$K$9,6,0)</f>
        <v>0.71670947213989022</v>
      </c>
      <c r="G18" s="9">
        <v>60</v>
      </c>
      <c r="H18" s="13">
        <f>VLOOKUP(A18,Лист1!$C$5:$K$9,8,0)</f>
        <v>172</v>
      </c>
    </row>
    <row r="19" spans="1:8" ht="15.75" thickBot="1" x14ac:dyDescent="0.3">
      <c r="A19" s="11" t="s">
        <v>17</v>
      </c>
      <c r="B19" s="24" t="s">
        <v>39</v>
      </c>
      <c r="C19" s="12">
        <v>1</v>
      </c>
      <c r="D19" s="12">
        <f>VLOOKUP(A19,Лист1!$C$5:$K$9,5,0)</f>
        <v>4</v>
      </c>
      <c r="E19" s="12">
        <f>VLOOKUP(A19,Лист1!$C$5:$K$9,4,0)</f>
        <v>83.71593</v>
      </c>
      <c r="F19" s="18">
        <f>VLOOKUP(A19,Лист1!$C$5:$K$9,6,0)</f>
        <v>0.71670947213989022</v>
      </c>
      <c r="G19" s="9">
        <v>60</v>
      </c>
      <c r="H19" s="13">
        <f>VLOOKUP(A19,Лист1!$C$5:$K$9,8,0)</f>
        <v>172</v>
      </c>
    </row>
    <row r="20" spans="1:8" ht="15.75" thickBot="1" x14ac:dyDescent="0.3">
      <c r="A20" s="11" t="s">
        <v>17</v>
      </c>
      <c r="B20" s="24" t="s">
        <v>40</v>
      </c>
      <c r="C20" s="12">
        <v>1</v>
      </c>
      <c r="D20" s="12">
        <f>VLOOKUP(A20,Лист1!$C$5:$K$9,5,0)</f>
        <v>4</v>
      </c>
      <c r="E20" s="12">
        <f>VLOOKUP(A20,Лист1!$C$5:$K$9,4,0)</f>
        <v>83.71593</v>
      </c>
      <c r="F20" s="18">
        <f>VLOOKUP(A20,Лист1!$C$5:$K$9,6,0)</f>
        <v>0.71670947213989022</v>
      </c>
      <c r="G20" s="9">
        <v>60</v>
      </c>
      <c r="H20" s="13">
        <f>VLOOKUP(A20,Лист1!$C$5:$K$9,8,0)</f>
        <v>172</v>
      </c>
    </row>
    <row r="21" spans="1:8" ht="15.75" thickBot="1" x14ac:dyDescent="0.3">
      <c r="A21" s="14" t="s">
        <v>17</v>
      </c>
      <c r="B21" s="15" t="s">
        <v>36</v>
      </c>
      <c r="C21" s="15">
        <v>1</v>
      </c>
      <c r="D21" s="15">
        <f>VLOOKUP(A21,Лист1!$C$5:$K$9,5,0)</f>
        <v>4</v>
      </c>
      <c r="E21" s="15">
        <f>VLOOKUP(A21,Лист1!$C$5:$K$9,4,0)</f>
        <v>83.71593</v>
      </c>
      <c r="F21" s="19">
        <f>VLOOKUP(A21,Лист1!$C$5:$K$9,6,0)</f>
        <v>0.71670947213989022</v>
      </c>
      <c r="G21" s="9">
        <v>60</v>
      </c>
      <c r="H21" s="16">
        <f>VLOOKUP(A21,Лист1!$C$5:$K$9,8,0)</f>
        <v>172</v>
      </c>
    </row>
    <row r="22" spans="1:8" ht="15.75" thickBot="1" x14ac:dyDescent="0.3">
      <c r="A22" s="8" t="s">
        <v>18</v>
      </c>
      <c r="B22" s="9" t="s">
        <v>34</v>
      </c>
      <c r="C22" s="9">
        <v>1</v>
      </c>
      <c r="D22" s="9">
        <f>VLOOKUP(A22,Лист1!$C$5:$K$9,5,0)</f>
        <v>1</v>
      </c>
      <c r="E22" s="9">
        <f>VLOOKUP(A22,Лист1!$C$5:$K$9,4,0)</f>
        <v>39.373249999999999</v>
      </c>
      <c r="F22" s="17">
        <f>VLOOKUP(A22,Лист1!$C$5:$K$9,6,0)</f>
        <v>1.5238772516873766</v>
      </c>
      <c r="G22" s="9">
        <v>60</v>
      </c>
      <c r="H22" s="10">
        <f>VLOOKUP(A22,Лист1!$C$5:$K$9,8,0)</f>
        <v>91</v>
      </c>
    </row>
    <row r="23" spans="1:8" ht="15.75" thickBot="1" x14ac:dyDescent="0.3">
      <c r="A23" s="11" t="s">
        <v>18</v>
      </c>
      <c r="B23" s="12" t="s">
        <v>35</v>
      </c>
      <c r="C23" s="12">
        <v>1</v>
      </c>
      <c r="D23" s="12">
        <f>VLOOKUP(A23,Лист1!$C$5:$K$9,5,0)</f>
        <v>1</v>
      </c>
      <c r="E23" s="12">
        <f>VLOOKUP(A23,Лист1!$C$5:$K$9,4,0)</f>
        <v>39.373249999999999</v>
      </c>
      <c r="F23" s="18">
        <f>VLOOKUP(A23,Лист1!$C$5:$K$9,6,0)</f>
        <v>1.5238772516873766</v>
      </c>
      <c r="G23" s="9">
        <v>60</v>
      </c>
      <c r="H23" s="13">
        <f>VLOOKUP(A23,Лист1!$C$5:$K$9,8,0)</f>
        <v>91</v>
      </c>
    </row>
    <row r="24" spans="1:8" ht="15.75" thickBot="1" x14ac:dyDescent="0.3">
      <c r="A24" s="11" t="s">
        <v>18</v>
      </c>
      <c r="B24" s="24" t="s">
        <v>41</v>
      </c>
      <c r="C24" s="12">
        <v>1</v>
      </c>
      <c r="D24" s="12">
        <f>VLOOKUP(A24,Лист1!$C$5:$K$9,5,0)</f>
        <v>1</v>
      </c>
      <c r="E24" s="12">
        <f>VLOOKUP(A24,Лист1!$C$5:$K$9,4,0)</f>
        <v>39.373249999999999</v>
      </c>
      <c r="F24" s="18">
        <f>VLOOKUP(A24,Лист1!$C$5:$K$9,6,0)</f>
        <v>1.5238772516873766</v>
      </c>
      <c r="G24" s="9">
        <v>60</v>
      </c>
      <c r="H24" s="13">
        <f>VLOOKUP(A24,Лист1!$C$5:$K$9,8,0)</f>
        <v>91</v>
      </c>
    </row>
    <row r="25" spans="1:8" ht="15.75" thickBot="1" x14ac:dyDescent="0.3">
      <c r="A25" s="14" t="s">
        <v>18</v>
      </c>
      <c r="B25" s="15" t="s">
        <v>36</v>
      </c>
      <c r="C25" s="15">
        <v>1</v>
      </c>
      <c r="D25" s="15">
        <f>VLOOKUP(A25,Лист1!$C$5:$K$9,5,0)</f>
        <v>1</v>
      </c>
      <c r="E25" s="15">
        <f>VLOOKUP(A25,Лист1!$C$5:$K$9,4,0)</f>
        <v>39.373249999999999</v>
      </c>
      <c r="F25" s="19">
        <f>VLOOKUP(A25,Лист1!$C$5:$K$9,6,0)</f>
        <v>1.5238772516873766</v>
      </c>
      <c r="G25" s="9">
        <v>60</v>
      </c>
      <c r="H25" s="16">
        <f>VLOOKUP(A25,Лист1!$C$5:$K$9,8,0)</f>
        <v>91</v>
      </c>
    </row>
    <row r="26" spans="1:8" ht="15.75" thickBot="1" x14ac:dyDescent="0.3">
      <c r="A26" s="8" t="s">
        <v>19</v>
      </c>
      <c r="B26" s="9" t="s">
        <v>34</v>
      </c>
      <c r="C26" s="9">
        <v>1</v>
      </c>
      <c r="D26" s="9">
        <f>VLOOKUP(A26,Лист1!$C$5:$K$9,5,0)</f>
        <v>1</v>
      </c>
      <c r="E26" s="9">
        <f>VLOOKUP(A26,Лист1!$C$5:$K$9,4,0)</f>
        <v>49.002331999999996</v>
      </c>
      <c r="F26" s="17">
        <f>VLOOKUP(A26,Лист1!$C$5:$K$9,6,0)</f>
        <v>1.2244315229732332</v>
      </c>
      <c r="G26" s="9">
        <v>60</v>
      </c>
      <c r="H26" s="10">
        <f>VLOOKUP(A26,Лист1!$C$5:$K$9,8,0)</f>
        <v>73</v>
      </c>
    </row>
    <row r="27" spans="1:8" ht="15.75" thickBot="1" x14ac:dyDescent="0.3">
      <c r="A27" s="11" t="s">
        <v>19</v>
      </c>
      <c r="B27" s="12" t="s">
        <v>35</v>
      </c>
      <c r="C27" s="12">
        <v>1</v>
      </c>
      <c r="D27" s="12">
        <f>VLOOKUP(A27,Лист1!$C$5:$K$9,5,0)</f>
        <v>1</v>
      </c>
      <c r="E27" s="12">
        <f>VLOOKUP(A27,Лист1!$C$5:$K$9,4,0)</f>
        <v>49.002331999999996</v>
      </c>
      <c r="F27" s="18">
        <f>VLOOKUP(A27,Лист1!$C$5:$K$9,6,0)</f>
        <v>1.2244315229732332</v>
      </c>
      <c r="G27" s="9">
        <v>60</v>
      </c>
      <c r="H27" s="13">
        <f>VLOOKUP(A27,Лист1!$C$5:$K$9,8,0)</f>
        <v>73</v>
      </c>
    </row>
    <row r="28" spans="1:8" ht="15.75" thickBot="1" x14ac:dyDescent="0.3">
      <c r="A28" s="11" t="s">
        <v>19</v>
      </c>
      <c r="B28" s="12" t="s">
        <v>41</v>
      </c>
      <c r="C28" s="12">
        <v>1</v>
      </c>
      <c r="D28" s="12">
        <f>VLOOKUP(A28,Лист1!$C$5:$K$9,5,0)</f>
        <v>1</v>
      </c>
      <c r="E28" s="12">
        <f>VLOOKUP(A28,Лист1!$C$5:$K$9,4,0)</f>
        <v>49.002331999999996</v>
      </c>
      <c r="F28" s="18">
        <f>VLOOKUP(A28,Лист1!$C$5:$K$9,6,0)</f>
        <v>1.2244315229732332</v>
      </c>
      <c r="G28" s="9">
        <v>60</v>
      </c>
      <c r="H28" s="13">
        <f>VLOOKUP(A28,Лист1!$C$5:$K$9,8,0)</f>
        <v>73</v>
      </c>
    </row>
    <row r="29" spans="1:8" ht="15.75" thickBot="1" x14ac:dyDescent="0.3">
      <c r="A29" s="11" t="s">
        <v>19</v>
      </c>
      <c r="B29" s="12" t="s">
        <v>42</v>
      </c>
      <c r="C29" s="12">
        <v>1</v>
      </c>
      <c r="D29" s="12">
        <f>VLOOKUP(A29,Лист1!$C$5:$K$9,5,0)</f>
        <v>1</v>
      </c>
      <c r="E29" s="12">
        <f>VLOOKUP(A29,Лист1!$C$5:$K$9,4,0)</f>
        <v>49.002331999999996</v>
      </c>
      <c r="F29" s="18">
        <f>VLOOKUP(A29,Лист1!$C$5:$K$9,6,0)</f>
        <v>1.2244315229732332</v>
      </c>
      <c r="G29" s="9">
        <v>60</v>
      </c>
      <c r="H29" s="13">
        <f>VLOOKUP(A29,Лист1!$C$5:$K$9,8,0)</f>
        <v>73</v>
      </c>
    </row>
    <row r="30" spans="1:8" ht="15.75" thickBot="1" x14ac:dyDescent="0.3">
      <c r="A30" s="14" t="s">
        <v>19</v>
      </c>
      <c r="B30" s="15" t="s">
        <v>36</v>
      </c>
      <c r="C30" s="15">
        <v>1</v>
      </c>
      <c r="D30" s="15">
        <f>VLOOKUP(A30,Лист1!$C$5:$K$9,5,0)</f>
        <v>1</v>
      </c>
      <c r="E30" s="15">
        <f>VLOOKUP(A30,Лист1!$C$5:$K$9,4,0)</f>
        <v>49.002331999999996</v>
      </c>
      <c r="F30" s="19">
        <f>VLOOKUP(A30,Лист1!$C$5:$K$9,6,0)</f>
        <v>1.2244315229732332</v>
      </c>
      <c r="G30" s="9">
        <v>60</v>
      </c>
      <c r="H30" s="16">
        <f>VLOOKUP(A30,Лист1!$C$5:$K$9,8,0)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2020-07-29T19:26:44Z</dcterms:created>
  <dcterms:modified xsi:type="dcterms:W3CDTF">2020-08-01T10:01:01Z</dcterms:modified>
</cp:coreProperties>
</file>