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pnovak91/UCI Data Analytics Bootcamp/Challenges:Homework/"/>
    </mc:Choice>
  </mc:AlternateContent>
  <xr:revisionPtr revIDLastSave="0" documentId="8_{0B2F9421-B510-174F-9D24-D19BA16FFBA5}" xr6:coauthVersionLast="47" xr6:coauthVersionMax="47" xr10:uidLastSave="{00000000-0000-0000-0000-000000000000}"/>
  <bookViews>
    <workbookView xWindow="20" yWindow="500" windowWidth="38180" windowHeight="19900" activeTab="5" xr2:uid="{00000000-000D-0000-FFFF-FFFF00000000}"/>
  </bookViews>
  <sheets>
    <sheet name="Crowdfunding" sheetId="1" r:id="rId1"/>
    <sheet name="Count of Outcome Country" sheetId="6" r:id="rId2"/>
    <sheet name="Count of Outcome Category" sheetId="8" r:id="rId3"/>
    <sheet name="Count of Outcome Year" sheetId="15" r:id="rId4"/>
    <sheet name="Crowdfunding Goal Analysis" sheetId="17" r:id="rId5"/>
    <sheet name="Statistical Analysis" sheetId="20" r:id="rId6"/>
  </sheets>
  <definedNames>
    <definedName name="_xlnm._FilterDatabase" localSheetId="0" hidden="1">Crowdfunding!$A$1:$T$1001</definedName>
  </definedNames>
  <calcPr calcId="191029"/>
  <pivotCaches>
    <pivotCache cacheId="8" r:id="rId7"/>
    <pivotCache cacheId="1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0" l="1" a="1"/>
  <c r="I3" i="20" s="1"/>
  <c r="L7" i="20"/>
  <c r="I7" i="20"/>
  <c r="L8" i="20"/>
  <c r="I8" i="20"/>
  <c r="L5" i="20"/>
  <c r="I5" i="20"/>
  <c r="L6" i="20"/>
  <c r="L4" i="20"/>
  <c r="L3" i="20" a="1"/>
  <c r="L3" i="20" s="1"/>
  <c r="I4" i="20"/>
  <c r="I6" i="20"/>
  <c r="H3" i="17"/>
  <c r="H4" i="17"/>
  <c r="H5" i="17"/>
  <c r="H6" i="17"/>
  <c r="H7" i="17"/>
  <c r="H8" i="17"/>
  <c r="H9" i="17"/>
  <c r="H10" i="17"/>
  <c r="H11" i="17"/>
  <c r="H12" i="17"/>
  <c r="H13" i="17"/>
  <c r="G3" i="17"/>
  <c r="G4" i="17"/>
  <c r="G5" i="17"/>
  <c r="G6" i="17"/>
  <c r="G7" i="17"/>
  <c r="G8" i="17"/>
  <c r="G9" i="17"/>
  <c r="G10" i="17"/>
  <c r="G11" i="17"/>
  <c r="G12" i="17"/>
  <c r="G13" i="17"/>
  <c r="F3" i="17"/>
  <c r="F4" i="17"/>
  <c r="F5" i="17"/>
  <c r="F6" i="17"/>
  <c r="F7" i="17"/>
  <c r="F8" i="17"/>
  <c r="F9" i="17"/>
  <c r="F10" i="17"/>
  <c r="F11" i="17"/>
  <c r="F12" i="17"/>
  <c r="F13" i="17"/>
  <c r="H2" i="17"/>
  <c r="F2" i="17"/>
  <c r="G2" i="17"/>
  <c r="E3" i="17"/>
  <c r="E4" i="17"/>
  <c r="E5" i="17"/>
  <c r="E6" i="17"/>
  <c r="E7" i="17"/>
  <c r="E8" i="17"/>
  <c r="E9" i="17"/>
  <c r="E10" i="17"/>
  <c r="E11" i="17"/>
  <c r="E12" i="17"/>
  <c r="E13" i="17"/>
  <c r="E2" i="17"/>
  <c r="D13" i="17"/>
  <c r="C13" i="17"/>
  <c r="B13" i="17"/>
  <c r="D2" i="17"/>
  <c r="C2" i="17"/>
  <c r="B2" i="17"/>
  <c r="D12" i="17"/>
  <c r="C12" i="17"/>
  <c r="B12" i="17"/>
  <c r="D11" i="17"/>
  <c r="C11" i="17"/>
  <c r="B11" i="17"/>
  <c r="D10" i="17"/>
  <c r="C10" i="17"/>
  <c r="B10" i="17"/>
  <c r="D9" i="17"/>
  <c r="C9" i="17"/>
  <c r="B9" i="17"/>
  <c r="D8" i="17"/>
  <c r="C8" i="17"/>
  <c r="B8" i="17"/>
  <c r="D7" i="17"/>
  <c r="C7" i="17"/>
  <c r="B7" i="17"/>
  <c r="D6" i="17"/>
  <c r="C6" i="17"/>
  <c r="B6" i="17"/>
  <c r="D5" i="17"/>
  <c r="C5" i="17"/>
  <c r="B5" i="17"/>
  <c r="D4" i="17"/>
  <c r="C4" i="17"/>
  <c r="B4" i="17"/>
  <c r="D3" i="17"/>
  <c r="C3" i="17"/>
  <c r="B3" i="1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<sst xmlns="http://schemas.openxmlformats.org/spreadsheetml/2006/main" count="9072" uniqueCount="2118">
  <si>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</si>
  <si>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</si>
  <si>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</si>
  <si>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</si>
  <si>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</si>
  <si>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</si>
  <si>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</si>
  <si>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</si>
  <si>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</si>
  <si>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</si>
  <si>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</si>
  <si>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</si>
  <si>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</si>
  <si>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</si>
  <si>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</si>
  <si>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</si>
  <si>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</si>
  <si>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</si>
  <si>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</si>
  <si>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</si>
  <si>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</si>
  <si>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</si>
  <si>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</si>
  <si>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</si>
  <si>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</si>
  <si>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</si>
  <si>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</si>
  <si>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</si>
  <si>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</si>
  <si>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</si>
  <si>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</si>
  <si>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</si>
  <si>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</si>
  <si>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</si>
  <si>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</si>
  <si>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</si>
  <si>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</si>
  <si>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</si>
  <si>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</si>
  <si>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</si>
  <si>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</si>
  <si>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</si>
  <si>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</si>
  <si>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</si>
  <si>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</si>
  <si>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</si>
  <si>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</si>
  <si>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</si>
  <si>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</si>
  <si>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</si>
  <si>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</si>
  <si>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</si>
  <si>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</si>
  <si>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</si>
  <si>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</si>
  <si>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</si>
  <si>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</si>
  <si>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</si>
  <si>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</si>
  <si>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</si>
  <si>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</si>
  <si>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</si>
  <si>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</si>
  <si>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</si>
  <si>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</si>
  <si>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</si>
  <si>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</si>
  <si>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</si>
  <si>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</si>
  <si>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</si>
  <si>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</si>
  <si>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</si>
  <si>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</si>
  <si>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</si>
  <si>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</si>
  <si>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</si>
  <si>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</si>
  <si>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</si>
  <si>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</si>
  <si>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</si>
  <si>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</si>
  <si>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</si>
  <si>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</si>
  <si>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</si>
  <si>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</si>
  <si>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</si>
  <si>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</si>
  <si>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</si>
  <si>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</si>
  <si>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</si>
  <si>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</si>
  <si>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</si>
  <si>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</si>
  <si>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</si>
  <si>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</si>
  <si>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</si>
  <si>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</si>
  <si>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</si>
  <si>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</si>
  <si>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</si>
  <si>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</si>
  <si>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</si>
  <si>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</si>
  <si>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</si>
  <si>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</si>
  <si>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</si>
  <si>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</si>
  <si>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</si>
  <si>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</si>
  <si>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</si>
  <si>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</si>
  <si>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</si>
  <si>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</si>
  <si>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</si>
  <si>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</si>
  <si>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</si>
  <si>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</si>
  <si>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</si>
  <si>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</si>
  <si>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</si>
  <si>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</si>
  <si>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</si>
  <si>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</si>
  <si>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</si>
  <si>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</si>
  <si>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</si>
  <si>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</si>
  <si>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</si>
  <si>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</si>
  <si>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</si>
  <si>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</si>
  <si>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</si>
  <si>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</si>
  <si>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</si>
  <si>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</si>
  <si>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</si>
  <si>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</si>
  <si>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</si>
  <si>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</si>
  <si>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</si>
  <si>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</si>
  <si>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</si>
  <si>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</si>
  <si>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</si>
  <si>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</si>
  <si>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</si>
  <si>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</si>
  <si>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</si>
  <si>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</si>
  <si>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</si>
  <si>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</si>
  <si>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</si>
  <si>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</si>
  <si>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</si>
  <si>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</si>
  <si>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</si>
  <si>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</si>
  <si>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</si>
  <si>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</si>
  <si>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</si>
  <si>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</si>
  <si>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</si>
  <si>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</si>
  <si>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</si>
  <si>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</si>
  <si>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</si>
  <si>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</si>
  <si>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</si>
  <si>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</si>
  <si>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</si>
  <si>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</si>
  <si>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</si>
  <si>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</si>
  <si>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</si>
  <si>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</si>
  <si>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</si>
  <si>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</si>
  <si>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</si>
  <si>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</si>
  <si>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</si>
  <si>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</si>
  <si>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</si>
  <si>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</si>
  <si>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</si>
  <si>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</si>
  <si>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</si>
  <si>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</si>
  <si>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</si>
  <si>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</si>
  <si>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</si>
  <si>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</si>
  <si>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</si>
  <si>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</si>
  <si>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</si>
  <si>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</si>
  <si>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</si>
  <si>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</si>
  <si>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</si>
  <si>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</si>
  <si>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</si>
  <si>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</si>
  <si>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</si>
  <si>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</si>
  <si>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</si>
  <si>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</si>
  <si>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</si>
  <si>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</si>
  <si>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</si>
  <si>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</si>
  <si>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</si>
  <si>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</si>
  <si>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</si>
  <si>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</si>
  <si>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</si>
  <si>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</si>
  <si>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</si>
  <si>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</si>
  <si>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</si>
  <si>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</si>
  <si>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</si>
  <si>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</si>
  <si>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</si>
  <si>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</si>
  <si>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</si>
  <si>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</si>
  <si>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</si>
  <si>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</si>
  <si>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</si>
  <si>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</si>
  <si>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</si>
  <si>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</si>
  <si>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</si>
  <si>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</si>
  <si>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</si>
  <si>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</si>
  <si>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</si>
  <si>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</si>
  <si>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</si>
  <si>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</si>
  <si>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</si>
  <si>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</si>
  <si>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</si>
  <si>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</si>
  <si>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</si>
  <si>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</si>
  <si>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</si>
  <si>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</si>
  <si>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</si>
  <si>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</si>
  <si>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</si>
  <si>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</si>
  <si>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</si>
  <si>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</si>
  <si>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</si>
  <si>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</si>
  <si>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</si>
  <si>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</si>
  <si>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</si>
  <si>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</si>
  <si>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</si>
  <si>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</si>
  <si>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</si>
  <si>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</si>
  <si>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</si>
  <si>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</si>
  <si>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</si>
  <si>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</si>
  <si>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</si>
  <si>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</si>
  <si>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</si>
  <si>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</si>
  <si>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</si>
  <si>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</si>
  <si>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</si>
  <si>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</si>
  <si>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</si>
  <si>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</si>
  <si>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</si>
  <si>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</si>
  <si>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</si>
  <si>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</si>
  <si>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</si>
  <si>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</si>
  <si>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</si>
  <si>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</si>
  <si>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</si>
  <si>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</si>
  <si>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</si>
  <si>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</si>
  <si>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</si>
  <si>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</si>
  <si>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</si>
  <si>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</si>
  <si>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</si>
  <si>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</si>
  <si>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</si>
  <si>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</si>
  <si>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</si>
  <si>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</si>
  <si>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</si>
  <si>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</si>
  <si>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</si>
  <si>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</si>
  <si>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</si>
  <si>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</si>
  <si>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</si>
  <si>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</si>
  <si>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</si>
  <si>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</si>
  <si>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</si>
  <si>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</si>
  <si>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</si>
  <si>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</si>
  <si>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</si>
  <si>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</si>
  <si>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</si>
  <si>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</si>
  <si>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</si>
  <si>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</si>
  <si>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</si>
  <si>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</si>
  <si>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</si>
  <si>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</si>
  <si>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</si>
  <si>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</si>
  <si>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</si>
  <si>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</si>
  <si>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</si>
  <si>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</si>
  <si>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</si>
  <si>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</si>
  <si>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</si>
  <si>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</si>
  <si>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</si>
  <si>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</si>
  <si>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</si>
  <si>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</si>
  <si>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</si>
  <si>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</si>
  <si>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</si>
  <si>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</si>
  <si>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</si>
  <si>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</si>
  <si>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</si>
  <si>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</si>
  <si>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</si>
  <si>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</si>
  <si>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</si>
  <si>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</si>
  <si>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</si>
  <si>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</si>
  <si>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</si>
  <si>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</si>
  <si>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</si>
  <si>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</si>
  <si>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</si>
  <si>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</si>
  <si>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</si>
  <si>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</si>
  <si>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</si>
  <si>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</si>
  <si>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</si>
  <si>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</si>
  <si>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</si>
  <si>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</si>
  <si>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</si>
  <si>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</si>
  <si>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</si>
  <si>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</si>
  <si>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</si>
  <si>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</si>
  <si>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</si>
  <si>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</si>
  <si>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</si>
  <si>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</si>
  <si>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</si>
  <si>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</si>
  <si>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</si>
  <si>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</si>
  <si>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</si>
  <si>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</si>
  <si>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</si>
  <si>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</si>
  <si>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</si>
  <si>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</si>
  <si>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</si>
  <si>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</si>
  <si>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</si>
  <si>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</si>
  <si>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</si>
  <si>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</si>
  <si>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</si>
  <si>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</si>
  <si>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</si>
  <si>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</si>
  <si>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</si>
  <si>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</si>
  <si>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</si>
  <si>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</si>
  <si>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</si>
  <si>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</si>
  <si>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</si>
  <si>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</si>
  <si>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</si>
  <si>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</si>
  <si>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</si>
  <si>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</si>
  <si>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</si>
  <si>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</si>
  <si>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</si>
  <si>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</si>
  <si>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</si>
  <si>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</si>
  <si>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</si>
  <si>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</si>
  <si>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</si>
  <si>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</si>
  <si>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</si>
  <si>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</si>
  <si>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</si>
  <si>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</si>
  <si>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</si>
  <si>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</si>
  <si>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</si>
  <si>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</si>
  <si>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</si>
  <si>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</si>
  <si>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</si>
  <si>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</si>
  <si>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</si>
  <si>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</si>
  <si>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</si>
  <si>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</si>
  <si>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</si>
  <si>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</si>
  <si>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</si>
  <si>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</si>
  <si>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</si>
  <si>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</si>
  <si>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</si>
  <si>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</si>
  <si>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</si>
  <si>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</si>
  <si>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</si>
  <si>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</si>
  <si>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</si>
  <si>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</si>
  <si>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</si>
  <si>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</si>
  <si>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</si>
  <si>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</si>
  <si>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</si>
  <si>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</si>
  <si>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</si>
  <si>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</si>
  <si>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</si>
  <si>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</si>
  <si>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</si>
  <si>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</si>
  <si>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</si>
  <si>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</si>
  <si>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</si>
  <si>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</si>
  <si>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</si>
  <si>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</si>
  <si>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</si>
  <si>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</si>
  <si>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</si>
  <si>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</si>
  <si>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</si>
  <si>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</si>
  <si>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</si>
  <si>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</si>
  <si>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</si>
  <si>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</si>
  <si>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</si>
  <si>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</si>
  <si>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</si>
  <si>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</si>
  <si>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</si>
  <si>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</si>
  <si>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</si>
  <si>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</si>
  <si>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</si>
  <si>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</si>
  <si>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</si>
  <si>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</si>
  <si>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</si>
  <si>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</si>
  <si>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</si>
  <si>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</si>
  <si>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</si>
  <si>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</si>
  <si>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</si>
  <si>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</si>
  <si>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</si>
  <si>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</si>
  <si>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</si>
  <si>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</si>
  <si>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</si>
  <si>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</si>
  <si>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</si>
  <si>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</si>
  <si>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</si>
  <si>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</si>
  <si>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</si>
  <si>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</si>
  <si>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</si>
  <si>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</si>
  <si>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</si>
  <si>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</si>
  <si>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</si>
  <si>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</si>
  <si>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</si>
  <si>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</si>
  <si>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</si>
  <si>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</si>
  <si>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</si>
  <si>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</si>
  <si>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</si>
  <si>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</si>
  <si>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</si>
  <si>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</si>
  <si>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</si>
  <si>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</si>
  <si>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</si>
  <si>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</si>
  <si>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</si>
  <si>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</si>
  <si>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</si>
  <si>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</si>
  <si>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</si>
  <si>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</si>
  <si>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</si>
  <si>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</si>
  <si>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</si>
  <si>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</si>
  <si>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</si>
  <si>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</si>
  <si>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</si>
  <si>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</si>
  <si>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</si>
  <si>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</si>
  <si>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</si>
  <si>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</si>
  <si>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</si>
  <si>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</si>
  <si>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</si>
  <si>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</si>
  <si>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</si>
  <si>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</si>
  <si>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</si>
  <si>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</si>
  <si>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</si>
  <si>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</si>
  <si>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</si>
  <si>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</si>
  <si>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</si>
  <si>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</si>
  <si>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</si>
  <si>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</si>
  <si>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</si>
  <si>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</si>
  <si>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</si>
  <si>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</si>
  <si>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</si>
  <si>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</si>
  <si>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</si>
  <si>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</si>
  <si>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</si>
  <si>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</si>
  <si>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</si>
  <si>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</si>
  <si>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</si>
  <si>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</si>
  <si>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</si>
  <si>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</si>
  <si>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</si>
  <si>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</si>
  <si>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</si>
  <si>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</si>
  <si>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</si>
  <si>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</si>
  <si>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</si>
  <si>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</si>
  <si>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</si>
  <si>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</si>
  <si>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</si>
  <si>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</si>
  <si>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</si>
  <si>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</si>
  <si>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</si>
  <si>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</si>
  <si>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</si>
  <si>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</si>
  <si>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</si>
  <si>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</si>
  <si>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</si>
  <si>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</si>
  <si>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</si>
  <si>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</si>
  <si>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</si>
  <si>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</si>
  <si>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</si>
  <si>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</si>
  <si>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</si>
  <si>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</si>
  <si>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</si>
  <si>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</si>
  <si>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</si>
  <si>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</si>
  <si>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</si>
  <si>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</si>
  <si>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</si>
  <si>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</si>
  <si>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</si>
  <si>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</si>
  <si>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</si>
  <si>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</si>
  <si>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</si>
  <si>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</si>
  <si>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</si>
  <si>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</si>
  <si>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</si>
  <si>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</si>
  <si>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</si>
  <si>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</si>
  <si>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</si>
  <si>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</si>
  <si>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</si>
  <si>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</si>
  <si>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</si>
  <si>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</si>
  <si>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</si>
  <si>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</si>
  <si>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</si>
  <si>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</si>
  <si>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</si>
  <si>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</si>
  <si>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</si>
  <si>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</si>
  <si>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</si>
  <si>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</si>
  <si>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</si>
  <si>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</si>
  <si>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</si>
  <si>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</si>
  <si>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</si>
  <si>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</si>
  <si>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</si>
  <si>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</si>
  <si>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</si>
  <si>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</si>
  <si>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</si>
  <si>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</si>
  <si>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</si>
  <si>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</si>
  <si>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</si>
  <si>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</si>
  <si>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</si>
  <si>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</si>
  <si>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</si>
  <si>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</si>
  <si>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</si>
  <si>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</si>
  <si>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</si>
  <si>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</si>
  <si>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</si>
  <si>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</si>
  <si>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</si>
  <si>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</si>
  <si>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</si>
  <si>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</si>
  <si>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</si>
  <si>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</si>
  <si>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</si>
  <si>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</si>
  <si>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</si>
  <si>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</si>
  <si>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</si>
  <si>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</si>
  <si>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</si>
  <si>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</si>
  <si>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</si>
  <si>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</si>
  <si>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</si>
  <si>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</si>
  <si>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</si>
  <si>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</si>
  <si>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</si>
  <si>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</si>
  <si>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</si>
  <si>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</si>
  <si>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</si>
  <si>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</si>
  <si>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</si>
  <si>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</si>
  <si>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</si>
  <si>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</si>
  <si>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</si>
  <si>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</si>
  <si>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</si>
  <si>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</si>
  <si>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</si>
  <si>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</si>
  <si>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</si>
  <si>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</si>
  <si>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</si>
  <si>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</si>
  <si>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</si>
  <si>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</si>
  <si>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</si>
  <si>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</si>
  <si>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</si>
  <si>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</si>
  <si>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</si>
  <si>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</si>
  <si>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</si>
  <si>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</si>
  <si>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</si>
  <si>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</si>
  <si>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</si>
  <si>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</si>
  <si>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</si>
  <si>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</si>
  <si>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</si>
  <si>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</si>
  <si>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</si>
  <si>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</si>
  <si>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</si>
  <si>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</si>
  <si>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</si>
  <si>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</si>
  <si>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</si>
  <si>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</si>
  <si>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</si>
  <si>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</si>
  <si>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</si>
  <si>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</si>
  <si>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</si>
  <si>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</si>
  <si>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</si>
  <si>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</si>
  <si>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</si>
  <si>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</si>
  <si>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</si>
  <si>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</si>
  <si>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</si>
  <si>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</si>
  <si>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</si>
  <si>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</si>
  <si>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</si>
  <si>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</si>
  <si>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</si>
  <si>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</si>
  <si>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</si>
  <si>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</si>
  <si>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</si>
  <si>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</si>
  <si>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</si>
  <si>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</si>
  <si>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</si>
  <si>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</si>
  <si>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</si>
  <si>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</si>
  <si>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</si>
  <si>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</si>
  <si>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</si>
  <si>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</si>
  <si>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</si>
  <si>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</si>
  <si>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</si>
  <si>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</si>
  <si>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</si>
  <si>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</si>
  <si>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</si>
  <si>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</si>
  <si>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</si>
  <si>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</si>
  <si>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</si>
  <si>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</si>
  <si>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</si>
  <si>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</si>
  <si>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</si>
  <si>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</si>
  <si>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</si>
  <si>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</si>
  <si>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</si>
  <si>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</si>
  <si>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</si>
  <si>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</si>
  <si>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</si>
  <si>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</si>
  <si>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</si>
  <si>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</si>
  <si>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</si>
  <si>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</si>
  <si>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</si>
  <si>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</si>
  <si>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</si>
  <si>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</si>
  <si>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</si>
  <si>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</si>
  <si>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</si>
  <si>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</si>
  <si>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</si>
  <si>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</si>
  <si>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</si>
  <si>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</si>
  <si>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</si>
  <si>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</si>
  <si>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</si>
  <si>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</si>
  <si>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</si>
  <si>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</si>
  <si>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</si>
  <si>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</si>
  <si>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</si>
  <si>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</si>
  <si>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</si>
  <si>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</si>
  <si>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</si>
  <si>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</si>
  <si>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</si>
  <si>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</si>
  <si>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</si>
  <si>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</si>
  <si>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</si>
  <si>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</si>
  <si>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</si>
  <si>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</si>
  <si>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</si>
  <si>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</si>
  <si>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</si>
  <si>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</si>
  <si>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</si>
  <si>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</si>
  <si>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</si>
  <si>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</si>
  <si>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</si>
  <si>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</si>
  <si>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</si>
  <si>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</si>
  <si>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</si>
  <si>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</si>
  <si>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</si>
  <si>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</si>
  <si>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</si>
  <si>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</si>
  <si>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</si>
  <si>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</si>
  <si>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</si>
  <si>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</si>
  <si>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</si>
  <si>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</si>
  <si>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</si>
  <si>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</si>
  <si>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</si>
  <si>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</si>
  <si>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</si>
  <si>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</si>
  <si>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</si>
  <si>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</si>
  <si>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</si>
  <si>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</si>
  <si>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</si>
  <si>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</si>
  <si>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</si>
  <si>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</si>
  <si>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</si>
  <si>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</si>
  <si>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</si>
  <si>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</si>
  <si>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</si>
  <si>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</si>
  <si>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</si>
  <si>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</si>
  <si>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</si>
  <si>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</si>
  <si>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</si>
  <si>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</si>
  <si>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</si>
  <si>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</si>
  <si>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</si>
  <si>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</si>
  <si>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</si>
  <si>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</si>
  <si>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</si>
  <si>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</si>
  <si>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</si>
  <si>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</si>
  <si>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</si>
  <si>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</si>
  <si>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</si>
  <si>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</si>
  <si>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</si>
  <si>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</si>
  <si>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</si>
  <si>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</si>
  <si>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</si>
  <si>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</si>
  <si>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</si>
  <si>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</si>
  <si>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</si>
  <si>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</si>
  <si>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</si>
  <si>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</si>
  <si>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</si>
  <si>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</si>
  <si>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</si>
  <si>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</si>
  <si>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</si>
  <si>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</si>
  <si>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</si>
  <si>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</si>
  <si>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</si>
  <si>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</si>
  <si>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</si>
  <si>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</si>
  <si>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</si>
  <si>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</si>
  <si>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</si>
  <si>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</si>
  <si>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</si>
  <si>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</si>
  <si>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</si>
  <si>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</si>
  <si>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</si>
  <si>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</si>
  <si>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</si>
  <si>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</si>
  <si>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</si>
  <si>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</si>
  <si>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</si>
  <si>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</si>
  <si>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</si>
  <si>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</si>
  <si>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</si>
  <si>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</si>
  <si>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</si>
  <si>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</si>
  <si>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</si>
  <si>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</si>
  <si>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</si>
  <si>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</si>
  <si>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</si>
  <si>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</si>
  <si>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</si>
  <si>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</si>
  <si>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</si>
  <si>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</si>
  <si>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</si>
  <si>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</si>
  <si>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</si>
  <si>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</si>
  <si>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</si>
  <si>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</si>
  <si>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</si>
  <si>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</si>
  <si>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</si>
  <si>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</si>
  <si>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</si>
  <si>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</si>
  <si>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</si>
  <si>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</si>
  <si>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</si>
  <si>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</si>
  <si>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</si>
  <si>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</si>
  <si>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</si>
  <si>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</si>
  <si>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</si>
  <si>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</si>
  <si>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</si>
  <si>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</si>
  <si>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</si>
  <si>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</si>
  <si>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</si>
  <si>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</si>
  <si>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</si>
  <si>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</si>
  <si>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</si>
  <si>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</si>
  <si>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</si>
  <si>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</si>
  <si>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</si>
  <si>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</si>
  <si>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</si>
  <si>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</si>
  <si>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</si>
  <si>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</si>
  <si>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</si>
  <si>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</si>
  <si>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</si>
  <si>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</si>
  <si>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</si>
  <si>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</si>
  <si>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</si>
  <si>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</si>
  <si>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</si>
  <si>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</si>
  <si>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</si>
  <si>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</si>
  <si>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</si>
  <si>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</si>
  <si>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</si>
  <si>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</si>
  <si>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</si>
  <si>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</si>
  <si>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</si>
  <si>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</si>
  <si>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</si>
  <si>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</si>
  <si>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</si>
  <si>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</si>
  <si>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</si>
  <si>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</si>
  <si>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</si>
  <si>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</si>
  <si>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</si>
  <si>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</si>
  <si>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</si>
  <si>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</si>
  <si>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</si>
  <si>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</si>
  <si>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</si>
  <si>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</si>
  <si>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</si>
  <si>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</si>
  <si>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</si>
  <si>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</si>
  <si>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</si>
  <si>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</si>
  <si>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</si>
  <si>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</si>
  <si>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</si>
  <si>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</si>
  <si>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</si>
  <si>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</si>
  <si>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</si>
  <si>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</si>
  <si>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</si>
  <si>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</si>
  <si>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</si>
  <si>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</si>
  <si>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</si>
  <si>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</si>
  <si>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</si>
  <si>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</si>
  <si>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</si>
  <si>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</si>
  <si>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</si>
  <si>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</si>
  <si>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</si>
  <si>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</si>
  <si>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</si>
  <si>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</si>
  <si>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</si>
  <si>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</si>
  <si>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</si>
  <si>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</si>
  <si>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</si>
  <si>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</si>
  <si>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</si>
  <si>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</si>
  <si>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</si>
  <si>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</si>
  <si>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</si>
  <si>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</si>
  <si>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</si>
  <si>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</si>
  <si>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</si>
  <si>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</si>
  <si>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</si>
  <si>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</si>
  <si>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</si>
  <si>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</si>
  <si>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</si>
  <si>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</si>
  <si>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</si>
  <si>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</si>
  <si>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</si>
  <si>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</si>
  <si>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</si>
  <si>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</si>
  <si>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</si>
  <si>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</si>
  <si>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</si>
  <si>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</si>
  <si>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</si>
  <si>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</si>
  <si>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</si>
  <si>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</si>
  <si>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</si>
  <si>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</si>
  <si>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</si>
  <si>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</si>
  <si>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</si>
  <si>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</si>
  <si>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</si>
  <si>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</si>
  <si>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</si>
  <si>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</si>
  <si>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</si>
  <si>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</si>
  <si>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</si>
  <si>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</si>
  <si>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</si>
  <si>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</si>
  <si>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</si>
  <si>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</si>
  <si>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</si>
  <si>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</si>
  <si>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</si>
  <si>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</si>
  <si>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</si>
  <si>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</si>
  <si>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</si>
  <si>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</si>
  <si>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</si>
  <si>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</si>
  <si>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</si>
  <si>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</si>
  <si>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</si>
  <si>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</si>
  <si>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</si>
  <si>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</si>
  <si>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</si>
  <si>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</si>
  <si>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</si>
  <si>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</si>
  <si>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</si>
  <si>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</si>
  <si>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</si>
  <si>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</si>
  <si>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</si>
  <si>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</si>
  <si>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</si>
  <si>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</si>
  <si>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</si>
  <si>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</si>
  <si>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</si>
  <si>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</si>
  <si>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</si>
  <si>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</si>
  <si>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</si>
  <si>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</si>
  <si>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</si>
  <si>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</si>
  <si>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</si>
  <si>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</si>
  <si>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</si>
  <si>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</si>
  <si>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</si>
  <si>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</si>
  <si>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</si>
  <si>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</si>
  <si>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</si>
  <si>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</si>
  <si>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</si>
  <si>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</si>
  <si>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</si>
  <si>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</si>
  <si>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</si>
  <si>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</si>
  <si>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</si>
  <si>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</si>
  <si>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</si>
  <si>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</si>
  <si>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</si>
  <si>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</si>
  <si>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</si>
  <si>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</si>
  <si>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</si>
  <si>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</si>
  <si>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</si>
  <si>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</si>
  <si>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</si>
  <si>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</si>
  <si>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</si>
  <si>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</si>
  <si>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</si>
  <si>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</si>
  <si>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</si>
  <si>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</si>
  <si>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</si>
  <si>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</si>
  <si>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</si>
  <si>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</si>
  <si>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</si>
  <si>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</si>
  <si>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</si>
  <si>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</si>
  <si>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</si>
  <si>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</si>
  <si>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</si>
  <si>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</si>
  <si>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</si>
  <si>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</si>
  <si>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</si>
  <si>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</si>
  <si>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</si>
  <si>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</si>
  <si>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</si>
  <si>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</si>
  <si>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</si>
  <si>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</si>
  <si>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</si>
  <si>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</si>
  <si>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</si>
  <si>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</si>
  <si>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</si>
  <si>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</si>
  <si>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</si>
  <si>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</si>
  <si>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</si>
  <si>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</si>
  <si>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</si>
  <si>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</si>
  <si>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</si>
  <si>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</si>
  <si>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</si>
  <si>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</si>
  <si>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</si>
  <si>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</si>
  <si>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</si>
  <si>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</si>
  <si>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</si>
  <si>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</si>
  <si>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</si>
  <si>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</si>
  <si>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</si>
  <si>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</si>
  <si>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</si>
  <si>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</si>
  <si>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</si>
  <si>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</si>
  <si>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</si>
  <si>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</si>
  <si>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</si>
  <si>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</si>
  <si>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</si>
  <si>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</si>
  <si>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</si>
  <si>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</si>
  <si>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</si>
  <si>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</si>
  <si>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</si>
  <si>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</si>
  <si>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</si>
  <si>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</si>
  <si>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</si>
  <si>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</si>
  <si>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</si>
  <si>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</si>
  <si>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</si>
  <si>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</si>
  <si>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</si>
  <si>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</si>
  <si>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</si>
  <si>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</si>
  <si>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</si>
  <si>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</si>
  <si>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</si>
  <si>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</si>
  <si>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</si>
  <si>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</si>
  <si>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</si>
  <si>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</si>
  <si>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</si>
  <si>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</si>
  <si>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</si>
  <si>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</si>
  <si>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</si>
  <si>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</si>
  <si>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</si>
  <si>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</si>
  <si>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</si>
  <si>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</si>
  <si>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</si>
  <si>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</si>
  <si>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</si>
  <si>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</si>
  <si>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</si>
  <si>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</si>
  <si>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</si>
  <si>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</si>
  <si>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</si>
  <si>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</si>
  <si>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</si>
  <si>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</si>
  <si>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</si>
  <si>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</si>
  <si>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</si>
  <si>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</si>
  <si>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</si>
  <si>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</si>
  <si>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</si>
  <si>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</si>
  <si>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</si>
  <si>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</si>
  <si>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</si>
  <si>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</si>
  <si>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</si>
  <si>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</si>
  <si>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</si>
  <si>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</si>
  <si>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</si>
  <si>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</si>
  <si>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</si>
  <si>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</si>
  <si>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</si>
  <si>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</si>
  <si>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</si>
  <si>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</si>
  <si>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</si>
  <si>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</si>
  <si>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</si>
  <si>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</si>
  <si>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</si>
  <si>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</si>
  <si>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</si>
  <si>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</si>
  <si>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</si>
  <si>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</si>
  <si>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</si>
  <si>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</si>
  <si>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</si>
  <si>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</si>
  <si>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</si>
  <si>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</si>
  <si>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</si>
  <si>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</si>
  <si>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</si>
  <si>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</si>
  <si>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</si>
  <si>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</si>
  <si>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</si>
  <si>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</si>
  <si>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</si>
  <si>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</si>
  <si>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</si>
  <si>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</si>
  <si>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</si>
  <si>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</si>
  <si>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</si>
  <si>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</si>
  <si>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</si>
  <si>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</si>
  <si>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</si>
  <si>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</si>
  <si>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</si>
  <si>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</si>
  <si>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</si>
  <si>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</si>
  <si>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</si>
  <si>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</si>
  <si>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</si>
  <si>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</si>
  <si>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</si>
  <si>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</si>
  <si>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</si>
  <si>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</si>
  <si>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</si>
  <si>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</si>
  <si>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</si>
  <si>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</si>
  <si>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</si>
  <si>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</si>
  <si>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</si>
  <si>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</si>
  <si>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</si>
  <si>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</si>
  <si>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</si>
  <si>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</si>
  <si>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</si>
  <si>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</si>
  <si>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</si>
  <si>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</si>
  <si>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</si>
  <si>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</si>
  <si>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</si>
  <si>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</si>
  <si>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</si>
  <si>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</si>
  <si>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</si>
  <si>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</si>
  <si>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</si>
  <si>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</si>
  <si>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</si>
  <si>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</si>
  <si>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</si>
  <si>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</si>
  <si>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</si>
  <si>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</si>
  <si>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</si>
  <si>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</si>
  <si>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</si>
  <si>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</si>
  <si>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</si>
  <si>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</si>
  <si>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</si>
  <si>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</si>
  <si>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</si>
  <si>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</si>
  <si>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</si>
  <si>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</si>
  <si>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</si>
  <si>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</si>
  <si>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</si>
  <si>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</si>
  <si>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</si>
  <si>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</si>
  <si>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</si>
  <si>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</si>
  <si>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</si>
  <si>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</si>
  <si>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</si>
  <si>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</si>
  <si>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</si>
  <si>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</si>
  <si>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</si>
  <si>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</si>
  <si>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</si>
  <si>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</si>
  <si>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</si>
  <si>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</si>
  <si>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</si>
  <si>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</si>
  <si>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</si>
  <si>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</si>
  <si>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</si>
  <si>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</si>
  <si>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</si>
  <si>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</si>
  <si>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</si>
  <si>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</si>
  <si>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</si>
  <si>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</si>
  <si>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</si>
  <si>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</si>
  <si>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</si>
  <si>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</si>
  <si>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</si>
  <si>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</si>
  <si>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</si>
  <si>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</si>
  <si>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</si>
  <si>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</si>
  <si>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</si>
  <si>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</si>
  <si>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</si>
  <si>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</si>
  <si>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</si>
  <si>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</si>
  <si>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</si>
  <si>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</si>
  <si>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</si>
  <si>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</si>
  <si>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</si>
  <si>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</si>
  <si>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</si>
  <si>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</si>
  <si>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</si>
  <si>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</si>
  <si>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</si>
  <si>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</si>
  <si>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</si>
  <si>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</si>
  <si>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</si>
  <si>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</si>
  <si>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</si>
  <si>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</si>
  <si>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</si>
  <si>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</si>
  <si>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</si>
  <si>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</si>
  <si>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</si>
  <si>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</si>
  <si>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</si>
  <si>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</si>
  <si>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</si>
  <si>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</si>
  <si>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</si>
  <si>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</si>
  <si>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</si>
  <si>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</si>
  <si>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</si>
  <si>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</si>
  <si>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</si>
  <si>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</si>
  <si>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</si>
  <si>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</si>
  <si>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</si>
  <si>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</si>
  <si>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</si>
  <si>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</si>
  <si>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</si>
  <si>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</si>
  <si>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</si>
  <si>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</si>
  <si>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</si>
  <si>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</si>
  <si>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</si>
  <si>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</si>
  <si>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</si>
  <si>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</si>
  <si>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</si>
  <si>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</si>
  <si>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</si>
  <si>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</si>
  <si>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</si>
  <si>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</si>
  <si>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</si>
  <si>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</si>
  <si>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</si>
  <si>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</si>
  <si>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</si>
  <si>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</si>
  <si>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</si>
  <si>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</si>
  <si>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</si>
  <si>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</si>
  <si>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</si>
  <si>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</si>
  <si>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</si>
  <si>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</si>
  <si>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</si>
  <si>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</si>
  <si>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</si>
  <si>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</si>
  <si>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</si>
  <si>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</si>
  <si>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</si>
  <si>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</si>
  <si>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</si>
  <si>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</si>
  <si>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</si>
  <si>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</si>
  <si>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</si>
  <si>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</si>
  <si>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</si>
  <si>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</si>
  <si>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</si>
  <si>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</si>
  <si>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</si>
  <si>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</si>
  <si>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</si>
  <si>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</si>
  <si>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</si>
  <si>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</si>
  <si>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</si>
  <si>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</si>
  <si>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</si>
  <si>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</si>
  <si>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</si>
  <si>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</si>
  <si>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</si>
  <si>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</si>
  <si>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</si>
  <si>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</si>
  <si>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</si>
  <si>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</si>
  <si>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</si>
  <si>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</si>
  <si>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</si>
  <si>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</si>
  <si>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</si>
  <si>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</si>
  <si>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</si>
  <si>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</si>
  <si>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</si>
  <si>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</si>
  <si>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</si>
  <si>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</si>
  <si>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</si>
  <si>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</si>
  <si>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</si>
  <si>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</si>
  <si>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</si>
  <si>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</si>
  <si>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</si>
  <si>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</si>
  <si>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</si>
  <si>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</si>
  <si>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</si>
  <si>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</si>
  <si>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</si>
  <si>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</si>
  <si>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</si>
  <si>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</si>
  <si>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</si>
  <si>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</si>
  <si>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</si>
  <si>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</si>
  <si>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</si>
  <si>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</si>
  <si>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</si>
  <si>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</si>
  <si>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</si>
  <si>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</si>
  <si>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</si>
  <si>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</si>
  <si>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</si>
  <si>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</si>
  <si>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</si>
  <si>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</si>
  <si>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</si>
  <si>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</si>
  <si>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</si>
  <si>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</si>
  <si>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</si>
  <si>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</si>
  <si>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</si>
  <si>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</si>
  <si>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</si>
  <si>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</si>
  <si>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</si>
  <si>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</si>
  <si>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</si>
  <si>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</si>
  <si>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</si>
  <si>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</si>
  <si>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</si>
  <si>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</si>
  <si>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</si>
  <si>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</si>
  <si>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</si>
  <si>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</si>
  <si>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</si>
  <si>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</si>
  <si>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</si>
  <si>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</si>
  <si>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</si>
  <si>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</si>
  <si>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</si>
  <si>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</si>
  <si>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</si>
  <si>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</si>
  <si>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</si>
  <si>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</si>
  <si>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</si>
  <si>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</si>
  <si>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</si>
  <si>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</si>
  <si>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</si>
  <si>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</si>
  <si>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</si>
  <si>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</si>
  <si>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</si>
  <si>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</si>
  <si>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</si>
  <si>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</si>
  <si>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</si>
  <si>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</si>
  <si>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</si>
  <si>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</si>
  <si>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</si>
  <si>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</si>
  <si>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</si>
  <si>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</si>
  <si>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</si>
  <si>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</si>
  <si>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</si>
  <si>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</si>
  <si>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</si>
  <si>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</si>
  <si>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</si>
  <si>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</si>
  <si>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</si>
  <si>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</si>
  <si>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</si>
  <si>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</si>
  <si>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</si>
  <si>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</si>
  <si>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</si>
  <si>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</si>
  <si>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</si>
  <si>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</si>
  <si>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</si>
  <si>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</si>
  <si>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</si>
  <si>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</si>
  <si>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</si>
  <si>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</si>
  <si>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</si>
  <si>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</si>
  <si>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</si>
  <si>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</si>
  <si>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</si>
  <si>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</si>
  <si>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</si>
  <si>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</si>
  <si>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</si>
  <si>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</si>
  <si>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</si>
  <si>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</si>
  <si>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</si>
  <si>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</si>
  <si>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</si>
  <si>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</si>
  <si>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</si>
  <si>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</si>
  <si>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</si>
  <si>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</si>
  <si>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</si>
  <si>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</si>
  <si>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</si>
  <si>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</si>
  <si>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</si>
  <si>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</si>
  <si>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</si>
  <si>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</si>
  <si>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</si>
  <si>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</si>
  <si>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</si>
  <si>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</si>
  <si>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</si>
  <si>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</si>
  <si>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</si>
  <si>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</si>
  <si>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</si>
  <si>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</si>
  <si>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</si>
  <si>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</si>
  <si>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</si>
  <si>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</si>
  <si>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</si>
  <si>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</si>
  <si>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</si>
  <si>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</si>
  <si>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</si>
  <si>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</si>
  <si>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</si>
  <si>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</si>
  <si>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</si>
  <si>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</si>
  <si>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</si>
  <si>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</si>
  <si>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</si>
  <si>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</si>
  <si>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</si>
  <si>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</si>
  <si>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</si>
  <si>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</si>
  <si>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</si>
  <si>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</si>
  <si>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</si>
  <si>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</si>
  <si>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</si>
  <si>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</si>
  <si>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</si>
  <si>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</si>
  <si>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</si>
  <si>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</si>
  <si>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</si>
  <si>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</si>
  <si>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</si>
  <si>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</si>
  <si>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</si>
  <si>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</si>
  <si>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</si>
  <si>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</si>
  <si>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</si>
  <si>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</si>
  <si>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</si>
  <si>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</si>
  <si>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</si>
  <si>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</si>
  <si>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</si>
  <si>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</si>
  <si>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</si>
  <si>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</si>
  <si>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</si>
  <si>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</si>
  <si>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</si>
  <si>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</si>
  <si>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</si>
  <si>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</si>
  <si>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</si>
  <si>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</si>
  <si>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</si>
  <si>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</si>
  <si>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</si>
  <si>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</si>
  <si>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</si>
  <si>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</si>
  <si>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</si>
  <si>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</si>
  <si>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</si>
  <si>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</si>
  <si>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</si>
  <si>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</si>
  <si>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</si>
  <si>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</si>
  <si>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</si>
  <si>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</si>
  <si>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</si>
  <si>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</si>
  <si>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</si>
  <si>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</si>
  <si>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</si>
  <si>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</si>
  <si>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</si>
  <si>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</si>
  <si>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</si>
  <si>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</si>
  <si>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</si>
  <si>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</si>
  <si>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</si>
  <si>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</si>
  <si>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</si>
  <si>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</si>
  <si>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</si>
  <si>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</si>
  <si>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</si>
  <si>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</si>
  <si>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</si>
  <si>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</si>
  <si>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</si>
  <si>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</si>
  <si>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</si>
  <si>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</si>
  <si>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</si>
  <si>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</si>
  <si>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</si>
  <si>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</si>
  <si>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</si>
  <si>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</si>
  <si>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</si>
  <si>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</si>
  <si>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</si>
  <si>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</si>
  <si>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</si>
  <si>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</si>
  <si>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</si>
  <si>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</si>
  <si>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</si>
  <si>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</si>
  <si>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</si>
  <si>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</si>
  <si>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</si>
  <si>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</si>
  <si>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</si>
  <si>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</si>
  <si>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</si>
  <si>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</si>
  <si>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</si>
  <si>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</si>
  <si>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</si>
  <si>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</si>
  <si>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</si>
  <si>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</si>
  <si>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</si>
  <si>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</si>
  <si>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</si>
  <si>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</si>
  <si>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</si>
  <si>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</si>
  <si>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</si>
  <si>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</si>
  <si>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</si>
  <si>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</si>
  <si>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</si>
  <si>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</si>
  <si>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</si>
  <si>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</si>
  <si>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</si>
  <si>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</si>
  <si>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</si>
  <si>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</si>
  <si>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</si>
  <si>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</si>
  <si>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</si>
  <si>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</si>
  <si>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</si>
  <si>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</si>
  <si>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</si>
  <si>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</si>
  <si>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</si>
  <si>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</si>
  <si>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</si>
  <si>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</si>
  <si>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</si>
  <si>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</si>
  <si>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</si>
  <si>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</si>
  <si>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</si>
  <si>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</si>
  <si>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</si>
  <si>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</si>
  <si>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</si>
  <si>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</si>
  <si>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</si>
  <si>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</si>
  <si>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</si>
  <si>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</si>
  <si>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</si>
  <si>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</si>
  <si>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</si>
  <si>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</si>
  <si>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</si>
  <si>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</si>
  <si>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</si>
  <si>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</si>
  <si>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</si>
  <si>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</si>
  <si>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</si>
  <si>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</si>
  <si>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</si>
  <si>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</si>
  <si>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</si>
  <si>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</si>
  <si>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</si>
  <si>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</si>
  <si>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</si>
  <si>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</si>
  <si>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</si>
  <si>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</si>
  <si>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</si>
  <si>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</si>
  <si>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</si>
  <si>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</si>
  <si>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</si>
  <si>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</si>
  <si>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</si>
  <si>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</si>
  <si>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</si>
  <si>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</si>
  <si>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</si>
  <si>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</si>
  <si>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</si>
  <si>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</si>
  <si>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</si>
  <si>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</si>
  <si>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</si>
  <si>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</si>
  <si>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</si>
  <si>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</si>
  <si>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</si>
  <si>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</si>
  <si>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</si>
  <si>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</si>
  <si>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</si>
  <si>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</si>
  <si>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</si>
  <si>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</si>
  <si>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</si>
  <si>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</si>
  <si>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</si>
  <si>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</si>
  <si>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</si>
  <si>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</si>
  <si>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</si>
  <si>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</si>
  <si>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</si>
  <si>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</si>
  <si>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</si>
  <si>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</si>
  <si>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</si>
  <si>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</si>
  <si>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</si>
  <si>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</si>
  <si>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</si>
  <si>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</si>
  <si>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</si>
  <si>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</si>
  <si>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</si>
  <si>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</si>
  <si>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</si>
  <si>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</si>
  <si>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</si>
  <si>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</si>
  <si>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</si>
  <si>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</si>
  <si>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</si>
  <si>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</si>
  <si>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</si>
  <si>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</si>
  <si>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</si>
  <si>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</si>
  <si>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</si>
  <si>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</si>
  <si>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</si>
  <si>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</si>
  <si>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</si>
  <si>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</si>
  <si>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</si>
  <si>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</si>
  <si>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</si>
  <si>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</si>
  <si>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</si>
  <si>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</si>
  <si>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</si>
  <si>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</si>
  <si>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</si>
  <si>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</si>
  <si>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</si>
  <si>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</si>
  <si>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</si>
  <si>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</si>
  <si>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</si>
  <si>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</si>
  <si>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</si>
  <si>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</si>
  <si>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</si>
  <si>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</si>
  <si>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</si>
  <si>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</si>
  <si>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</si>
  <si>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</si>
  <si>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</si>
  <si>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</si>
  <si>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</si>
  <si>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</si>
  <si>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</si>
  <si>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</si>
  <si>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</si>
  <si>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</si>
  <si>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</si>
  <si>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</si>
  <si>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</si>
  <si>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</si>
  <si>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</si>
  <si>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</si>
  <si>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</si>
  <si>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</si>
  <si>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</si>
  <si>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</si>
  <si>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</si>
  <si>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</si>
  <si>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</si>
  <si>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</si>
  <si>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</si>
  <si>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</si>
  <si>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</si>
  <si>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</si>
  <si>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</si>
  <si>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</si>
  <si>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</si>
  <si>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</si>
  <si>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</si>
  <si>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</si>
  <si>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</si>
  <si>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</si>
  <si>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</si>
  <si>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</si>
  <si>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</si>
  <si>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</si>
  <si>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</si>
  <si>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</si>
  <si>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</si>
  <si>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</si>
  <si>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</si>
  <si>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</si>
  <si>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</si>
  <si>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</si>
  <si>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</si>
  <si>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</si>
  <si>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</si>
  <si>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</si>
  <si>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</si>
  <si>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</si>
  <si>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</si>
  <si>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</si>
  <si>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</si>
  <si>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</si>
  <si>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Column Labels</t>
  </si>
  <si>
    <t>Grand Total</t>
  </si>
  <si>
    <t>(All)</t>
  </si>
  <si>
    <t>Row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</si>
  <si>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</si>
  <si>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</si>
  <si>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</si>
  <si>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</si>
  <si>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</si>
  <si>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</si>
  <si>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</si>
  <si>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</si>
  <si>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</si>
  <si>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</si>
  <si>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</si>
  <si>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</si>
  <si>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</si>
  <si>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</si>
  <si>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</si>
  <si>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</si>
  <si>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</si>
  <si>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</si>
  <si>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</si>
  <si>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</si>
  <si>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</si>
  <si>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</si>
  <si>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</si>
  <si>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</si>
  <si>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</si>
  <si>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</si>
  <si>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</si>
  <si>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</si>
  <si>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</si>
  <si>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</si>
  <si>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</si>
  <si>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</si>
  <si>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</si>
  <si>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</si>
  <si>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</si>
  <si>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 Backers</t>
  </si>
  <si>
    <t>Mean</t>
  </si>
  <si>
    <t>Median</t>
  </si>
  <si>
    <t>Minimum</t>
  </si>
  <si>
    <t>Maximum</t>
  </si>
  <si>
    <t>Variance</t>
  </si>
  <si>
    <t>Standard Deviation</t>
  </si>
  <si>
    <t>Failed Campaign Backers</t>
  </si>
  <si>
    <t>I would say that the Median better summarizes the data. This is because of the outliers of the higher count skew the mean.</t>
  </si>
  <si>
    <t>There is more variability with Failed/Unsuccessful Campaigns. One way to measure variability is through range. Range can be found by subtracting the smallest number in a data set from the largest number in a data set. There is more inconsistency shown in Failed Campaigns.</t>
  </si>
  <si>
    <t>Successful and Failed Outcomes / Backers Count</t>
  </si>
  <si>
    <t>Statistical Analysis (Also Found on Module 1 Challenge Word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</si>
</sst>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0" fillId="0" borderId="10" xfId="0" applyBorder="1" applyAlignment="1">
      <alignment horizontal="center" vertical="center"/>
    </xf>
    <xf numFmtId="9" fontId="0" fillId="0" borderId="10" xfId="42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5" xfId="42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0" fillId="0" borderId="17" xfId="42" applyFont="1" applyBorder="1" applyAlignment="1">
      <alignment horizontal="center" vertical="center"/>
    </xf>
    <xf numFmtId="9" fontId="0" fillId="0" borderId="18" xfId="42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168" fontId="0" fillId="0" borderId="15" xfId="0" applyNumberFormat="1" applyBorder="1"/>
    <xf numFmtId="168" fontId="0" fillId="0" borderId="18" xfId="0" applyNumberFormat="1" applyBorder="1"/>
    <xf numFmtId="0" fontId="0" fillId="0" borderId="0" xfId="0" applyAlignment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7" xfId="0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0" borderId="20" xfId="0" applyBorder="1"/>
    <xf numFmtId="0" fontId="16" fillId="0" borderId="21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theme="1"/>
      </font>
      <fill>
        <patternFill>
          <bgColor rgb="FFC00000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00000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00000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00000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[KNovak_Excel Challenge 1_Final Sheet.xlsx]Count of Outcome Country!PivotTable3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of Outcome Country'!$B$3:$B$4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of Outcome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of Outcome Country'!$B$5:$B$14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1-334D-88F9-961055DC2A46}"/>
            </c:ext>
          </c:extLst>
        </c:ser>
        <c:ser>
          <c:idx val="1"/>
          <c:order val="1"/>
          <c:tx>
            <c:strRef>
              <c:f>'Count of Outcome Country'!$C$3:$C$4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 of Outcome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of Outcome Country'!$C$5:$C$14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CEC-9440-9298-5A7FB071FC8B}"/>
            </c:ext>
          </c:extLst>
        </c:ser>
        <c:ser>
          <c:idx val="2"/>
          <c:order val="2"/>
          <c:tx>
            <c:strRef>
              <c:f>'Count of Outcome Country'!$D$3:$D$4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'Count of Outcome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of Outcome Country'!$D$5:$D$14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6CEC-9440-9298-5A7FB071FC8B}"/>
            </c:ext>
          </c:extLst>
        </c:ser>
        <c:ser>
          <c:idx val="3"/>
          <c:order val="3"/>
          <c:tx>
            <c:strRef>
              <c:f>'Count of Outcome Country'!$E$3:$E$4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 of Outcome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of Outcome Country'!$E$5:$E$14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6CEC-9440-9298-5A7FB071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264239"/>
        <c:axId val="61464447"/>
      </c:barChart>
      <c:catAx>
        <c:axId val="6126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4447"/>
        <c:crosses val="autoZero"/>
        <c:auto val="1"/>
        <c:lblAlgn val="ctr"/>
        <c:lblOffset val="100"/>
        <c:noMultiLvlLbl val="0"/>
      </c:catAx>
      <c:valAx>
        <c:axId val="6146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[KNovak_Excel Challenge 1_Final Sheet.xlsx]Count of Outcome 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of Outcome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of Outcome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of Outcome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51-2C42-B999-8DD1E1E60997}"/>
            </c:ext>
          </c:extLst>
        </c:ser>
        <c:ser>
          <c:idx val="1"/>
          <c:order val="1"/>
          <c:tx>
            <c:strRef>
              <c:f>'Count of Outcome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 of Outcome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of Outcome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51-2C42-B999-8DD1E1E60997}"/>
            </c:ext>
          </c:extLst>
        </c:ser>
        <c:ser>
          <c:idx val="2"/>
          <c:order val="2"/>
          <c:tx>
            <c:strRef>
              <c:f>'Count of Outcome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'Count of Outcome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of Outcome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51-2C42-B999-8DD1E1E60997}"/>
            </c:ext>
          </c:extLst>
        </c:ser>
        <c:ser>
          <c:idx val="3"/>
          <c:order val="3"/>
          <c:tx>
            <c:strRef>
              <c:f>'Count of Outcome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 of Outcome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of Outcome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51-2C42-B999-8DD1E1E60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4903264"/>
        <c:axId val="1984904992"/>
      </c:barChart>
      <c:catAx>
        <c:axId val="19849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904992"/>
        <c:crosses val="autoZero"/>
        <c:auto val="1"/>
        <c:lblAlgn val="ctr"/>
        <c:lblOffset val="100"/>
        <c:noMultiLvlLbl val="0"/>
      </c:catAx>
      <c:valAx>
        <c:axId val="19849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9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[KNovak_Excel Challenge 1_Final Sheet.xlsx]Count of Outcome Year!PivotTable7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'Count of Outcome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C9-0244-B2E2-B0E704B0D968}"/>
            </c:ext>
          </c:extLst>
        </c:ser>
        <c:ser>
          <c:idx val="1"/>
          <c:order val="1"/>
          <c:tx>
            <c:strRef>
              <c:f>'Count of Outcome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'Count of Outcome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C9-0244-B2E2-B0E704B0D968}"/>
            </c:ext>
          </c:extLst>
        </c:ser>
        <c:ser>
          <c:idx val="2"/>
          <c:order val="2"/>
          <c:tx>
            <c:strRef>
              <c:f>'Count of Outcome 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'Count of Outcome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Year'!$D$6:$D$18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C9-0244-B2E2-B0E704B0D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780655"/>
        <c:axId val="267782927"/>
      </c:lineChart>
      <c:catAx>
        <c:axId val="26778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82927"/>
        <c:crosses val="autoZero"/>
        <c:auto val="1"/>
        <c:lblAlgn val="ctr"/>
        <c:lblOffset val="100"/>
        <c:noMultiLvlLbl val="0"/>
      </c:catAx>
      <c:valAx>
        <c:axId val="26778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8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</c:v>
                </c:pt>
                <c:pt idx="1">
                  <c:v>0.22077922077922077</c:v>
                </c:pt>
                <c:pt idx="2">
                  <c:v>0.65740740740740744</c:v>
                </c:pt>
                <c:pt idx="3">
                  <c:v>0.9634703196347032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  <c:pt idx="7">
                  <c:v>0.1</c:v>
                </c:pt>
                <c:pt idx="8">
                  <c:v>0.1</c:v>
                </c:pt>
                <c:pt idx="9">
                  <c:v>0.44444444444444442</c:v>
                </c:pt>
                <c:pt idx="10">
                  <c:v>0.15384615384615385</c:v>
                </c:pt>
                <c:pt idx="11">
                  <c:v>0.599290780141844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6-E948-B7DC-251EED42E363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0.95744680851063835</c:v>
                </c:pt>
                <c:pt idx="1">
                  <c:v>0.6558441558441559</c:v>
                </c:pt>
                <c:pt idx="2">
                  <c:v>0.29629629629629628</c:v>
                </c:pt>
                <c:pt idx="3">
                  <c:v>3.1963470319634701E-2</c:v>
                </c:pt>
                <c:pt idx="4">
                  <c:v>0.8</c:v>
                </c:pt>
                <c:pt idx="5">
                  <c:v>0.875</c:v>
                </c:pt>
                <c:pt idx="6">
                  <c:v>0.875</c:v>
                </c:pt>
                <c:pt idx="7">
                  <c:v>0.6</c:v>
                </c:pt>
                <c:pt idx="8">
                  <c:v>0.8</c:v>
                </c:pt>
                <c:pt idx="9">
                  <c:v>0.44444444444444442</c:v>
                </c:pt>
                <c:pt idx="10">
                  <c:v>0.53846153846153844</c:v>
                </c:pt>
                <c:pt idx="11">
                  <c:v>0.3546099290780142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6-E948-B7DC-251EED42E363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4.2553191489361701E-2</c:v>
                </c:pt>
                <c:pt idx="1">
                  <c:v>0.12337662337662338</c:v>
                </c:pt>
                <c:pt idx="2">
                  <c:v>4.6296296296296294E-2</c:v>
                </c:pt>
                <c:pt idx="3">
                  <c:v>4.5662100456621002E-3</c:v>
                </c:pt>
                <c:pt idx="4">
                  <c:v>0.2</c:v>
                </c:pt>
                <c:pt idx="5">
                  <c:v>0</c:v>
                </c:pt>
                <c:pt idx="6">
                  <c:v>0.125</c:v>
                </c:pt>
                <c:pt idx="7">
                  <c:v>0.3</c:v>
                </c:pt>
                <c:pt idx="8">
                  <c:v>0.1</c:v>
                </c:pt>
                <c:pt idx="9">
                  <c:v>0.1111111111111111</c:v>
                </c:pt>
                <c:pt idx="10">
                  <c:v>0.30769230769230771</c:v>
                </c:pt>
                <c:pt idx="11">
                  <c:v>4.6099290780141841E-2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96-E948-B7DC-251EED42E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564527"/>
        <c:axId val="255566799"/>
      </c:lineChart>
      <c:catAx>
        <c:axId val="2555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566799"/>
        <c:crosses val="autoZero"/>
        <c:auto val="1"/>
        <c:lblAlgn val="ctr"/>
        <c:lblOffset val="100"/>
        <c:noMultiLvlLbl val="0"/>
      </c:catAx>
      <c:valAx>
        <c:axId val="25556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56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2</xdr:row>
      <xdr:rowOff>0</xdr:rowOff>
    </xdr:from>
    <xdr:to>
      <xdr:col>15</xdr:col>
      <xdr:colOff>25400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EF7B1E-E234-B584-D8A3-C5B88DBFA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1492250</xdr:colOff>
      <xdr:row>2</xdr:row>
      <xdr:rowOff>190500</xdr:rowOff>
    </xdr:from>
    <xdr:to>
      <xdr:col>14</xdr:col>
      <xdr:colOff>812800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126B90-87DD-BD83-8259-2A11EF425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12700</xdr:rowOff>
    </xdr:from>
    <xdr:to>
      <xdr:col>9</xdr:col>
      <xdr:colOff>1130300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517E1-F355-3357-1902-49AF5FC32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536862</xdr:colOff>
      <xdr:row>14</xdr:row>
      <xdr:rowOff>13854</xdr:rowOff>
    </xdr:from>
    <xdr:to>
      <xdr:col>7</xdr:col>
      <xdr:colOff>958272</xdr:colOff>
      <xdr:row>33</xdr:row>
      <xdr:rowOff>115454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E3E220-FEAE-F924-90F2-FEBC3A9C9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yle Novak" refreshedDate="45201.986351851854" createdVersion="8" refreshedVersion="8" minRefreshableVersion="3" recordCount="1000" xr:uid="{284255F0-9394-A443-9019-C3A026FC4B74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yle Novak" refreshedDate="45202.942752083334" createdVersion="8" refreshedVersion="8" minRefreshableVersion="3" recordCount="1001" xr:uid="{4939033A-EF0B-944A-B657-D7325755F44E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x v="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x v="1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1614035087719"/>
    <s v="AU"/>
    <s v="AUD"/>
    <x v="2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0833333333333"/>
    <s v="US"/>
    <s v="USD"/>
    <x v="3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39622641509436"/>
    <s v="US"/>
    <s v="USD"/>
    <x v="4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3333333333329"/>
    <s v="DK"/>
    <s v="DKK"/>
    <x v="5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55555555555557"/>
    <s v="GB"/>
    <s v="GBP"/>
    <x v="6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3832599118943"/>
    <s v="DK"/>
    <s v="DKK"/>
    <x v="7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0.997175141242938"/>
    <s v="DK"/>
    <s v="DKK"/>
    <x v="8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09090909090907"/>
    <s v="US"/>
    <s v="USD"/>
    <x v="9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x v="1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222222222223"/>
    <s v="US"/>
    <s v="USD"/>
    <x v="11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4545454545454"/>
    <s v="US"/>
    <s v="USD"/>
    <x v="12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102040816327"/>
    <s v="US"/>
    <s v="USD"/>
    <x v="13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44999999999996"/>
    <s v="US"/>
    <s v="USD"/>
    <x v="14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86725663716811"/>
    <s v="US"/>
    <s v="USD"/>
    <x v="15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x v="16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236989591674"/>
    <s v="US"/>
    <s v="USD"/>
    <x v="17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03703703703701"/>
    <s v="US"/>
    <s v="USD"/>
    <x v="18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.001483679525222"/>
    <s v="US"/>
    <s v="USD"/>
    <x v="19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134670487107"/>
    <s v="US"/>
    <s v="USD"/>
    <x v="2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55555555555557"/>
    <s v="US"/>
    <s v="USD"/>
    <x v="21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4943820224717"/>
    <s v="US"/>
    <s v="USD"/>
    <x v="22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2535211267606"/>
    <s v="GB"/>
    <s v="GBP"/>
    <x v="23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.003741114852225"/>
    <s v="US"/>
    <s v="USD"/>
    <x v="24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0674846625772"/>
    <s v="US"/>
    <s v="USD"/>
    <x v="25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09459459459457"/>
    <s v="US"/>
    <s v="USD"/>
    <x v="26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x v="27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1.997747747747745"/>
    <s v="US"/>
    <s v="USD"/>
    <x v="28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.000622665006233"/>
    <s v="CH"/>
    <s v="CHF"/>
    <x v="29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426356589147"/>
    <s v="US"/>
    <s v="USD"/>
    <x v="3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x v="31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.004334633723452"/>
    <s v="IT"/>
    <s v="EUR"/>
    <x v="32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.000184535892231"/>
    <s v="US"/>
    <s v="USD"/>
    <x v="33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x v="34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3893129770996"/>
    <s v="DK"/>
    <s v="DKK"/>
    <x v="35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25"/>
    <s v="US"/>
    <s v="USD"/>
    <x v="36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196261682242"/>
    <s v="US"/>
    <s v="USD"/>
    <x v="37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1194029850742"/>
    <s v="US"/>
    <s v="USD"/>
    <x v="38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25"/>
    <s v="DK"/>
    <s v="DKK"/>
    <x v="39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1414141414145"/>
    <s v="US"/>
    <s v="USD"/>
    <x v="4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342342342343"/>
    <s v="IT"/>
    <s v="EUR"/>
    <x v="41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5.995495495495497"/>
    <s v="US"/>
    <s v="USD"/>
    <x v="42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6.998873148744366"/>
    <s v="US"/>
    <s v="USD"/>
    <x v="43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122448979592"/>
    <s v="DK"/>
    <s v="DKK"/>
    <x v="44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75"/>
    <s v="US"/>
    <s v="USD"/>
    <x v="45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3043478260867"/>
    <s v="US"/>
    <s v="USD"/>
    <x v="46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45637583892618"/>
    <s v="US"/>
    <s v="USD"/>
    <x v="47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07815713698065"/>
    <s v="US"/>
    <s v="USD"/>
    <x v="48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59405940594061"/>
    <s v="US"/>
    <s v="USD"/>
    <x v="49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x v="5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06816632583508"/>
    <s v="GB"/>
    <s v="GBP"/>
    <x v="51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86666666666669"/>
    <s v="US"/>
    <s v="USD"/>
    <x v="52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19617224880386"/>
    <s v="US"/>
    <s v="USD"/>
    <x v="53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333333333333"/>
    <s v="US"/>
    <s v="USD"/>
    <x v="54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4122137404576"/>
    <s v="US"/>
    <s v="USD"/>
    <x v="55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79268292682926"/>
    <s v="US"/>
    <s v="USD"/>
    <x v="56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59701492537314"/>
    <s v="US"/>
    <s v="USD"/>
    <x v="57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1611374407583"/>
    <s v="US"/>
    <s v="USD"/>
    <x v="58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859375"/>
    <s v="US"/>
    <s v="USD"/>
    <x v="59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4.998125000000002"/>
    <s v="CA"/>
    <s v="CAD"/>
    <x v="6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.001775410563695"/>
    <s v="CA"/>
    <s v="CAD"/>
    <x v="61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0160642570278"/>
    <s v="US"/>
    <s v="USD"/>
    <x v="62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x v="63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4736842105263"/>
    <s v="US"/>
    <s v="USD"/>
    <x v="64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38135593220339"/>
    <s v="US"/>
    <s v="USD"/>
    <x v="65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1666666666667"/>
    <s v="US"/>
    <s v="USD"/>
    <x v="66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.001722017220171"/>
    <s v="GB"/>
    <s v="GBP"/>
    <x v="67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75609756097562"/>
    <s v="IT"/>
    <s v="EUR"/>
    <x v="68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352941176471"/>
    <s v="US"/>
    <s v="USD"/>
    <x v="69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3.995555555555555"/>
    <s v="IT"/>
    <s v="EUR"/>
    <x v="7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15789473684205"/>
    <s v="US"/>
    <s v="USD"/>
    <x v="71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1481481481481"/>
    <s v="US"/>
    <s v="USD"/>
    <x v="72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4772727272727"/>
    <s v="US"/>
    <s v="USD"/>
    <x v="73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88235294117646"/>
    <s v="GB"/>
    <s v="GBP"/>
    <x v="74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17647058823533"/>
    <s v="US"/>
    <s v="USD"/>
    <x v="75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.00296912114014"/>
    <s v="US"/>
    <s v="USD"/>
    <x v="76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2857142857139"/>
    <s v="US"/>
    <s v="USD"/>
    <x v="77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18181818181816"/>
    <s v="US"/>
    <s v="USD"/>
    <x v="78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.004773269689736"/>
    <s v="US"/>
    <s v="USD"/>
    <x v="79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2598425196852"/>
    <s v="US"/>
    <s v="USD"/>
    <x v="8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09489051094897"/>
    <s v="US"/>
    <s v="USD"/>
    <x v="81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3333333333337"/>
    <s v="GB"/>
    <s v="GBP"/>
    <x v="82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39.996000000000002"/>
    <s v="US"/>
    <s v="USD"/>
    <x v="83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36898395722"/>
    <s v="US"/>
    <s v="USD"/>
    <x v="84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3380281690144"/>
    <s v="AU"/>
    <s v="AUD"/>
    <x v="85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08374384236456"/>
    <s v="US"/>
    <s v="USD"/>
    <x v="86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2941970310384"/>
    <s v="AU"/>
    <s v="AUD"/>
    <x v="87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106194690266"/>
    <s v="US"/>
    <s v="USD"/>
    <x v="88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58333333333329"/>
    <s v="US"/>
    <s v="USD"/>
    <x v="89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49056603773583"/>
    <s v="US"/>
    <s v="USD"/>
    <x v="9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09.99705449189985"/>
    <s v="IT"/>
    <s v="EUR"/>
    <x v="91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6586345381526"/>
    <s v="CH"/>
    <s v="CHF"/>
    <x v="92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7.99508196721311"/>
    <s v="US"/>
    <s v="USD"/>
    <x v="93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27777777777777"/>
    <s v="GB"/>
    <s v="GBP"/>
    <x v="94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66666666666664"/>
    <s v="US"/>
    <s v="USD"/>
    <x v="95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4.999141999141997"/>
    <s v="US"/>
    <s v="USD"/>
    <x v="96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061946902655"/>
    <s v="US"/>
    <s v="USD"/>
    <x v="48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09016393442622"/>
    <s v="AU"/>
    <s v="AUD"/>
    <x v="97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463414634147"/>
    <s v="US"/>
    <s v="USD"/>
    <x v="98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x v="99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4878048780488"/>
    <s v="US"/>
    <s v="USD"/>
    <x v="1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17857142857142"/>
    <s v="US"/>
    <s v="USD"/>
    <x v="101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3513513513516"/>
    <s v="IT"/>
    <s v="EUR"/>
    <x v="102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05216484089729"/>
    <s v="US"/>
    <s v="USD"/>
    <x v="103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315789473684"/>
    <s v="US"/>
    <s v="USD"/>
    <x v="104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78911564625844"/>
    <s v="US"/>
    <s v="USD"/>
    <x v="105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895348837209298"/>
    <s v="US"/>
    <s v="USD"/>
    <x v="106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7831325301204"/>
    <s v="US"/>
    <s v="USD"/>
    <x v="107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1666666666667"/>
    <s v="US"/>
    <s v="USD"/>
    <x v="108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3108108108112"/>
    <s v="US"/>
    <s v="USD"/>
    <x v="109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414201183432"/>
    <s v="US"/>
    <s v="USD"/>
    <x v="11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x v="111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38931297709928"/>
    <s v="US"/>
    <s v="USD"/>
    <x v="112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079365079364"/>
    <s v="US"/>
    <s v="USD"/>
    <x v="113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.001815980629537"/>
    <s v="IT"/>
    <s v="EUR"/>
    <x v="114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x v="115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2727272727272"/>
    <s v="US"/>
    <s v="USD"/>
    <x v="116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1044776119406"/>
    <s v="US"/>
    <s v="USD"/>
    <x v="117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220779220779"/>
    <s v="US"/>
    <s v="USD"/>
    <x v="118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.003367003367003"/>
    <s v="US"/>
    <s v="USD"/>
    <x v="119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43300110742"/>
    <s v="US"/>
    <s v="USD"/>
    <x v="33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5.997933274284026"/>
    <s v="US"/>
    <s v="USD"/>
    <x v="12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87915407854985"/>
    <s v="CA"/>
    <s v="CAD"/>
    <x v="121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340425531915"/>
    <s v="IT"/>
    <s v="EUR"/>
    <x v="122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3333333333336"/>
    <s v="US"/>
    <s v="USD"/>
    <x v="123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4444444444443"/>
    <s v="US"/>
    <s v="USD"/>
    <x v="124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6875"/>
    <s v="CA"/>
    <s v="CAD"/>
    <x v="125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7669172932327"/>
    <s v="US"/>
    <s v="USD"/>
    <x v="126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2727272727269"/>
    <s v="AU"/>
    <s v="AUD"/>
    <x v="127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.001876172607879"/>
    <s v="DK"/>
    <s v="DKK"/>
    <x v="128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7.996725337699544"/>
    <s v="GB"/>
    <s v="GBP"/>
    <x v="129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78651685393261"/>
    <s v="US"/>
    <s v="USD"/>
    <x v="13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5597484276729"/>
    <s v="US"/>
    <s v="USD"/>
    <x v="131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87234042553197"/>
    <s v="CH"/>
    <s v="CHF"/>
    <x v="132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05982905982903"/>
    <s v="US"/>
    <s v="USD"/>
    <x v="133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3793103448278"/>
    <s v="US"/>
    <s v="USD"/>
    <x v="134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x v="135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x v="136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36809815950917"/>
    <s v="US"/>
    <s v="USD"/>
    <x v="137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247311827953"/>
    <s v="US"/>
    <s v="USD"/>
    <x v="138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2530345471522"/>
    <s v="US"/>
    <s v="USD"/>
    <x v="139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07692307692307"/>
    <s v="US"/>
    <s v="USD"/>
    <x v="107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x v="14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66666666666663"/>
    <s v="US"/>
    <s v="USD"/>
    <x v="141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583333333329"/>
    <s v="CH"/>
    <s v="CHF"/>
    <x v="142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4705882352942"/>
    <s v="US"/>
    <s v="USD"/>
    <x v="143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1959798994975"/>
    <s v="US"/>
    <s v="USD"/>
    <x v="144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8691588785046"/>
    <s v="US"/>
    <s v="USD"/>
    <x v="145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07692307692301"/>
    <s v="US"/>
    <s v="USD"/>
    <x v="146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x v="147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1588275391958"/>
    <s v="US"/>
    <s v="USD"/>
    <x v="148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06220379146917"/>
    <s v="US"/>
    <s v="USD"/>
    <x v="149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.000176025347649"/>
    <s v="US"/>
    <s v="USD"/>
    <x v="15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2492917847028"/>
    <s v="US"/>
    <s v="USD"/>
    <x v="151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68174204355108"/>
    <s v="US"/>
    <s v="USD"/>
    <x v="152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3192612137203"/>
    <s v="AU"/>
    <s v="AUD"/>
    <x v="153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3333333333334"/>
    <s v="AU"/>
    <s v="AUD"/>
    <x v="154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073170731707"/>
    <s v="US"/>
    <s v="USD"/>
    <x v="155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0933552992861"/>
    <s v="US"/>
    <s v="USD"/>
    <x v="156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76829268292678"/>
    <s v="US"/>
    <s v="USD"/>
    <x v="157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3333333333336"/>
    <s v="US"/>
    <s v="USD"/>
    <x v="158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78343949044589"/>
    <s v="CH"/>
    <s v="CHF"/>
    <x v="159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2520325203251"/>
    <s v="US"/>
    <s v="USD"/>
    <x v="16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068767908309"/>
    <s v="US"/>
    <s v="USD"/>
    <x v="161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05985634477256"/>
    <s v="US"/>
    <s v="USD"/>
    <x v="162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77868852459019"/>
    <s v="US"/>
    <s v="USD"/>
    <x v="163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x v="164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1.996858638743454"/>
    <s v="DK"/>
    <s v="DKK"/>
    <x v="165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8161010260455"/>
    <s v="US"/>
    <s v="USD"/>
    <x v="166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07462686567166"/>
    <s v="US"/>
    <s v="USD"/>
    <x v="167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x v="168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x v="169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334401024984"/>
    <s v="US"/>
    <s v="USD"/>
    <x v="17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333333333333"/>
    <s v="US"/>
    <s v="USD"/>
    <x v="171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1.999115044247787"/>
    <s v="US"/>
    <s v="USD"/>
    <x v="172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115089514067"/>
    <s v="US"/>
    <s v="USD"/>
    <x v="173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8.997079225994888"/>
    <s v="US"/>
    <s v="USD"/>
    <x v="174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85714285714288"/>
    <s v="US"/>
    <s v="USD"/>
    <x v="175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05654509471306"/>
    <s v="CA"/>
    <s v="CAD"/>
    <x v="176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196487897485"/>
    <s v="AU"/>
    <s v="AUD"/>
    <x v="177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0882352941174"/>
    <s v="US"/>
    <s v="USD"/>
    <x v="178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8.996383363471971"/>
    <s v="DK"/>
    <s v="DKK"/>
    <x v="179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88372093023258"/>
    <s v="CA"/>
    <s v="CAD"/>
    <x v="18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29411764705884"/>
    <s v="US"/>
    <s v="USD"/>
    <x v="181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89473684210527"/>
    <s v="US"/>
    <s v="USD"/>
    <x v="182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06772009029348"/>
    <s v="US"/>
    <s v="USD"/>
    <x v="183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66712898751737"/>
    <s v="CA"/>
    <s v="CAD"/>
    <x v="184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x v="185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498866213152"/>
    <s v="US"/>
    <s v="USD"/>
    <x v="186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x v="187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69767441860463"/>
    <s v="IT"/>
    <s v="EUR"/>
    <x v="188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382716049379"/>
    <s v="US"/>
    <s v="USD"/>
    <x v="189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38461538461537"/>
    <s v="US"/>
    <s v="USD"/>
    <x v="19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4603174603178"/>
    <s v="US"/>
    <s v="USD"/>
    <x v="191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7824427480917"/>
    <s v="US"/>
    <s v="USD"/>
    <x v="192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x v="173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0055304172951"/>
    <s v="US"/>
    <s v="USD"/>
    <x v="193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58333333333336"/>
    <s v="US"/>
    <s v="USD"/>
    <x v="194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61538461538467"/>
    <s v="US"/>
    <s v="USD"/>
    <x v="195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x v="152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4649681528661"/>
    <s v="US"/>
    <s v="USD"/>
    <x v="196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2682926829272"/>
    <s v="US"/>
    <s v="USD"/>
    <x v="197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2.999777678968428"/>
    <s v="AU"/>
    <s v="AUD"/>
    <x v="198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25000000000001"/>
    <s v="US"/>
    <s v="USD"/>
    <x v="199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74999999999997"/>
    <s v="US"/>
    <s v="USD"/>
    <x v="2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3333333333336"/>
    <s v="US"/>
    <s v="USD"/>
    <x v="201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x v="202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4900146127615"/>
    <s v="US"/>
    <s v="USD"/>
    <x v="203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.004950495049506"/>
    <s v="AU"/>
    <s v="AUD"/>
    <x v="204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4247787610619"/>
    <s v="DK"/>
    <s v="DKK"/>
    <x v="205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4615384615381"/>
    <s v="US"/>
    <s v="USD"/>
    <x v="206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14285714285708"/>
    <s v="US"/>
    <s v="USD"/>
    <x v="207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39.997435299603637"/>
    <s v="US"/>
    <s v="USD"/>
    <x v="208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2121212121212"/>
    <s v="US"/>
    <s v="USD"/>
    <x v="209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25874125874127"/>
    <s v="US"/>
    <s v="USD"/>
    <x v="21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7851239669421"/>
    <s v="US"/>
    <s v="USD"/>
    <x v="211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.003211991434689"/>
    <s v="US"/>
    <s v="USD"/>
    <x v="212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05037783375315"/>
    <s v="GB"/>
    <s v="GBP"/>
    <x v="213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1552956465242"/>
    <s v="US"/>
    <s v="USD"/>
    <x v="214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35294117647058"/>
    <s v="US"/>
    <s v="USD"/>
    <x v="215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3116108306566"/>
    <s v="US"/>
    <s v="USD"/>
    <x v="216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2753623188406"/>
    <s v="US"/>
    <s v="USD"/>
    <x v="217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66702470461868"/>
    <s v="US"/>
    <s v="USD"/>
    <x v="218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1.999165275459099"/>
    <s v="US"/>
    <s v="USD"/>
    <x v="219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29.999659863945578"/>
    <s v="US"/>
    <s v="USD"/>
    <x v="22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05357142857139"/>
    <s v="US"/>
    <s v="USD"/>
    <x v="221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182396606575"/>
    <s v="US"/>
    <s v="USD"/>
    <x v="222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6.998379254457049"/>
    <s v="US"/>
    <s v="USD"/>
    <x v="172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9333594668758"/>
    <s v="US"/>
    <s v="USD"/>
    <x v="223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1584158415841"/>
    <s v="US"/>
    <s v="USD"/>
    <x v="224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2835820895519"/>
    <s v="US"/>
    <s v="USD"/>
    <x v="225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3478260869563"/>
    <s v="US"/>
    <s v="USD"/>
    <x v="226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4193548387103"/>
    <s v="US"/>
    <s v="USD"/>
    <x v="227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06040268456373"/>
    <s v="IT"/>
    <s v="EUR"/>
    <x v="228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0869565217391"/>
    <s v="US"/>
    <s v="USD"/>
    <x v="229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210526315789"/>
    <s v="AU"/>
    <s v="AUD"/>
    <x v="23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1671732522799"/>
    <s v="US"/>
    <s v="USD"/>
    <x v="231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1546391752578"/>
    <s v="DK"/>
    <s v="DKK"/>
    <x v="232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68292682926827"/>
    <s v="US"/>
    <s v="USD"/>
    <x v="233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15695067264573"/>
    <s v="US"/>
    <s v="USD"/>
    <x v="194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7684085510689"/>
    <s v="AU"/>
    <s v="AUD"/>
    <x v="234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15999999999997"/>
    <s v="US"/>
    <s v="USD"/>
    <x v="235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25210084033617"/>
    <s v="US"/>
    <s v="USD"/>
    <x v="236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45283018867923"/>
    <s v="US"/>
    <s v="USD"/>
    <x v="237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3364485981304"/>
    <s v="US"/>
    <s v="USD"/>
    <x v="238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6486486486484"/>
    <s v="US"/>
    <s v="USD"/>
    <x v="239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3800424628457"/>
    <s v="US"/>
    <s v="USD"/>
    <x v="24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05504587155963"/>
    <s v="AU"/>
    <s v="AUD"/>
    <x v="241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.000773395204948"/>
    <s v="US"/>
    <s v="USD"/>
    <x v="242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x v="67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19801980198018"/>
    <s v="US"/>
    <s v="USD"/>
    <x v="243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254237288136"/>
    <s v="US"/>
    <s v="USD"/>
    <x v="244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19475655430711"/>
    <s v="CA"/>
    <s v="CAD"/>
    <x v="245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47727272727266"/>
    <s v="US"/>
    <s v="USD"/>
    <x v="246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.003535651149086"/>
    <s v="US"/>
    <s v="USD"/>
    <x v="247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333333333333"/>
    <s v="GB"/>
    <s v="GBP"/>
    <x v="248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x v="249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2043010752688"/>
    <s v="US"/>
    <s v="USD"/>
    <x v="25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4782608695656"/>
    <s v="US"/>
    <s v="USD"/>
    <x v="251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65134099616856"/>
    <s v="US"/>
    <s v="USD"/>
    <x v="136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36123348017624"/>
    <s v="US"/>
    <s v="USD"/>
    <x v="252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4392523364486"/>
    <s v="US"/>
    <s v="USD"/>
    <x v="253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0251256281406"/>
    <s v="US"/>
    <s v="USD"/>
    <x v="254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.002721335268504"/>
    <s v="US"/>
    <s v="USD"/>
    <x v="255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27906976744185"/>
    <s v="US"/>
    <s v="USD"/>
    <x v="256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6.996228786926462"/>
    <s v="IT"/>
    <s v="EUR"/>
    <x v="257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0606936416185"/>
    <s v="AU"/>
    <s v="AUD"/>
    <x v="258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16666666666664"/>
    <s v="US"/>
    <s v="USD"/>
    <x v="259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218390804597"/>
    <s v="US"/>
    <s v="USD"/>
    <x v="26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05291005291006"/>
    <s v="US"/>
    <s v="USD"/>
    <x v="261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16393442622949"/>
    <s v="US"/>
    <s v="USD"/>
    <x v="262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1647307286173"/>
    <s v="US"/>
    <s v="USD"/>
    <x v="263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57446808510639"/>
    <s v="CA"/>
    <s v="CAD"/>
    <x v="264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3333333333331"/>
    <s v="US"/>
    <s v="USD"/>
    <x v="265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198275862068968"/>
    <s v="US"/>
    <s v="USD"/>
    <x v="266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0075187969928"/>
    <s v="US"/>
    <s v="USD"/>
    <x v="267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39759036144579"/>
    <s v="US"/>
    <s v="USD"/>
    <x v="268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2307692307693"/>
    <s v="US"/>
    <s v="USD"/>
    <x v="269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0989010989011"/>
    <s v="US"/>
    <s v="USD"/>
    <x v="27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87277353689571"/>
    <s v="US"/>
    <s v="USD"/>
    <x v="271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2609117361791"/>
    <s v="US"/>
    <s v="USD"/>
    <x v="272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40601503759393"/>
    <s v="US"/>
    <s v="USD"/>
    <x v="73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0344827586206"/>
    <s v="DK"/>
    <s v="DKK"/>
    <x v="273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65151515151516"/>
    <s v="US"/>
    <s v="USD"/>
    <x v="274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27559055118111"/>
    <s v="US"/>
    <s v="USD"/>
    <x v="275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8804347826087"/>
    <s v="US"/>
    <s v="USD"/>
    <x v="276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7386363636364"/>
    <s v="US"/>
    <s v="USD"/>
    <x v="277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0802919708028"/>
    <s v="DK"/>
    <s v="DKK"/>
    <x v="278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82195845697326"/>
    <s v="CA"/>
    <s v="CAD"/>
    <x v="279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1541850220265"/>
    <s v="US"/>
    <s v="USD"/>
    <x v="28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3084112149539"/>
    <s v="US"/>
    <s v="USD"/>
    <x v="281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x v="282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125"/>
    <s v="IT"/>
    <s v="EUR"/>
    <x v="283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3497267759565"/>
    <s v="US"/>
    <s v="USD"/>
    <x v="284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.004712041884815"/>
    <s v="CH"/>
    <s v="CHF"/>
    <x v="285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052631578948"/>
    <s v="AU"/>
    <s v="AUD"/>
    <x v="286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40384615384613"/>
    <s v="AU"/>
    <s v="AUD"/>
    <x v="287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8333333333329"/>
    <s v="US"/>
    <s v="USD"/>
    <x v="288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77551020408163"/>
    <s v="US"/>
    <s v="USD"/>
    <x v="289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x v="29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3728813559323"/>
    <s v="US"/>
    <s v="USD"/>
    <x v="291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4285714285711"/>
    <s v="US"/>
    <s v="USD"/>
    <x v="292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125"/>
    <s v="US"/>
    <s v="USD"/>
    <x v="293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67605633802816"/>
    <s v="US"/>
    <s v="USD"/>
    <x v="294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235294117647"/>
    <s v="US"/>
    <s v="USD"/>
    <x v="295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28571428571431"/>
    <s v="US"/>
    <s v="USD"/>
    <x v="296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68133535660087"/>
    <s v="DK"/>
    <s v="DKK"/>
    <x v="297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109589041096"/>
    <s v="US"/>
    <s v="USD"/>
    <x v="298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x v="299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25"/>
    <s v="US"/>
    <s v="USD"/>
    <x v="3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429752066116"/>
    <s v="US"/>
    <s v="USD"/>
    <x v="247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8.996525921966864"/>
    <s v="US"/>
    <s v="USD"/>
    <x v="244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x v="301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2556390977442"/>
    <s v="US"/>
    <s v="USD"/>
    <x v="188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096774193549"/>
    <s v="US"/>
    <s v="USD"/>
    <x v="302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68518518518519"/>
    <s v="IT"/>
    <s v="EUR"/>
    <x v="303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x v="304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17647058823529"/>
    <s v="US"/>
    <s v="USD"/>
    <x v="305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796875"/>
    <s v="US"/>
    <s v="USD"/>
    <x v="306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x v="307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.000810372771468"/>
    <s v="US"/>
    <s v="USD"/>
    <x v="308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7.998645510835914"/>
    <s v="US"/>
    <s v="USD"/>
    <x v="309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15384615384613"/>
    <s v="GB"/>
    <s v="GBP"/>
    <x v="31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1368078175898"/>
    <s v="US"/>
    <s v="USD"/>
    <x v="311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0821917808225"/>
    <s v="US"/>
    <s v="USD"/>
    <x v="79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4375"/>
    <s v="US"/>
    <s v="USD"/>
    <x v="312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3636363636363"/>
    <s v="US"/>
    <s v="USD"/>
    <x v="313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.004916018025398"/>
    <s v="US"/>
    <s v="USD"/>
    <x v="314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8672985781991"/>
    <s v="US"/>
    <s v="USD"/>
    <x v="315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.003610108303249"/>
    <s v="GB"/>
    <s v="GBP"/>
    <x v="316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8421052631578"/>
    <s v="US"/>
    <s v="USD"/>
    <x v="317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76595744680844"/>
    <s v="US"/>
    <s v="USD"/>
    <x v="318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35573122529641"/>
    <s v="US"/>
    <s v="USD"/>
    <x v="319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0.99550763701707"/>
    <s v="US"/>
    <s v="USD"/>
    <x v="32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.003066141042481"/>
    <s v="US"/>
    <s v="USD"/>
    <x v="32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4402985074629"/>
    <s v="US"/>
    <s v="USD"/>
    <x v="321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45205479452"/>
    <s v="US"/>
    <s v="USD"/>
    <x v="322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349112426041"/>
    <s v="US"/>
    <s v="USD"/>
    <x v="323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004626060139"/>
    <s v="CA"/>
    <s v="CAD"/>
    <x v="324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66921119592882"/>
    <s v="US"/>
    <s v="USD"/>
    <x v="325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90453460620529"/>
    <s v="US"/>
    <s v="USD"/>
    <x v="326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46341463414629"/>
    <s v="US"/>
    <s v="USD"/>
    <x v="327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3605442176868"/>
    <s v="US"/>
    <s v="USD"/>
    <x v="328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0602409638549"/>
    <s v="US"/>
    <s v="USD"/>
    <x v="329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66767371601208"/>
    <s v="GB"/>
    <s v="GBP"/>
    <x v="33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x v="331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05235602094245"/>
    <s v="US"/>
    <s v="USD"/>
    <x v="332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05742176284812"/>
    <s v="US"/>
    <s v="USD"/>
    <x v="333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316359696641"/>
    <s v="US"/>
    <s v="USD"/>
    <x v="296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x v="334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09935419771487"/>
    <s v="US"/>
    <s v="USD"/>
    <x v="335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06060606060606"/>
    <s v="CA"/>
    <s v="CAD"/>
    <x v="336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569583088667"/>
    <s v="US"/>
    <s v="USD"/>
    <x v="337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x v="338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58139534883722"/>
    <s v="US"/>
    <s v="USD"/>
    <x v="339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75000000000006"/>
    <s v="IT"/>
    <s v="EUR"/>
    <x v="34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170731707317"/>
    <s v="US"/>
    <s v="USD"/>
    <x v="341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26086956521742"/>
    <s v="CA"/>
    <s v="CAD"/>
    <x v="342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3048128342244"/>
    <s v="US"/>
    <s v="USD"/>
    <x v="343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.002434782608695"/>
    <s v="GB"/>
    <s v="GBP"/>
    <x v="344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7727272727273"/>
    <s v="US"/>
    <s v="USD"/>
    <x v="345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15706806282722"/>
    <s v="US"/>
    <s v="USD"/>
    <x v="65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28057553956833"/>
    <s v="US"/>
    <s v="USD"/>
    <x v="346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677419354833"/>
    <s v="US"/>
    <s v="USD"/>
    <x v="347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7678571428571"/>
    <s v="AU"/>
    <s v="AUD"/>
    <x v="348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475247524752"/>
    <s v="US"/>
    <s v="USD"/>
    <x v="349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3333333333334"/>
    <s v="US"/>
    <s v="USD"/>
    <x v="35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3786407766985"/>
    <s v="GB"/>
    <s v="GBP"/>
    <x v="351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3766233766232"/>
    <s v="US"/>
    <s v="USD"/>
    <x v="352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29.997485752598056"/>
    <s v="US"/>
    <s v="USD"/>
    <x v="353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1948529411768"/>
    <s v="US"/>
    <s v="USD"/>
    <x v="354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57396449704146"/>
    <s v="US"/>
    <s v="USD"/>
    <x v="355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921177587846"/>
    <s v="US"/>
    <s v="USD"/>
    <x v="356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215419501134"/>
    <s v="US"/>
    <s v="USD"/>
    <x v="357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x v="358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02290076335885"/>
    <s v="US"/>
    <s v="USD"/>
    <x v="359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173228346457"/>
    <s v="US"/>
    <s v="USD"/>
    <x v="12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0140845070422"/>
    <s v="US"/>
    <s v="USD"/>
    <x v="36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1818181818187"/>
    <s v="GB"/>
    <s v="GBP"/>
    <x v="361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4285714285715"/>
    <s v="US"/>
    <s v="USD"/>
    <x v="362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896774193548389"/>
    <s v="US"/>
    <s v="USD"/>
    <x v="363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1940298507463"/>
    <s v="US"/>
    <s v="USD"/>
    <x v="364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26984126984127"/>
    <s v="US"/>
    <s v="USD"/>
    <x v="21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.004167534903104"/>
    <s v="US"/>
    <s v="USD"/>
    <x v="365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07915567282325"/>
    <s v="US"/>
    <s v="USD"/>
    <x v="366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0674157303373"/>
    <s v="US"/>
    <s v="USD"/>
    <x v="367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160377358491"/>
    <s v="US"/>
    <s v="USD"/>
    <x v="368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27586206896547"/>
    <s v="CH"/>
    <s v="CHF"/>
    <x v="369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79166666666671"/>
    <s v="US"/>
    <s v="USD"/>
    <x v="37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x v="371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271523178808"/>
    <s v="US"/>
    <s v="USD"/>
    <x v="287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06218905472636"/>
    <s v="US"/>
    <s v="USD"/>
    <x v="372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.004903563255965"/>
    <s v="CA"/>
    <s v="CAD"/>
    <x v="373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117647058823"/>
    <s v="US"/>
    <s v="USD"/>
    <x v="374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0909090909092"/>
    <s v="US"/>
    <s v="USD"/>
    <x v="375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2468827930178"/>
    <s v="AU"/>
    <s v="AUD"/>
    <x v="376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19823788546255"/>
    <s v="US"/>
    <s v="USD"/>
    <x v="377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03252032520325"/>
    <s v="IT"/>
    <s v="EUR"/>
    <x v="378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2316684378325"/>
    <s v="US"/>
    <s v="USD"/>
    <x v="379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x v="38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0200668896321"/>
    <s v="US"/>
    <s v="USD"/>
    <x v="381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x v="382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336650082919"/>
    <s v="CA"/>
    <s v="CAD"/>
    <x v="125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5695127402778"/>
    <s v="US"/>
    <s v="USD"/>
    <x v="383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1609195402299"/>
    <s v="US"/>
    <s v="USD"/>
    <x v="384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139534883721"/>
    <s v="US"/>
    <s v="USD"/>
    <x v="385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x v="386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59740259740255"/>
    <s v="CA"/>
    <s v="CAD"/>
    <x v="387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0784313725483"/>
    <s v="US"/>
    <s v="USD"/>
    <x v="388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87398739873989"/>
    <s v="US"/>
    <s v="USD"/>
    <x v="277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4390243902445"/>
    <s v="US"/>
    <s v="USD"/>
    <x v="389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089552238806"/>
    <s v="US"/>
    <s v="USD"/>
    <x v="39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469237832875"/>
    <s v="US"/>
    <s v="USD"/>
    <x v="391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8.998544660724033"/>
    <s v="US"/>
    <s v="USD"/>
    <x v="392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28708133971293"/>
    <s v="US"/>
    <s v="USD"/>
    <x v="393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05559416261292"/>
    <s v="US"/>
    <s v="USD"/>
    <x v="394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66666666666667"/>
    <s v="US"/>
    <s v="USD"/>
    <x v="395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05002501250623"/>
    <s v="CA"/>
    <s v="CAD"/>
    <x v="396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6.997693638285604"/>
    <s v="US"/>
    <s v="USD"/>
    <x v="397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29787234042556"/>
    <s v="US"/>
    <s v="USD"/>
    <x v="398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4576271186443"/>
    <s v="US"/>
    <s v="USD"/>
    <x v="399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4390243902438"/>
    <s v="US"/>
    <s v="USD"/>
    <x v="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55555555555557"/>
    <s v="US"/>
    <s v="USD"/>
    <x v="116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67469879518072"/>
    <s v="US"/>
    <s v="USD"/>
    <x v="401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3913043478265"/>
    <s v="US"/>
    <s v="USD"/>
    <x v="402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1324200913242"/>
    <s v="US"/>
    <s v="USD"/>
    <x v="403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7.996041171813147"/>
    <s v="US"/>
    <s v="USD"/>
    <x v="404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67871485943775"/>
    <s v="US"/>
    <s v="USD"/>
    <x v="405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06080449017773"/>
    <s v="US"/>
    <s v="USD"/>
    <x v="406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21428571428569"/>
    <s v="US"/>
    <s v="USD"/>
    <x v="407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3617021276596"/>
    <s v="US"/>
    <s v="USD"/>
    <x v="408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010989010993"/>
    <s v="US"/>
    <s v="USD"/>
    <x v="409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3989898989896"/>
    <s v="US"/>
    <s v="USD"/>
    <x v="41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x v="411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131932282546"/>
    <s v="IT"/>
    <s v="EUR"/>
    <x v="412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1726907630519"/>
    <s v="US"/>
    <s v="USD"/>
    <x v="413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1875"/>
    <s v="US"/>
    <s v="USD"/>
    <x v="414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2834008097166"/>
    <s v="US"/>
    <s v="USD"/>
    <x v="415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.003488879197555"/>
    <s v="US"/>
    <s v="USD"/>
    <x v="416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.003513254551258"/>
    <s v="US"/>
    <s v="USD"/>
    <x v="417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x v="418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195804195804"/>
    <s v="IT"/>
    <s v="EUR"/>
    <x v="419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11111111111111"/>
    <s v="US"/>
    <s v="USD"/>
    <x v="42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2702702702702"/>
    <s v="US"/>
    <s v="USD"/>
    <x v="421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0588235294119"/>
    <s v="US"/>
    <s v="USD"/>
    <x v="422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462365591398"/>
    <s v="US"/>
    <s v="USD"/>
    <x v="423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x v="424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4876033057845"/>
    <s v="US"/>
    <s v="USD"/>
    <x v="425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x v="426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x v="427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.001272669424118"/>
    <s v="US"/>
    <s v="USD"/>
    <x v="428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25806451612897"/>
    <s v="US"/>
    <s v="USD"/>
    <x v="429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.001693480101608"/>
    <s v="US"/>
    <s v="USD"/>
    <x v="411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05128205128204"/>
    <s v="US"/>
    <s v="USD"/>
    <x v="43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.001341561577675"/>
    <s v="US"/>
    <s v="USD"/>
    <x v="431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76947040498445"/>
    <s v="US"/>
    <s v="USD"/>
    <x v="432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56521739130434"/>
    <s v="US"/>
    <s v="USD"/>
    <x v="433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3396226415094"/>
    <s v="US"/>
    <s v="USD"/>
    <x v="434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38095238095238"/>
    <s v="US"/>
    <s v="USD"/>
    <x v="435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x v="8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6.997115384615384"/>
    <s v="US"/>
    <s v="USD"/>
    <x v="436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401869158878"/>
    <s v="US"/>
    <s v="USD"/>
    <x v="385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09501187648453"/>
    <s v="US"/>
    <s v="USD"/>
    <x v="437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06568144499177"/>
    <s v="US"/>
    <s v="USD"/>
    <x v="438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25"/>
    <s v="US"/>
    <s v="USD"/>
    <x v="439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x v="44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35251798561154"/>
    <s v="CA"/>
    <s v="CAD"/>
    <x v="441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x v="442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597484276729"/>
    <s v="US"/>
    <s v="USD"/>
    <x v="443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0524934383202"/>
    <s v="US"/>
    <s v="USD"/>
    <x v="315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x v="444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260869565217"/>
    <s v="US"/>
    <s v="USD"/>
    <x v="445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28301886792448"/>
    <s v="US"/>
    <s v="USD"/>
    <x v="446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5915492957747"/>
    <s v="US"/>
    <s v="USD"/>
    <x v="447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2085308056871"/>
    <s v="US"/>
    <s v="USD"/>
    <x v="448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.001785714285717"/>
    <s v="US"/>
    <s v="USD"/>
    <x v="342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3008849557525"/>
    <s v="US"/>
    <s v="USD"/>
    <x v="449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8.999637155297535"/>
    <s v="US"/>
    <s v="USD"/>
    <x v="45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56069364161851"/>
    <s v="GB"/>
    <s v="GBP"/>
    <x v="451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4252873563212"/>
    <s v="US"/>
    <s v="USD"/>
    <x v="452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8634590377114"/>
    <s v="US"/>
    <s v="USD"/>
    <x v="453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55555555555557"/>
    <s v="US"/>
    <s v="USD"/>
    <x v="454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68592057761734"/>
    <s v="US"/>
    <s v="USD"/>
    <x v="455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8.99554707379135"/>
    <s v="GB"/>
    <s v="GBP"/>
    <x v="456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69135802469133"/>
    <s v="GB"/>
    <s v="GBP"/>
    <x v="457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28571428571431"/>
    <s v="GB"/>
    <s v="GBP"/>
    <x v="458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2949701619773"/>
    <s v="US"/>
    <s v="USD"/>
    <x v="459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1739130434783"/>
    <s v="US"/>
    <s v="USD"/>
    <x v="46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058823529412"/>
    <s v="IT"/>
    <s v="EUR"/>
    <x v="461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16666666666668"/>
    <s v="US"/>
    <s v="USD"/>
    <x v="462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93450675399103"/>
    <s v="US"/>
    <s v="USD"/>
    <x v="463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26890756302521"/>
    <s v="US"/>
    <s v="USD"/>
    <x v="464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125"/>
    <s v="US"/>
    <s v="USD"/>
    <x v="465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59701492537314"/>
    <s v="US"/>
    <s v="USD"/>
    <x v="466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051282051282"/>
    <s v="DK"/>
    <s v="DKK"/>
    <x v="467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037037037037"/>
    <s v="US"/>
    <s v="USD"/>
    <x v="468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08333333333335"/>
    <s v="US"/>
    <s v="USD"/>
    <x v="469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94818652849744"/>
    <s v="DK"/>
    <s v="DKK"/>
    <x v="47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.003378378378379"/>
    <s v="US"/>
    <s v="USD"/>
    <x v="471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x v="472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0534521158132"/>
    <s v="US"/>
    <s v="USD"/>
    <x v="473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37634408602152"/>
    <s v="AU"/>
    <s v="AUD"/>
    <x v="474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3043478260872"/>
    <s v="US"/>
    <s v="USD"/>
    <x v="72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774193548387"/>
    <s v="IT"/>
    <s v="EUR"/>
    <x v="443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4409221902014"/>
    <s v="US"/>
    <s v="USD"/>
    <x v="475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284810126578"/>
    <s v="US"/>
    <s v="USD"/>
    <x v="81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263157894737"/>
    <s v="US"/>
    <s v="USD"/>
    <x v="476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2.999726551818434"/>
    <s v="US"/>
    <s v="USD"/>
    <x v="192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x v="477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08396946564892"/>
    <s v="AU"/>
    <s v="AUD"/>
    <x v="478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0773480662988"/>
    <s v="US"/>
    <s v="USD"/>
    <x v="479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46025104602514"/>
    <s v="US"/>
    <s v="USD"/>
    <x v="48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2857142857139"/>
    <s v="US"/>
    <s v="USD"/>
    <x v="18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45075757575758"/>
    <s v="CH"/>
    <s v="CHF"/>
    <x v="481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67669172932334"/>
    <s v="CA"/>
    <s v="CAD"/>
    <x v="482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0732860520096"/>
    <s v="US"/>
    <s v="USD"/>
    <x v="194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17948717948715"/>
    <s v="US"/>
    <s v="USD"/>
    <x v="483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x v="484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7518330513255"/>
    <s v="US"/>
    <s v="USD"/>
    <x v="355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375"/>
    <s v="US"/>
    <s v="USD"/>
    <x v="485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75609756097562"/>
    <s v="US"/>
    <s v="USD"/>
    <x v="486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06282722513089"/>
    <s v="US"/>
    <s v="USD"/>
    <x v="487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2022471910112"/>
    <s v="US"/>
    <s v="USD"/>
    <x v="488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0.998484082870135"/>
    <s v="US"/>
    <s v="USD"/>
    <x v="489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3492063492063"/>
    <s v="US"/>
    <s v="USD"/>
    <x v="49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4421768707485"/>
    <s v="US"/>
    <s v="USD"/>
    <x v="312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x v="491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37500000000006"/>
    <s v="GB"/>
    <s v="GBP"/>
    <x v="492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77777777777779"/>
    <s v="US"/>
    <s v="USD"/>
    <x v="493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3.995515695067262"/>
    <s v="US"/>
    <s v="USD"/>
    <x v="494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3956043956047"/>
    <s v="CH"/>
    <s v="CHF"/>
    <x v="495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57142857142854"/>
    <s v="CA"/>
    <s v="CAD"/>
    <x v="496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2.996393146979258"/>
    <s v="GB"/>
    <s v="GBP"/>
    <x v="497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230452674897"/>
    <s v="US"/>
    <s v="USD"/>
    <x v="498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4554455445542"/>
    <s v="IT"/>
    <s v="EUR"/>
    <x v="499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7857142857143"/>
    <s v="IT"/>
    <s v="EUR"/>
    <x v="5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4676806083643"/>
    <s v="DK"/>
    <s v="DKK"/>
    <x v="501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07716049382715"/>
    <s v="US"/>
    <s v="USD"/>
    <x v="502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67532467532465"/>
    <s v="US"/>
    <s v="USD"/>
    <x v="503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2874493927124"/>
    <s v="US"/>
    <s v="USD"/>
    <x v="504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7848101265823"/>
    <s v="IT"/>
    <s v="EUR"/>
    <x v="505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87755102040813"/>
    <s v="GB"/>
    <s v="GBP"/>
    <x v="506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2222222222226"/>
    <s v="US"/>
    <s v="USD"/>
    <x v="507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66666666666671"/>
    <s v="US"/>
    <s v="USD"/>
    <x v="508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07063197026021"/>
    <s v="US"/>
    <s v="USD"/>
    <x v="509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8181818181813"/>
    <s v="US"/>
    <s v="USD"/>
    <x v="51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x v="511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1289782244557"/>
    <s v="US"/>
    <s v="USD"/>
    <x v="512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018372703411"/>
    <s v="US"/>
    <s v="USD"/>
    <x v="513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x v="514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7.99856063332134"/>
    <s v="AU"/>
    <s v="AUD"/>
    <x v="515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69565217391298"/>
    <s v="US"/>
    <s v="USD"/>
    <x v="516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78599221789878"/>
    <s v="US"/>
    <s v="USD"/>
    <x v="517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07220216606498"/>
    <s v="CA"/>
    <s v="CAD"/>
    <x v="518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296296296297"/>
    <s v="DK"/>
    <s v="DKK"/>
    <x v="519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8852459016394"/>
    <s v="US"/>
    <s v="USD"/>
    <x v="52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17647058823529"/>
    <s v="US"/>
    <s v="USD"/>
    <x v="521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2222222222221"/>
    <s v="US"/>
    <s v="USD"/>
    <x v="522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228962818004"/>
    <s v="US"/>
    <s v="USD"/>
    <x v="523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4334277620396"/>
    <s v="US"/>
    <s v="USD"/>
    <x v="524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15151515151516"/>
    <s v="CH"/>
    <s v="CHF"/>
    <x v="525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07692307692307"/>
    <s v="CH"/>
    <s v="CHF"/>
    <x v="188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2352941176474"/>
    <s v="AU"/>
    <s v="AUD"/>
    <x v="526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90502793296088"/>
    <s v="US"/>
    <s v="USD"/>
    <x v="527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499443826474"/>
    <s v="US"/>
    <s v="USD"/>
    <x v="528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5945945945945"/>
    <s v="US"/>
    <s v="USD"/>
    <x v="522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2131147540981"/>
    <s v="US"/>
    <s v="USD"/>
    <x v="529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.0015444015444"/>
    <s v="US"/>
    <s v="USD"/>
    <x v="53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93208828522924"/>
    <s v="IT"/>
    <s v="EUR"/>
    <x v="531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4.995963302752294"/>
    <s v="US"/>
    <s v="USD"/>
    <x v="515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2857142857139"/>
    <s v="IT"/>
    <s v="EUR"/>
    <x v="532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85106382978722"/>
    <s v="US"/>
    <s v="USD"/>
    <x v="533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86666666666668"/>
    <s v="US"/>
    <s v="USD"/>
    <x v="409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15277777777771"/>
    <s v="US"/>
    <s v="USD"/>
    <x v="534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4444444444443"/>
    <s v="US"/>
    <s v="USD"/>
    <x v="53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0625"/>
    <s v="US"/>
    <s v="USD"/>
    <x v="535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3783783783782"/>
    <s v="US"/>
    <s v="USD"/>
    <x v="536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91836734693877"/>
    <s v="US"/>
    <s v="USD"/>
    <x v="537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5747126436782"/>
    <s v="US"/>
    <s v="USD"/>
    <x v="538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.003209242618745"/>
    <s v="US"/>
    <s v="USD"/>
    <x v="539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098591549295776"/>
    <s v="US"/>
    <s v="USD"/>
    <x v="54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095238095238"/>
    <s v="US"/>
    <s v="USD"/>
    <x v="505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4103410341032"/>
    <s v="US"/>
    <s v="USD"/>
    <x v="541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425914445133"/>
    <s v="US"/>
    <s v="USD"/>
    <x v="542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66176470588232"/>
    <s v="US"/>
    <s v="USD"/>
    <x v="543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4615384615384"/>
    <s v="US"/>
    <s v="USD"/>
    <x v="544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307692307692"/>
    <s v="CA"/>
    <s v="CAD"/>
    <x v="35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1198830409361"/>
    <s v="GB"/>
    <s v="GBP"/>
    <x v="152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27450980392155"/>
    <s v="US"/>
    <s v="USD"/>
    <x v="545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0930232558146"/>
    <s v="AU"/>
    <s v="AUD"/>
    <x v="546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3921568627451"/>
    <s v="US"/>
    <s v="USD"/>
    <x v="547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1857707509876"/>
    <s v="US"/>
    <s v="USD"/>
    <x v="548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.001497753369947"/>
    <s v="US"/>
    <s v="USD"/>
    <x v="549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27388535031841"/>
    <s v="US"/>
    <s v="USD"/>
    <x v="55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079189686924"/>
    <s v="US"/>
    <s v="USD"/>
    <x v="551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2786885245905"/>
    <s v="US"/>
    <s v="USD"/>
    <x v="552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7.997714808043881"/>
    <s v="US"/>
    <s v="USD"/>
    <x v="462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.004566210045667"/>
    <s v="IT"/>
    <s v="EUR"/>
    <x v="553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1463414634148"/>
    <s v="DK"/>
    <s v="DKK"/>
    <x v="554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x v="555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103092783505161"/>
    <s v="US"/>
    <s v="USD"/>
    <x v="548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78947368421046"/>
    <s v="US"/>
    <s v="USD"/>
    <x v="62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76470588235297"/>
    <s v="US"/>
    <s v="USD"/>
    <x v="556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05950297514879"/>
    <s v="US"/>
    <s v="USD"/>
    <x v="557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38317757009348"/>
    <s v="US"/>
    <s v="USD"/>
    <x v="27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125"/>
    <s v="GB"/>
    <s v="GBP"/>
    <x v="558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16591928251117"/>
    <s v="US"/>
    <s v="USD"/>
    <x v="559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7468354430379"/>
    <s v="US"/>
    <s v="USD"/>
    <x v="426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307692307692"/>
    <s v="US"/>
    <s v="USD"/>
    <x v="56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7.998126756166094"/>
    <s v="US"/>
    <s v="USD"/>
    <x v="561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3333333333334"/>
    <s v="US"/>
    <s v="USD"/>
    <x v="562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26041666666664"/>
    <s v="US"/>
    <s v="USD"/>
    <x v="563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x v="564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1701244813278"/>
    <s v="US"/>
    <s v="USD"/>
    <x v="565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3529411764702"/>
    <s v="IT"/>
    <s v="EUR"/>
    <x v="566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2184873949582"/>
    <s v="GB"/>
    <s v="GBP"/>
    <x v="567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3636363636363"/>
    <s v="US"/>
    <s v="USD"/>
    <x v="568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0.999165275459092"/>
    <s v="US"/>
    <s v="USD"/>
    <x v="569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4753086419746"/>
    <s v="US"/>
    <s v="USD"/>
    <x v="57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390625"/>
    <s v="AU"/>
    <s v="AUD"/>
    <x v="571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06063432835816"/>
    <s v="US"/>
    <s v="USD"/>
    <x v="572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375"/>
    <s v="US"/>
    <s v="USD"/>
    <x v="573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5.999257333828446"/>
    <s v="GB"/>
    <s v="GBP"/>
    <x v="574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83796296296298"/>
    <s v="US"/>
    <s v="USD"/>
    <x v="511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596774193548384"/>
    <s v="US"/>
    <s v="USD"/>
    <x v="575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67724867724874"/>
    <s v="US"/>
    <s v="USD"/>
    <x v="576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29870129870127"/>
    <s v="GB"/>
    <s v="GBP"/>
    <x v="577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1666666666668"/>
    <s v="US"/>
    <s v="USD"/>
    <x v="578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68000000000004"/>
    <s v="US"/>
    <s v="USD"/>
    <x v="579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5517241379311"/>
    <s v="US"/>
    <s v="USD"/>
    <x v="58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2164544564154"/>
    <s v="US"/>
    <s v="USD"/>
    <x v="581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5827338129496"/>
    <s v="US"/>
    <s v="USD"/>
    <x v="582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38095238095238"/>
    <s v="US"/>
    <s v="USD"/>
    <x v="336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85524728588658"/>
    <s v="US"/>
    <s v="USD"/>
    <x v="583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6760812003524"/>
    <s v="US"/>
    <s v="USD"/>
    <x v="584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8.998079877112133"/>
    <s v="DK"/>
    <s v="DKK"/>
    <x v="585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4615384615384"/>
    <s v="US"/>
    <s v="USD"/>
    <x v="586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27659574468083"/>
    <s v="US"/>
    <s v="USD"/>
    <x v="587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7777777777778"/>
    <s v="US"/>
    <s v="USD"/>
    <x v="588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2178988326849"/>
    <s v="US"/>
    <s v="USD"/>
    <x v="589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28865979381445"/>
    <s v="CH"/>
    <s v="CHF"/>
    <x v="59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3643410852713"/>
    <s v="CA"/>
    <s v="CAD"/>
    <x v="591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2666666666664"/>
    <s v="US"/>
    <s v="USD"/>
    <x v="592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x v="593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7.999361294443261"/>
    <s v="US"/>
    <s v="USD"/>
    <x v="594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29.999313893653515"/>
    <s v="US"/>
    <s v="USD"/>
    <x v="595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x v="596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4467496542185"/>
    <s v="US"/>
    <s v="USD"/>
    <x v="597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1627906976742"/>
    <s v="CH"/>
    <s v="CHF"/>
    <x v="598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x v="599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4570837642193"/>
    <s v="IT"/>
    <s v="EUR"/>
    <x v="6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2224938875306"/>
    <s v="US"/>
    <s v="USD"/>
    <x v="601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0085470085472"/>
    <s v="US"/>
    <s v="USD"/>
    <x v="602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8.9973474801061"/>
    <s v="US"/>
    <s v="USD"/>
    <x v="335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45454545454547"/>
    <s v="US"/>
    <s v="USD"/>
    <x v="603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66269841269835"/>
    <s v="AU"/>
    <s v="AUD"/>
    <x v="604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57142857142854"/>
    <s v="US"/>
    <s v="USD"/>
    <x v="605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256410256417"/>
    <s v="US"/>
    <s v="USD"/>
    <x v="606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3333333333335"/>
    <s v="GB"/>
    <s v="GBP"/>
    <x v="65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597402597402592"/>
    <s v="US"/>
    <s v="USD"/>
    <x v="607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7446808510639"/>
    <s v="DK"/>
    <s v="DKK"/>
    <x v="608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4732824427482"/>
    <s v="US"/>
    <s v="USD"/>
    <x v="609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1609195402297"/>
    <s v="US"/>
    <s v="USD"/>
    <x v="61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4.99623706491063"/>
    <s v="US"/>
    <s v="USD"/>
    <x v="541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2794117647058"/>
    <s v="US"/>
    <s v="USD"/>
    <x v="611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x v="612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09546539379475"/>
    <s v="US"/>
    <s v="USD"/>
    <x v="613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210526315789"/>
    <s v="US"/>
    <s v="USD"/>
    <x v="614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038864898211"/>
    <s v="IT"/>
    <s v="EUR"/>
    <x v="615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7284287011803"/>
    <s v="US"/>
    <s v="USD"/>
    <x v="9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236719478098"/>
    <s v="US"/>
    <s v="USD"/>
    <x v="616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4.997515808491418"/>
    <s v="AU"/>
    <s v="AUD"/>
    <x v="617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55172413793103"/>
    <s v="IT"/>
    <s v="EUR"/>
    <x v="618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.003284072249592"/>
    <s v="US"/>
    <s v="USD"/>
    <x v="619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392749244713"/>
    <s v="US"/>
    <s v="USD"/>
    <x v="62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3760683760684"/>
    <s v="US"/>
    <s v="USD"/>
    <x v="621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27927927927925"/>
    <s v="US"/>
    <s v="USD"/>
    <x v="622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58139534883716"/>
    <s v="US"/>
    <s v="USD"/>
    <x v="35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520661157025"/>
    <s v="US"/>
    <s v="USD"/>
    <x v="623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3908629441627"/>
    <s v="US"/>
    <s v="USD"/>
    <x v="624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78877489438744"/>
    <s v="US"/>
    <s v="USD"/>
    <x v="625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28155339805824"/>
    <s v="US"/>
    <s v="USD"/>
    <x v="626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1632653061227"/>
    <s v="US"/>
    <s v="USD"/>
    <x v="627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0909090909093"/>
    <s v="CA"/>
    <s v="CAD"/>
    <x v="628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291576673866"/>
    <s v="CA"/>
    <s v="CAD"/>
    <x v="629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089552238806"/>
    <s v="US"/>
    <s v="USD"/>
    <x v="63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x v="631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37142857142862"/>
    <s v="US"/>
    <s v="USD"/>
    <x v="632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275362318841"/>
    <s v="US"/>
    <s v="USD"/>
    <x v="633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3684210526316"/>
    <s v="US"/>
    <s v="USD"/>
    <x v="634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37974683544302"/>
    <s v="US"/>
    <s v="USD"/>
    <x v="635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3376623376629"/>
    <s v="GB"/>
    <s v="GBP"/>
    <x v="636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16018306636155"/>
    <s v="US"/>
    <s v="USD"/>
    <x v="637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1392405063296"/>
    <s v="US"/>
    <s v="USD"/>
    <x v="638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67346938775512"/>
    <s v="IT"/>
    <s v="EUR"/>
    <x v="639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8537682789652"/>
    <s v="US"/>
    <s v="USD"/>
    <x v="64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6.999314599040439"/>
    <s v="US"/>
    <s v="USD"/>
    <x v="641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.004147943311438"/>
    <s v="CA"/>
    <s v="CAD"/>
    <x v="642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1785714285714"/>
    <s v="US"/>
    <s v="USD"/>
    <x v="23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x v="67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268292682927"/>
    <s v="US"/>
    <s v="USD"/>
    <x v="643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46987951807228"/>
    <s v="US"/>
    <s v="USD"/>
    <x v="644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0608439646708"/>
    <s v="US"/>
    <s v="USD"/>
    <x v="645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8620689655173"/>
    <s v="US"/>
    <s v="USD"/>
    <x v="646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86666666666665"/>
    <s v="GB"/>
    <s v="GBP"/>
    <x v="626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3791821561339"/>
    <s v="AU"/>
    <s v="AUD"/>
    <x v="647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2619047619051"/>
    <s v="US"/>
    <s v="USD"/>
    <x v="159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37226277372258"/>
    <s v="CH"/>
    <s v="CHF"/>
    <x v="648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1505376344081"/>
    <s v="IT"/>
    <s v="EUR"/>
    <x v="267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3999999999997"/>
    <s v="US"/>
    <s v="USD"/>
    <x v="649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x v="248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896039603960389"/>
    <s v="US"/>
    <s v="USD"/>
    <x v="571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8543689320388"/>
    <s v="US"/>
    <s v="USD"/>
    <x v="65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095238095237"/>
    <s v="US"/>
    <s v="USD"/>
    <x v="1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09146341463413"/>
    <s v="US"/>
    <s v="USD"/>
    <x v="651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2675159235662"/>
    <s v="US"/>
    <s v="USD"/>
    <x v="652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87387387387386"/>
    <s v="US"/>
    <s v="USD"/>
    <x v="653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.003367003367003"/>
    <s v="US"/>
    <s v="USD"/>
    <x v="654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x v="655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1052631578945"/>
    <s v="DK"/>
    <s v="DKK"/>
    <x v="656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3333333333334"/>
    <s v="US"/>
    <s v="USD"/>
    <x v="657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.00197628458498"/>
    <s v="US"/>
    <s v="USD"/>
    <x v="265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3888888888886"/>
    <s v="AU"/>
    <s v="AUD"/>
    <x v="658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66115702479337"/>
    <s v="GB"/>
    <s v="GBP"/>
    <x v="659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08145363408524"/>
    <s v="US"/>
    <s v="USD"/>
    <x v="66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36259541984734"/>
    <s v="US"/>
    <s v="USD"/>
    <x v="661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x v="4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x v="662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1311475409834"/>
    <s v="US"/>
    <s v="USD"/>
    <x v="663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6825396825396"/>
    <s v="CA"/>
    <s v="CAD"/>
    <x v="664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68036529680369"/>
    <s v="US"/>
    <s v="USD"/>
    <x v="665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05352363960753"/>
    <s v="US"/>
    <s v="USD"/>
    <x v="666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6632653061225"/>
    <s v="US"/>
    <s v="USD"/>
    <x v="43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07462686567163"/>
    <s v="US"/>
    <s v="USD"/>
    <x v="667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5.998995479658461"/>
    <s v="US"/>
    <s v="USD"/>
    <x v="668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482758620689"/>
    <s v="US"/>
    <s v="USD"/>
    <x v="669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3333333333334"/>
    <s v="US"/>
    <s v="USD"/>
    <x v="67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x v="671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x v="672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x v="673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4615384615384"/>
    <s v="US"/>
    <s v="USD"/>
    <x v="674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229508196721"/>
    <s v="US"/>
    <s v="USD"/>
    <x v="675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47058823529413"/>
    <s v="US"/>
    <s v="USD"/>
    <x v="676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x v="342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x v="677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x v="678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x v="679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231270358306"/>
    <s v="US"/>
    <s v="USD"/>
    <x v="68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59016393442624"/>
    <s v="IT"/>
    <s v="EUR"/>
    <x v="681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x v="682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4074074074075"/>
    <s v="US"/>
    <s v="USD"/>
    <x v="683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35087719298247"/>
    <s v="US"/>
    <s v="USD"/>
    <x v="684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65693430656935"/>
    <s v="US"/>
    <s v="USD"/>
    <x v="674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05616224648989"/>
    <s v="US"/>
    <s v="USD"/>
    <x v="685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27777777777779"/>
    <s v="DK"/>
    <s v="DKK"/>
    <x v="605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7567567567565"/>
    <s v="US"/>
    <s v="USD"/>
    <x v="686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4912280701753"/>
    <s v="US"/>
    <s v="USD"/>
    <x v="687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1646903820817"/>
    <s v="CA"/>
    <s v="CAD"/>
    <x v="688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4678178963894"/>
    <s v="US"/>
    <s v="USD"/>
    <x v="689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09523809523813"/>
    <s v="IT"/>
    <s v="EUR"/>
    <x v="69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67469879518069"/>
    <s v="US"/>
    <s v="USD"/>
    <x v="691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x v="692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0212765957445"/>
    <s v="US"/>
    <s v="USD"/>
    <x v="693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1621621621621"/>
    <s v="US"/>
    <s v="USD"/>
    <x v="694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35353535353536"/>
    <s v="US"/>
    <s v="USD"/>
    <x v="695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2419354838712"/>
    <s v="AU"/>
    <s v="AUD"/>
    <x v="123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3762183235867"/>
    <s v="US"/>
    <s v="USD"/>
    <x v="696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x v="626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1.995894428152493"/>
    <s v="US"/>
    <s v="USD"/>
    <x v="697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898148148148145"/>
    <s v="IT"/>
    <s v="EUR"/>
    <x v="698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x v="699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2.999805409612762"/>
    <s v="US"/>
    <s v="USD"/>
    <x v="7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.00254993625159"/>
    <s v="US"/>
    <s v="USD"/>
    <x v="701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58974358974365"/>
    <s v="IT"/>
    <s v="EUR"/>
    <x v="702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x v="703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2.995456610631528"/>
    <s v="US"/>
    <s v="USD"/>
    <x v="704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28106508875737"/>
    <s v="US"/>
    <s v="USD"/>
    <x v="431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67816091954026"/>
    <s v="CH"/>
    <s v="CHF"/>
    <x v="705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4572803850782"/>
    <s v="US"/>
    <s v="USD"/>
    <x v="706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54878048780488"/>
    <s v="US"/>
    <s v="USD"/>
    <x v="707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21428571428569"/>
    <s v="CH"/>
    <s v="CHF"/>
    <x v="708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04968944099377"/>
    <s v="US"/>
    <s v="USD"/>
    <x v="709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1884057971016"/>
    <s v="US"/>
    <s v="USD"/>
    <x v="71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0.996070133010882"/>
    <s v="US"/>
    <s v="USD"/>
    <x v="711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188976377953"/>
    <s v="AU"/>
    <s v="AUD"/>
    <x v="157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79227053140099"/>
    <s v="IT"/>
    <s v="EUR"/>
    <x v="63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05820721769496"/>
    <s v="CA"/>
    <s v="CAD"/>
    <x v="712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8709677419355"/>
    <s v="US"/>
    <s v="USD"/>
    <x v="93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66666666666669"/>
    <s v="US"/>
    <s v="USD"/>
    <x v="713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09883198562441"/>
    <s v="US"/>
    <s v="USD"/>
    <x v="714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x v="715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x v="716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71823204419886"/>
    <s v="CH"/>
    <s v="CHF"/>
    <x v="448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6363636363635"/>
    <s v="US"/>
    <s v="USD"/>
    <x v="717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67741935483872"/>
    <s v="US"/>
    <s v="USD"/>
    <x v="718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07692307692307"/>
    <s v="US"/>
    <s v="USD"/>
    <x v="719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37837837837834"/>
    <s v="US"/>
    <s v="USD"/>
    <x v="72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58677685950413"/>
    <s v="US"/>
    <s v="USD"/>
    <x v="721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17959183673469"/>
    <s v="GB"/>
    <s v="GBP"/>
    <x v="722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x v="139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28301886792455"/>
    <s v="US"/>
    <s v="USD"/>
    <x v="723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28169014084511"/>
    <s v="US"/>
    <s v="USD"/>
    <x v="704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x v="724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50458715596328"/>
    <s v="US"/>
    <s v="USD"/>
    <x v="725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1940298507463"/>
    <s v="AU"/>
    <s v="AUD"/>
    <x v="66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052631578948"/>
    <s v="US"/>
    <s v="USD"/>
    <x v="726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x v="727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15789473684205"/>
    <s v="US"/>
    <s v="USD"/>
    <x v="728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x v="729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27601809954751"/>
    <s v="US"/>
    <s v="USD"/>
    <x v="73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3681885125184"/>
    <s v="US"/>
    <s v="USD"/>
    <x v="731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x v="78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176470588235"/>
    <s v="US"/>
    <s v="USD"/>
    <x v="732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4444444444443"/>
    <s v="DK"/>
    <s v="DKK"/>
    <x v="733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49180327868854"/>
    <s v="CA"/>
    <s v="CAD"/>
    <x v="734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097744360902"/>
    <s v="US"/>
    <s v="USD"/>
    <x v="406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1249497790274"/>
    <s v="IT"/>
    <s v="EUR"/>
    <x v="735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246376811594"/>
    <s v="US"/>
    <s v="USD"/>
    <x v="736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36170212765958"/>
    <s v="US"/>
    <s v="USD"/>
    <x v="737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3010752688176"/>
    <s v="GB"/>
    <s v="GBP"/>
    <x v="192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66666666666669"/>
    <s v="US"/>
    <s v="USD"/>
    <x v="738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1428571428571"/>
    <s v="US"/>
    <s v="USD"/>
    <x v="739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095238095238095"/>
    <s v="US"/>
    <s v="USD"/>
    <x v="613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3.996875000000003"/>
    <s v="US"/>
    <s v="USD"/>
    <x v="74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3503184713375"/>
    <s v="GB"/>
    <s v="GBP"/>
    <x v="145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63917525773198"/>
    <s v="US"/>
    <s v="USD"/>
    <x v="741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04878048780495"/>
    <s v="AU"/>
    <s v="AUD"/>
    <x v="742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x v="202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06493506493506"/>
    <s v="US"/>
    <s v="USD"/>
    <x v="743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27272727272734"/>
    <s v="US"/>
    <s v="USD"/>
    <x v="744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4.998110087408456"/>
    <s v="US"/>
    <s v="USD"/>
    <x v="745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7764070932922"/>
    <s v="DK"/>
    <s v="DKK"/>
    <x v="746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7878787878785"/>
    <s v="DK"/>
    <s v="DKK"/>
    <x v="747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2941176470594"/>
    <s v="US"/>
    <s v="USD"/>
    <x v="362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.001706484641637"/>
    <s v="US"/>
    <s v="USD"/>
    <x v="748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44680851063833"/>
    <s v="US"/>
    <s v="USD"/>
    <x v="749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0667779632721"/>
    <s v="US"/>
    <s v="USD"/>
    <x v="643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1302681992338"/>
    <s v="US"/>
    <s v="USD"/>
    <x v="75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3885350318466"/>
    <s v="US"/>
    <s v="USD"/>
    <x v="751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2.998301726577978"/>
    <s v="US"/>
    <s v="USD"/>
    <x v="752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2903225806451"/>
    <s v="US"/>
    <s v="USD"/>
    <x v="753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2424242424242"/>
    <s v="IT"/>
    <s v="EUR"/>
    <x v="754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09090909090907"/>
    <s v="US"/>
    <s v="USD"/>
    <x v="755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3191489361708"/>
    <s v="US"/>
    <s v="USD"/>
    <x v="756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449039881831"/>
    <s v="GB"/>
    <s v="GBP"/>
    <x v="757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375"/>
    <s v="US"/>
    <s v="USD"/>
    <x v="758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181818181818"/>
    <s v="US"/>
    <s v="USD"/>
    <x v="759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0930232558139"/>
    <s v="US"/>
    <s v="USD"/>
    <x v="76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45602605863191"/>
    <s v="US"/>
    <s v="USD"/>
    <x v="761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x v="762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24999999999997"/>
    <s v="US"/>
    <s v="USD"/>
    <x v="444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06451612903231"/>
    <s v="US"/>
    <s v="USD"/>
    <x v="763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06816632583508"/>
    <s v="CA"/>
    <s v="CAD"/>
    <x v="764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93613824192337"/>
    <s v="CA"/>
    <s v="CAD"/>
    <x v="765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x v="766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4556962025316"/>
    <s v="US"/>
    <s v="USD"/>
    <x v="767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46666666666665"/>
    <s v="CH"/>
    <s v="CHF"/>
    <x v="768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1428571428567"/>
    <s v="US"/>
    <s v="USD"/>
    <x v="769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4603174603178"/>
    <s v="US"/>
    <s v="USD"/>
    <x v="77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769230769229"/>
    <s v="US"/>
    <s v="USD"/>
    <x v="771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59509202453989"/>
    <s v="US"/>
    <s v="USD"/>
    <x v="772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7647058823529"/>
    <s v="US"/>
    <s v="USD"/>
    <x v="773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3917050691246"/>
    <s v="US"/>
    <s v="USD"/>
    <x v="774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x v="775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.000916870415651"/>
    <s v="US"/>
    <s v="USD"/>
    <x v="776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3385300668153"/>
    <s v="US"/>
    <s v="USD"/>
    <x v="777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x v="778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047619047619"/>
    <s v="US"/>
    <s v="USD"/>
    <x v="779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8174904942965"/>
    <s v="US"/>
    <s v="USD"/>
    <x v="78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0082644628099"/>
    <s v="US"/>
    <s v="USD"/>
    <x v="335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3793103448279"/>
    <s v="US"/>
    <s v="USD"/>
    <x v="535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66666666666671"/>
    <s v="AU"/>
    <s v="AUD"/>
    <x v="27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07419183889773"/>
    <s v="US"/>
    <s v="USD"/>
    <x v="781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.002753556677376"/>
    <s v="US"/>
    <s v="USD"/>
    <x v="782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7164179104481"/>
    <s v="US"/>
    <s v="USD"/>
    <x v="783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35087719298247"/>
    <s v="CA"/>
    <s v="CAD"/>
    <x v="784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3360455655"/>
    <s v="US"/>
    <s v="USD"/>
    <x v="785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3333333333329"/>
    <s v="IT"/>
    <s v="EUR"/>
    <x v="786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0377358490567"/>
    <s v="US"/>
    <s v="USD"/>
    <x v="787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92129246064621"/>
    <s v="US"/>
    <s v="USD"/>
    <x v="788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55309734513273"/>
    <s v="US"/>
    <s v="USD"/>
    <x v="33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x v="789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1917098445599"/>
    <s v="US"/>
    <s v="USD"/>
    <x v="79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2576882290564"/>
    <s v="US"/>
    <s v="USD"/>
    <x v="791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2307692307693"/>
    <s v="US"/>
    <s v="USD"/>
    <x v="792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69.9972602739726"/>
    <s v="US"/>
    <s v="USD"/>
    <x v="793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38709677419359"/>
    <s v="US"/>
    <s v="USD"/>
    <x v="794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79310344827589"/>
    <s v="US"/>
    <s v="USD"/>
    <x v="795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442622950819"/>
    <s v="US"/>
    <s v="USD"/>
    <x v="796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1972789115646"/>
    <s v="US"/>
    <s v="USD"/>
    <x v="797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18181818181816"/>
    <s v="CA"/>
    <s v="CAD"/>
    <x v="798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16483516483518"/>
    <s v="US"/>
    <s v="USD"/>
    <x v="799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0603015075375"/>
    <s v="IT"/>
    <s v="EUR"/>
    <x v="8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85714285714285"/>
    <s v="GB"/>
    <s v="GBP"/>
    <x v="801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308411214954"/>
    <s v="US"/>
    <s v="USD"/>
    <x v="802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2602739726028"/>
    <s v="AU"/>
    <s v="AUD"/>
    <x v="803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59259259259252"/>
    <s v="US"/>
    <s v="USD"/>
    <x v="212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78705978705975"/>
    <s v="US"/>
    <s v="USD"/>
    <x v="804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0162601626017"/>
    <s v="CH"/>
    <s v="CHF"/>
    <x v="805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x v="806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062893081761"/>
    <s v="US"/>
    <s v="USD"/>
    <x v="807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27272727272725"/>
    <s v="US"/>
    <s v="USD"/>
    <x v="722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2857142857146"/>
    <s v="US"/>
    <s v="USD"/>
    <x v="477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875"/>
    <s v="US"/>
    <s v="USD"/>
    <x v="259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4067796610166"/>
    <s v="US"/>
    <s v="USD"/>
    <x v="9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1937172774866"/>
    <s v="US"/>
    <s v="USD"/>
    <x v="808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1219512195124"/>
    <s v="US"/>
    <s v="USD"/>
    <x v="809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0.99898322318251"/>
    <s v="US"/>
    <s v="USD"/>
    <x v="444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25"/>
    <s v="CA"/>
    <s v="CAD"/>
    <x v="384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7770270270271"/>
    <s v="US"/>
    <s v="USD"/>
    <x v="81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76190476190474"/>
    <s v="US"/>
    <s v="USD"/>
    <x v="811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x v="812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46462715105156"/>
    <s v="AU"/>
    <s v="AUD"/>
    <x v="813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0921985815602"/>
    <s v="GB"/>
    <s v="GBP"/>
    <x v="814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.0032154340836"/>
    <s v="GB"/>
    <s v="GBP"/>
    <x v="8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26923076923077"/>
    <s v="US"/>
    <s v="USD"/>
    <x v="815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66666666666671"/>
    <s v="GB"/>
    <s v="GBP"/>
    <x v="816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2692307692308"/>
    <s v="CH"/>
    <s v="CHF"/>
    <x v="474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55555555555549"/>
    <s v="AU"/>
    <s v="AUD"/>
    <x v="817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45098039215686"/>
    <s v="US"/>
    <s v="USD"/>
    <x v="818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2105263157894"/>
    <s v="US"/>
    <s v="USD"/>
    <x v="819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x v="609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x v="547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06989951944078"/>
    <s v="IT"/>
    <s v="EUR"/>
    <x v="82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1538461538461"/>
    <s v="US"/>
    <s v="USD"/>
    <x v="821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333333333334"/>
    <s v="US"/>
    <s v="USD"/>
    <x v="151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1621621621621"/>
    <s v="US"/>
    <s v="USD"/>
    <x v="822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1.995234312946785"/>
    <s v="IT"/>
    <s v="EUR"/>
    <x v="823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6521739130437"/>
    <s v="GB"/>
    <s v="GBP"/>
    <x v="824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35294117647058"/>
    <s v="US"/>
    <s v="USD"/>
    <x v="825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1785714285715"/>
    <s v="US"/>
    <s v="USD"/>
    <x v="826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722222222221"/>
    <s v="US"/>
    <s v="USD"/>
    <x v="827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16298633017882"/>
    <s v="US"/>
    <s v="USD"/>
    <x v="828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2857142857143"/>
    <s v="US"/>
    <s v="USD"/>
    <x v="829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8484848484844"/>
    <s v="US"/>
    <s v="USD"/>
    <x v="83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76190476190482"/>
    <s v="US"/>
    <s v="USD"/>
    <x v="831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78483606557376"/>
    <s v="US"/>
    <s v="USD"/>
    <x v="832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3541666666667"/>
    <s v="US"/>
    <s v="USD"/>
    <x v="833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298507462686565"/>
    <s v="US"/>
    <s v="USD"/>
    <x v="834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48484848484844"/>
    <s v="CA"/>
    <s v="CAD"/>
    <x v="835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7179487179489"/>
    <s v="US"/>
    <s v="USD"/>
    <x v="836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1940298507463"/>
    <s v="AU"/>
    <s v="AUD"/>
    <x v="837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122807017544"/>
    <s v="US"/>
    <s v="USD"/>
    <x v="219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58174904942965"/>
    <s v="AU"/>
    <s v="AUD"/>
    <x v="365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.001182732111175"/>
    <s v="US"/>
    <s v="USD"/>
    <x v="838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87845303867405"/>
    <s v="US"/>
    <s v="USD"/>
    <x v="839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307692307692"/>
    <s v="US"/>
    <s v="USD"/>
    <x v="84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87499999999997"/>
    <s v="US"/>
    <s v="USD"/>
    <x v="841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896551724137929"/>
    <s v="US"/>
    <s v="USD"/>
    <x v="842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x v="843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437459910199"/>
    <s v="US"/>
    <s v="USD"/>
    <x v="844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07502206531335"/>
    <s v="US"/>
    <s v="USD"/>
    <x v="845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x v="846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325581395348"/>
    <s v="AU"/>
    <s v="AUD"/>
    <x v="11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x v="847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0963855421687"/>
    <s v="US"/>
    <s v="USD"/>
    <x v="848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16030534351151"/>
    <s v="US"/>
    <s v="USD"/>
    <x v="849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1785714285708"/>
    <s v="US"/>
    <s v="USD"/>
    <x v="78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07692307692309"/>
    <s v="US"/>
    <s v="USD"/>
    <x v="14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4545454545448"/>
    <s v="US"/>
    <s v="USD"/>
    <x v="85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096774193548"/>
    <s v="US"/>
    <s v="USD"/>
    <x v="851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3909774436091"/>
    <s v="US"/>
    <s v="USD"/>
    <x v="852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3333333333336"/>
    <s v="IT"/>
    <s v="EUR"/>
    <x v="853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2903225806451"/>
    <s v="US"/>
    <s v="USD"/>
    <x v="854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67632850241544"/>
    <s v="GB"/>
    <s v="GBP"/>
    <x v="67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1428571428568"/>
    <s v="US"/>
    <s v="USD"/>
    <x v="855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807374443743"/>
    <s v="US"/>
    <s v="USD"/>
    <x v="107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01754385964918"/>
    <s v="US"/>
    <s v="USD"/>
    <x v="344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35483870967744"/>
    <s v="US"/>
    <s v="USD"/>
    <x v="856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69023569023571"/>
    <s v="US"/>
    <s v="USD"/>
    <x v="857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16666666666664"/>
    <s v="US"/>
    <s v="USD"/>
    <x v="858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15466983938133"/>
    <s v="US"/>
    <s v="USD"/>
    <x v="859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301587301587"/>
    <s v="US"/>
    <s v="USD"/>
    <x v="86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6875"/>
    <s v="US"/>
    <s v="USD"/>
    <x v="17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0370370370368"/>
    <s v="US"/>
    <s v="USD"/>
    <x v="861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2857142857144"/>
    <s v="US"/>
    <s v="USD"/>
    <x v="862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68656716417908"/>
    <s v="US"/>
    <s v="USD"/>
    <x v="863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3913043478265"/>
    <s v="US"/>
    <s v="USD"/>
    <x v="864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69458128078813"/>
    <s v="GB"/>
    <s v="GBP"/>
    <x v="527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035040431267"/>
    <s v="US"/>
    <s v="USD"/>
    <x v="865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69040247678016"/>
    <s v="US"/>
    <s v="USD"/>
    <x v="866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3333333333331"/>
    <s v="US"/>
    <s v="USD"/>
    <x v="867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0.999140154772135"/>
    <s v="US"/>
    <s v="USD"/>
    <x v="868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0498687664043"/>
    <s v="US"/>
    <s v="USD"/>
    <x v="105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5.998410896708286"/>
    <s v="US"/>
    <s v="USD"/>
    <x v="481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3913043478258"/>
    <s v="US"/>
    <s v="USD"/>
    <x v="253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.002083333333335"/>
    <s v="US"/>
    <s v="USD"/>
    <x v="869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46875"/>
    <s v="US"/>
    <s v="USD"/>
    <x v="864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3097345132741"/>
    <s v="US"/>
    <s v="USD"/>
    <x v="843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59375"/>
    <s v="US"/>
    <s v="USD"/>
    <x v="289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0746887966808"/>
    <s v="US"/>
    <s v="USD"/>
    <x v="87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424242424242"/>
    <s v="US"/>
    <s v="USD"/>
    <x v="871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x v="872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2684085510693"/>
    <s v="US"/>
    <s v="USD"/>
    <x v="873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4.995594713656388"/>
    <s v="US"/>
    <s v="USD"/>
    <x v="874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2142857142854"/>
    <s v="US"/>
    <s v="USD"/>
    <x v="875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5107913669064"/>
    <s v="IT"/>
    <s v="EUR"/>
    <x v="876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101604278074"/>
    <s v="US"/>
    <s v="USD"/>
    <x v="877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8841354723708"/>
    <s v="US"/>
    <s v="USD"/>
    <x v="878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x v="879"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9C2744-2A15-AE48-94C1-7F19286DF407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9C607-48F5-D646-BC35-E2720533D797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sd="0" x="10"/>
        <item sd="0" x="23"/>
        <item sd="0"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BE352-6E42-394D-80DA-43456B7A1BF8}" name="PivotTable7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C1" workbookViewId="0">
      <selection activeCell="G1001" sqref="G1001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3" customWidth="1"/>
    <col min="4" max="4" width="9.6640625" bestFit="1" customWidth="1"/>
    <col min="5" max="5" width="12.6640625" bestFit="1" customWidth="1"/>
    <col min="6" max="6" width="18.83203125" bestFit="1" customWidth="1"/>
    <col min="7" max="7" width="13.33203125" bestFit="1" customWidth="1"/>
    <col min="8" max="8" width="18" bestFit="1" customWidth="1"/>
    <col min="9" max="9" width="21" style="5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26.83203125" bestFit="1" customWidth="1"/>
    <col min="14" max="14" width="13.16406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" bestFit="1" customWidth="1"/>
    <col min="19" max="19" width="19.33203125" bestFit="1" customWidth="1"/>
    <col min="20" max="20" width="17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ROUND(E2/D2*100, 0)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ROUND(E3/D3*100, 0)</f>
        <v>1040</v>
      </c>
      <c r="G3" t="s">
        <v>20</v>
      </c>
      <c r="H3">
        <v>158</v>
      </c>
      <c r="I3" s="5">
        <f t="shared" ref="I3:I66" si="1">E3/H3</f>
        <v>92.151898734177209</v>
      </c>
      <c r="J3" t="s">
        <v>21</v>
      </c>
      <c r="K3" t="s">
        <v>22</v>
      </c>
      <c r="L3">
        <v>1408424400</v>
      </c>
      <c r="M3" s="8">
        <f t="shared" ref="M3:M66" si="2">(((L3/60)/60)/24)+DATE(1970,1,1)</f>
        <v>41870.208333333336</v>
      </c>
      <c r="N3">
        <v>1408597200</v>
      </c>
      <c r="O3" s="8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ROUND(E67/D67*100, 0)</f>
        <v>236</v>
      </c>
      <c r="G67" t="s">
        <v>20</v>
      </c>
      <c r="H67">
        <v>236</v>
      </c>
      <c r="I67" s="5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8">
        <f t="shared" ref="M67:M130" si="6">(((L67/60)/60)/24)+DATE(1970,1,1)</f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ROUND(E131/D131*100, 0)</f>
        <v>3</v>
      </c>
      <c r="G131" t="s">
        <v>74</v>
      </c>
      <c r="H131">
        <v>55</v>
      </c>
      <c r="I131" s="5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8">
        <f t="shared" ref="M131:M194" si="10">(((L131/60)/60)/24)+DATE(1970,1,1)</f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ROUND(E195/D195*100, 0)</f>
        <v>46</v>
      </c>
      <c r="G195" t="s">
        <v>14</v>
      </c>
      <c r="H195">
        <v>65</v>
      </c>
      <c r="I195" s="5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8">
        <f t="shared" ref="M195:M258" si="14">(((L195/60)/60)/24)+DATE(1970,1,1)</f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ROUND(E259/D259*100, 0)</f>
        <v>146</v>
      </c>
      <c r="G259" t="s">
        <v>20</v>
      </c>
      <c r="H259">
        <v>92</v>
      </c>
      <c r="I259" s="5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8">
        <f t="shared" ref="M259:M322" si="18">(((L259/60)/60)/24)+DATE(1970,1,1)</f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ROUND(E323/D323*100, 0)</f>
        <v>94</v>
      </c>
      <c r="G323" t="s">
        <v>14</v>
      </c>
      <c r="H323">
        <v>2468</v>
      </c>
      <c r="I323" s="5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8">
        <f t="shared" ref="M323:M386" si="22">(((L323/60)/60)/24)+DATE(1970,1,1)</f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ROUND(E387/D387*100, 0)</f>
        <v>146</v>
      </c>
      <c r="G387" t="s">
        <v>20</v>
      </c>
      <c r="H387">
        <v>1137</v>
      </c>
      <c r="I387" s="5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8">
        <f t="shared" ref="M387:M450" si="26">(((L387/60)/60)/24)+DATE(1970,1,1)</f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ROUND(E451/D451*100, 0)</f>
        <v>967</v>
      </c>
      <c r="G451" t="s">
        <v>20</v>
      </c>
      <c r="H451">
        <v>86</v>
      </c>
      <c r="I451" s="5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8">
        <f t="shared" ref="M451:M514" si="30">(((L451/60)/60)/24)+DATE(1970,1,1)</f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s="5" t="e">
        <f t="shared" si="29"/>
        <v>#DIV/0!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ROUND(E515/D515*100, 0)</f>
        <v>39</v>
      </c>
      <c r="G515" t="s">
        <v>74</v>
      </c>
      <c r="H515">
        <v>35</v>
      </c>
      <c r="I515" s="5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8">
        <f t="shared" ref="M515:M578" si="34">(((L515/60)/60)/24)+DATE(1970,1,1)</f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ROUND(E579/D579*100, 0)</f>
        <v>19</v>
      </c>
      <c r="G579" t="s">
        <v>74</v>
      </c>
      <c r="H579">
        <v>37</v>
      </c>
      <c r="I579" s="5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8">
        <f t="shared" ref="M579:M642" si="38">(((L579/60)/60)/24)+DATE(1970,1,1)</f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ROUND(E643/D643*100, 0)</f>
        <v>120</v>
      </c>
      <c r="G643" t="s">
        <v>20</v>
      </c>
      <c r="H643">
        <v>194</v>
      </c>
      <c r="I643" s="5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 s="8">
        <f t="shared" ref="M643:M706" si="42">(((L643/60)/60)/24)+DATE(1970,1,1)</f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ROUND(E707/D707*100, 0)</f>
        <v>99</v>
      </c>
      <c r="G707" t="s">
        <v>14</v>
      </c>
      <c r="H707">
        <v>2025</v>
      </c>
      <c r="I707" s="5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8">
        <f t="shared" ref="M707:M770" si="46">(((L707/60)/60)/24)+DATE(1970,1,1)</f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ROUND(E771/D771*100, 0)</f>
        <v>87</v>
      </c>
      <c r="G771" t="s">
        <v>14</v>
      </c>
      <c r="H771">
        <v>3410</v>
      </c>
      <c r="I771" s="5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8">
        <f t="shared" ref="M771:M834" si="50">(((L771/60)/60)/24)+DATE(1970,1,1)</f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ROUND(E835/D835*100, 0)</f>
        <v>158</v>
      </c>
      <c r="G835" t="s">
        <v>20</v>
      </c>
      <c r="H835">
        <v>165</v>
      </c>
      <c r="I835" s="5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8">
        <f t="shared" ref="M835:M898" si="54">(((L835/60)/60)/24)+DATE(1970,1,1)</f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ROUND(E899/D899*100, 0)</f>
        <v>28</v>
      </c>
      <c r="G899" t="s">
        <v>14</v>
      </c>
      <c r="H899">
        <v>27</v>
      </c>
      <c r="I899" s="5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8">
        <f t="shared" ref="M899:M962" si="58">(((L899/60)/60)/24)+DATE(1970,1,1)</f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ROUND(E963/D963*100, 0)</f>
        <v>119</v>
      </c>
      <c r="G963" t="s">
        <v>20</v>
      </c>
      <c r="H963">
        <v>155</v>
      </c>
      <c r="I963" s="5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8">
        <f t="shared" ref="M963:M1001" si="62">(((L963/60)/60)/24)+DATE(1970,1,1)</f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/>
  <conditionalFormatting sqref="F2:F1001">
    <cfRule type="colorScale" priority="1">
      <colorScale>
        <cfvo type="min"/>
        <cfvo type="num" val="100"/>
        <cfvo type="max"/>
        <color rgb="FFC00000"/>
        <color rgb="FF00B050"/>
        <color rgb="FF0070C0"/>
      </colorScale>
    </cfRule>
  </conditionalFormatting>
  <conditionalFormatting sqref="G2:G1001">
    <cfRule type="cellIs" dxfId="15" priority="6" operator="equal">
      <formula>"Live"</formula>
    </cfRule>
    <cfRule type="cellIs" dxfId="14" priority="7" operator="equal">
      <formula>"Successful"</formula>
    </cfRule>
    <cfRule type="cellIs" dxfId="13" priority="8" operator="equal">
      <formula>"Canceled"</formula>
    </cfRule>
    <cfRule type="cellIs" dxfId="12" priority="9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4C82-EAF2-3B46-9281-3ADFAFC8D228}">
  <sheetPr codeName="Sheet6"/>
  <dimension ref="A1:F14"/>
  <sheetViews>
    <sheetView workbookViewId="0">
      <selection activeCell="E43" sqref="E4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2069</v>
      </c>
    </row>
    <row r="3" spans="1:6" x14ac:dyDescent="0.2">
      <c r="A3" s="6" t="s">
        <v>2066</v>
      </c>
      <c r="B3" s="6" t="s">
        <v>2067</v>
      </c>
    </row>
    <row r="4" spans="1:6" x14ac:dyDescent="0.2">
      <c r="A4" s="6" t="s">
        <v>2070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7" t="s">
        <v>2041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">
      <c r="A6" s="7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">
      <c r="A7" s="7" t="s">
        <v>2050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">
      <c r="A8" s="7" t="s">
        <v>2064</v>
      </c>
      <c r="B8" s="9"/>
      <c r="C8" s="9"/>
      <c r="D8" s="9"/>
      <c r="E8" s="9">
        <v>4</v>
      </c>
      <c r="F8" s="9">
        <v>4</v>
      </c>
    </row>
    <row r="9" spans="1:6" x14ac:dyDescent="0.2">
      <c r="A9" s="7" t="s">
        <v>2035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">
      <c r="A10" s="7" t="s">
        <v>2054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">
      <c r="A11" s="7" t="s">
        <v>2047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">
      <c r="A12" s="7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">
      <c r="A13" s="7" t="s">
        <v>2039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">
      <c r="A14" s="7" t="s">
        <v>2068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762D-0F7F-2343-B738-97D7AFE39359}">
  <sheetPr codeName="Sheet8"/>
  <dimension ref="A1:F30"/>
  <sheetViews>
    <sheetView workbookViewId="0">
      <selection activeCell="A2" sqref="A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9.6640625" bestFit="1" customWidth="1"/>
    <col min="8" max="8" width="15.6640625" bestFit="1" customWidth="1"/>
    <col min="9" max="9" width="19.6640625" bestFit="1" customWidth="1"/>
    <col min="10" max="10" width="20.5" bestFit="1" customWidth="1"/>
    <col min="11" max="11" width="24.5" bestFit="1" customWidth="1"/>
  </cols>
  <sheetData>
    <row r="1" spans="1:6" x14ac:dyDescent="0.2">
      <c r="A1" s="6" t="s">
        <v>6</v>
      </c>
      <c r="B1" t="s">
        <v>2069</v>
      </c>
    </row>
    <row r="2" spans="1:6" x14ac:dyDescent="0.2">
      <c r="A2" s="6" t="s">
        <v>2031</v>
      </c>
      <c r="B2" t="s">
        <v>2069</v>
      </c>
    </row>
    <row r="4" spans="1:6" x14ac:dyDescent="0.2">
      <c r="A4" s="6" t="s">
        <v>2066</v>
      </c>
      <c r="B4" s="6" t="s">
        <v>2067</v>
      </c>
    </row>
    <row r="5" spans="1:6" x14ac:dyDescent="0.2">
      <c r="A5" s="6" t="s">
        <v>2070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7" t="s">
        <v>2049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">
      <c r="A7" s="7" t="s">
        <v>2065</v>
      </c>
      <c r="B7" s="9"/>
      <c r="C7" s="9"/>
      <c r="D7" s="9"/>
      <c r="E7" s="9">
        <v>4</v>
      </c>
      <c r="F7" s="9">
        <v>4</v>
      </c>
    </row>
    <row r="8" spans="1:6" x14ac:dyDescent="0.2">
      <c r="A8" s="7" t="s">
        <v>2042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">
      <c r="A9" s="7" t="s">
        <v>2044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">
      <c r="A10" s="7" t="s">
        <v>2043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">
      <c r="A11" s="7" t="s">
        <v>2053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">
      <c r="A12" s="7" t="s">
        <v>2034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">
      <c r="A13" s="7" t="s">
        <v>2045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">
      <c r="A14" s="7" t="s">
        <v>2058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">
      <c r="A15" s="7" t="s">
        <v>2057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">
      <c r="A16" s="7" t="s">
        <v>2061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">
      <c r="A17" s="7" t="s">
        <v>2048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">
      <c r="A18" s="7" t="s">
        <v>2055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">
      <c r="A19" s="7" t="s">
        <v>2040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">
      <c r="A20" s="7" t="s">
        <v>2056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">
      <c r="A21" s="7" t="s">
        <v>2036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">
      <c r="A22" s="7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">
      <c r="A23" s="7" t="s">
        <v>2052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">
      <c r="A24" s="7" t="s">
        <v>2060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">
      <c r="A25" s="7" t="s">
        <v>2059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">
      <c r="A26" s="7" t="s">
        <v>2051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">
      <c r="A27" s="7" t="s">
        <v>2046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">
      <c r="A28" s="7" t="s">
        <v>2038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">
      <c r="A29" s="7" t="s">
        <v>2062</v>
      </c>
      <c r="B29" s="9"/>
      <c r="C29" s="9"/>
      <c r="D29" s="9"/>
      <c r="E29" s="9">
        <v>3</v>
      </c>
      <c r="F29" s="9">
        <v>3</v>
      </c>
    </row>
    <row r="30" spans="1:6" x14ac:dyDescent="0.2">
      <c r="A30" s="7" t="s">
        <v>2068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E054-9779-A640-AB73-017238D4C64E}">
  <sheetPr codeName="Sheet10"/>
  <dimension ref="A1:E18"/>
  <sheetViews>
    <sheetView topLeftCell="A2" workbookViewId="0">
      <selection activeCell="H46" sqref="H4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  <col min="8" max="10" width="29.33203125" bestFit="1" customWidth="1"/>
    <col min="11" max="11" width="20.5" bestFit="1" customWidth="1"/>
    <col min="12" max="12" width="34.1640625" bestFit="1" customWidth="1"/>
    <col min="13" max="15" width="29.33203125" bestFit="1" customWidth="1"/>
    <col min="16" max="16" width="20.5" bestFit="1" customWidth="1"/>
    <col min="17" max="17" width="34.1640625" bestFit="1" customWidth="1"/>
    <col min="18" max="18" width="22.5" bestFit="1" customWidth="1"/>
  </cols>
  <sheetData>
    <row r="1" spans="1:5" x14ac:dyDescent="0.2">
      <c r="A1" s="6" t="s">
        <v>2031</v>
      </c>
      <c r="B1" t="s">
        <v>2069</v>
      </c>
    </row>
    <row r="2" spans="1:5" x14ac:dyDescent="0.2">
      <c r="A2" s="6" t="s">
        <v>2085</v>
      </c>
      <c r="B2" t="s">
        <v>2069</v>
      </c>
    </row>
    <row r="4" spans="1:5" x14ac:dyDescent="0.2">
      <c r="A4" s="6" t="s">
        <v>2066</v>
      </c>
      <c r="B4" s="6" t="s">
        <v>2067</v>
      </c>
    </row>
    <row r="5" spans="1:5" x14ac:dyDescent="0.2">
      <c r="A5" s="6" t="s">
        <v>2070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">
      <c r="A6" s="7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">
      <c r="A7" s="7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">
      <c r="A8" s="7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">
      <c r="A9" s="7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">
      <c r="A10" s="7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">
      <c r="A11" s="7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">
      <c r="A12" s="7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">
      <c r="A13" s="7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">
      <c r="A14" s="7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">
      <c r="A15" s="7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">
      <c r="A16" s="7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">
      <c r="A17" s="7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">
      <c r="A18" s="7" t="s">
        <v>2068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8087-639C-304A-B8F5-55B93FA6C0EA}">
  <sheetPr codeName="Sheet12"/>
  <dimension ref="A1:N13"/>
  <sheetViews>
    <sheetView zoomScale="110" zoomScaleNormal="110" workbookViewId="0">
      <selection activeCell="C14" sqref="C14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8.6640625" bestFit="1" customWidth="1"/>
    <col min="7" max="7" width="15.83203125" bestFit="1" customWidth="1"/>
    <col min="8" max="8" width="18.33203125" bestFit="1" customWidth="1"/>
    <col min="10" max="10" width="9.6640625" bestFit="1" customWidth="1"/>
    <col min="11" max="11" width="12.6640625" bestFit="1" customWidth="1"/>
    <col min="12" max="12" width="18.83203125" bestFit="1" customWidth="1"/>
    <col min="13" max="13" width="13.33203125" bestFit="1" customWidth="1"/>
    <col min="14" max="14" width="18" bestFit="1" customWidth="1"/>
  </cols>
  <sheetData>
    <row r="1" spans="1:14" x14ac:dyDescent="0.2">
      <c r="A1" s="19" t="s">
        <v>2086</v>
      </c>
      <c r="B1" s="20" t="s">
        <v>2087</v>
      </c>
      <c r="C1" s="20" t="s">
        <v>2088</v>
      </c>
      <c r="D1" s="20" t="s">
        <v>2089</v>
      </c>
      <c r="E1" s="20" t="s">
        <v>2090</v>
      </c>
      <c r="F1" s="20" t="s">
        <v>2091</v>
      </c>
      <c r="G1" s="20" t="s">
        <v>2092</v>
      </c>
      <c r="H1" s="21" t="s">
        <v>2093</v>
      </c>
      <c r="J1" s="1"/>
      <c r="K1" s="1"/>
      <c r="L1" s="1"/>
      <c r="M1" s="1"/>
      <c r="N1" s="1"/>
    </row>
    <row r="2" spans="1:14" x14ac:dyDescent="0.2">
      <c r="A2" s="12" t="s">
        <v>2094</v>
      </c>
      <c r="B2" s="10">
        <f>COUNTIFS(Crowdfunding!E2:E1001,"&lt;1000",Crowdfunding!G2:G1001,"Successful")</f>
        <v>0</v>
      </c>
      <c r="C2" s="10">
        <f>COUNTIFS(Crowdfunding!E2:E1001,"&lt;1000",Crowdfunding!G2:G1001,"Failed")</f>
        <v>45</v>
      </c>
      <c r="D2" s="10">
        <f>COUNTIFS(Crowdfunding!E2:E1001,"&lt;1000",Crowdfunding!G2:G1001,"Canceled")</f>
        <v>2</v>
      </c>
      <c r="E2" s="10">
        <f>B2+C2+D2</f>
        <v>47</v>
      </c>
      <c r="F2" s="11">
        <f>B2/E2</f>
        <v>0</v>
      </c>
      <c r="G2" s="11">
        <f>C2/E2</f>
        <v>0.95744680851063835</v>
      </c>
      <c r="H2" s="13">
        <f>D2/E2</f>
        <v>4.2553191489361701E-2</v>
      </c>
    </row>
    <row r="3" spans="1:14" x14ac:dyDescent="0.2">
      <c r="A3" s="12" t="s">
        <v>2095</v>
      </c>
      <c r="B3" s="10">
        <f>COUNTIFS(Crowdfunding!E2:E1001,"&gt;=1000",Crowdfunding!E2:E1001,"&lt;=4999",Crowdfunding!G2:G1001,"Successful")</f>
        <v>34</v>
      </c>
      <c r="C3" s="10">
        <f>COUNTIFS(Crowdfunding!E2:E1001,"&gt;=1000",Crowdfunding!E2:E1001,"&lt;=4999",Crowdfunding!G2:G1001,"Failed")</f>
        <v>101</v>
      </c>
      <c r="D3" s="10">
        <f>COUNTIFS(Crowdfunding!E2:E1001,"&gt;=1000",Crowdfunding!E2:E1001,"&lt;=4999",Crowdfunding!G2:G1001,"Canceled")</f>
        <v>19</v>
      </c>
      <c r="E3" s="10">
        <f t="shared" ref="E3:E13" si="0">B3+C3+D3</f>
        <v>154</v>
      </c>
      <c r="F3" s="11">
        <f t="shared" ref="F3:F13" si="1">B3/E3</f>
        <v>0.22077922077922077</v>
      </c>
      <c r="G3" s="11">
        <f t="shared" ref="G3:G13" si="2">C3/E3</f>
        <v>0.6558441558441559</v>
      </c>
      <c r="H3" s="13">
        <f t="shared" ref="H3:H13" si="3">D3/E3</f>
        <v>0.12337662337662338</v>
      </c>
    </row>
    <row r="4" spans="1:14" x14ac:dyDescent="0.2">
      <c r="A4" s="12" t="s">
        <v>2096</v>
      </c>
      <c r="B4" s="10">
        <f>COUNTIFS(Crowdfunding!E2:E1001,"&gt;=5000",Crowdfunding!E2:E1001,"&lt;=9999",Crowdfunding!G2:G1001,"Successful")</f>
        <v>142</v>
      </c>
      <c r="C4" s="10">
        <f>COUNTIFS(Crowdfunding!E2:E1001,"&gt;=5000",Crowdfunding!E2:E1001,"&lt;=9999",Crowdfunding!G2:G1001,"Failed")</f>
        <v>64</v>
      </c>
      <c r="D4" s="10">
        <f>COUNTIFS(Crowdfunding!E2:E1001,"&gt;=5000",Crowdfunding!E2:E1001,"&lt;=9999",Crowdfunding!G2:G1001,"Canceled")</f>
        <v>10</v>
      </c>
      <c r="E4" s="10">
        <f t="shared" si="0"/>
        <v>216</v>
      </c>
      <c r="F4" s="11">
        <f t="shared" si="1"/>
        <v>0.65740740740740744</v>
      </c>
      <c r="G4" s="11">
        <f t="shared" si="2"/>
        <v>0.29629629629629628</v>
      </c>
      <c r="H4" s="13">
        <f t="shared" si="3"/>
        <v>4.6296296296296294E-2</v>
      </c>
    </row>
    <row r="5" spans="1:14" x14ac:dyDescent="0.2">
      <c r="A5" s="12" t="s">
        <v>2097</v>
      </c>
      <c r="B5" s="10">
        <f>COUNTIFS(Crowdfunding!E2:E1001,"&gt;=10000",Crowdfunding!E2:E1001,"&lt;=14999",Crowdfunding!G2:G1001,"Successful")</f>
        <v>211</v>
      </c>
      <c r="C5" s="10">
        <f>COUNTIFS(Crowdfunding!E2:E1001,"&gt;=10000",Crowdfunding!E2:E1001,"&lt;=14999",Crowdfunding!G2:G1001,"Failed")</f>
        <v>7</v>
      </c>
      <c r="D5" s="10">
        <f>COUNTIFS(Crowdfunding!E2:E1001,"&gt;=10000",Crowdfunding!E2:E1001,"&lt;=14999",Crowdfunding!G2:G1001,"Canceled")</f>
        <v>1</v>
      </c>
      <c r="E5" s="10">
        <f t="shared" si="0"/>
        <v>219</v>
      </c>
      <c r="F5" s="11">
        <f t="shared" si="1"/>
        <v>0.9634703196347032</v>
      </c>
      <c r="G5" s="11">
        <f t="shared" si="2"/>
        <v>3.1963470319634701E-2</v>
      </c>
      <c r="H5" s="13">
        <f t="shared" si="3"/>
        <v>4.5662100456621002E-3</v>
      </c>
    </row>
    <row r="6" spans="1:14" x14ac:dyDescent="0.2">
      <c r="A6" s="12" t="s">
        <v>2098</v>
      </c>
      <c r="B6" s="10">
        <f>COUNTIFS(Crowdfunding!E2:E1001,"&gt;=15000",Crowdfunding!E2:E1001,"&lt;=19999",Crowdfunding!G2:G1001,"Successful")</f>
        <v>0</v>
      </c>
      <c r="C6" s="10">
        <f>COUNTIFS(Crowdfunding!E2:E1001,"&gt;=15000",Crowdfunding!E2:E1001,"&lt;=19999",Crowdfunding!G2:G1001,"Failed")</f>
        <v>8</v>
      </c>
      <c r="D6" s="10">
        <f>COUNTIFS(Crowdfunding!E2:E1001,"&gt;=15000",Crowdfunding!E2:E1001,"&lt;=19999",Crowdfunding!G2:G1001,"Canceled")</f>
        <v>2</v>
      </c>
      <c r="E6" s="10">
        <f t="shared" si="0"/>
        <v>10</v>
      </c>
      <c r="F6" s="11">
        <f t="shared" si="1"/>
        <v>0</v>
      </c>
      <c r="G6" s="11">
        <f t="shared" si="2"/>
        <v>0.8</v>
      </c>
      <c r="H6" s="13">
        <f t="shared" si="3"/>
        <v>0.2</v>
      </c>
    </row>
    <row r="7" spans="1:14" x14ac:dyDescent="0.2">
      <c r="A7" s="12" t="s">
        <v>2099</v>
      </c>
      <c r="B7" s="10">
        <f>COUNTIFS(Crowdfunding!E2:E1001,"&gt;=20000",Crowdfunding!E2:E1001,"&lt;=24999",Crowdfunding!G2:G1001,"Successful")</f>
        <v>1</v>
      </c>
      <c r="C7" s="10">
        <f>COUNTIFS(Crowdfunding!E2:E1001,"&gt;=20000",Crowdfunding!E2:E1001,"&lt;=24999",Crowdfunding!G2:G1001,"Failed")</f>
        <v>7</v>
      </c>
      <c r="D7" s="10">
        <f>COUNTIFS(Crowdfunding!E2:E1001,"&gt;=20000",Crowdfunding!E2:E1001,"&lt;=24999",Crowdfunding!G2:G1001,"Canceled")</f>
        <v>0</v>
      </c>
      <c r="E7" s="10">
        <f t="shared" si="0"/>
        <v>8</v>
      </c>
      <c r="F7" s="11">
        <f t="shared" si="1"/>
        <v>0.125</v>
      </c>
      <c r="G7" s="11">
        <f t="shared" si="2"/>
        <v>0.875</v>
      </c>
      <c r="H7" s="13">
        <f t="shared" si="3"/>
        <v>0</v>
      </c>
    </row>
    <row r="8" spans="1:14" x14ac:dyDescent="0.2">
      <c r="A8" s="12" t="s">
        <v>2100</v>
      </c>
      <c r="B8" s="10">
        <f>COUNTIFS(Crowdfunding!E2:E1001,"&gt;=25000",Crowdfunding!E2:E1001,"&lt;=29999",Crowdfunding!G2:G1001,"Successful")</f>
        <v>0</v>
      </c>
      <c r="C8" s="10">
        <f>COUNTIFS(Crowdfunding!E2:E1001,"&gt;=25000",Crowdfunding!E2:E1001,"&lt;=29999",Crowdfunding!G2:G1001,"Failed")</f>
        <v>7</v>
      </c>
      <c r="D8" s="10">
        <f>COUNTIFS(Crowdfunding!E2:E1001,"&gt;=25000",Crowdfunding!E2:E1001,"&lt;=29999",Crowdfunding!G2:G1001,"Canceled")</f>
        <v>1</v>
      </c>
      <c r="E8" s="10">
        <f t="shared" si="0"/>
        <v>8</v>
      </c>
      <c r="F8" s="11">
        <f t="shared" si="1"/>
        <v>0</v>
      </c>
      <c r="G8" s="11">
        <f t="shared" si="2"/>
        <v>0.875</v>
      </c>
      <c r="H8" s="13">
        <f t="shared" si="3"/>
        <v>0.125</v>
      </c>
    </row>
    <row r="9" spans="1:14" x14ac:dyDescent="0.2">
      <c r="A9" s="12" t="s">
        <v>2101</v>
      </c>
      <c r="B9" s="10">
        <f>COUNTIFS(Crowdfunding!E2:E1001,"&gt;=30000",Crowdfunding!E2:E1001,"&lt;=34999",Crowdfunding!G2:G1001,"Successful")</f>
        <v>1</v>
      </c>
      <c r="C9" s="10">
        <f>COUNTIFS(Crowdfunding!E2:E1001,"&gt;=30000",Crowdfunding!E2:E1001,"&lt;=34999",Crowdfunding!G2:G1001,"Failed")</f>
        <v>6</v>
      </c>
      <c r="D9" s="10">
        <f>COUNTIFS(Crowdfunding!E2:E1001,"&gt;=30000",Crowdfunding!E2:E1001,"&lt;=34999",Crowdfunding!G2:G1001,"Canceled")</f>
        <v>3</v>
      </c>
      <c r="E9" s="10">
        <f t="shared" si="0"/>
        <v>10</v>
      </c>
      <c r="F9" s="11">
        <f t="shared" si="1"/>
        <v>0.1</v>
      </c>
      <c r="G9" s="11">
        <f t="shared" si="2"/>
        <v>0.6</v>
      </c>
      <c r="H9" s="13">
        <f t="shared" si="3"/>
        <v>0.3</v>
      </c>
    </row>
    <row r="10" spans="1:14" x14ac:dyDescent="0.2">
      <c r="A10" s="12" t="s">
        <v>2102</v>
      </c>
      <c r="B10" s="10">
        <f>COUNTIFS(Crowdfunding!E2:E1001,"&gt;=35000",Crowdfunding!E2:E1001,"&lt;=39999",Crowdfunding!G2:G1001,"Successful")</f>
        <v>1</v>
      </c>
      <c r="C10" s="10">
        <f>COUNTIFS(Crowdfunding!E2:E1001,"&gt;=35000",Crowdfunding!E2:E1001,"&lt;=39999",Crowdfunding!G2:G1001,"Failed")</f>
        <v>8</v>
      </c>
      <c r="D10" s="10">
        <f>COUNTIFS(Crowdfunding!E2:E1001,"&gt;=35000",Crowdfunding!E2:E1001,"&lt;=39999",Crowdfunding!G2:G1001,"Canceled")</f>
        <v>1</v>
      </c>
      <c r="E10" s="10">
        <f t="shared" si="0"/>
        <v>10</v>
      </c>
      <c r="F10" s="11">
        <f t="shared" si="1"/>
        <v>0.1</v>
      </c>
      <c r="G10" s="11">
        <f t="shared" si="2"/>
        <v>0.8</v>
      </c>
      <c r="H10" s="13">
        <f t="shared" si="3"/>
        <v>0.1</v>
      </c>
    </row>
    <row r="11" spans="1:14" x14ac:dyDescent="0.2">
      <c r="A11" s="12" t="s">
        <v>2103</v>
      </c>
      <c r="B11" s="10">
        <f>COUNTIFS(Crowdfunding!E2:E1001,"&gt;=40000",Crowdfunding!E2:E1001,"&lt;=44999",Crowdfunding!G2:G1001,"Successful")</f>
        <v>4</v>
      </c>
      <c r="C11" s="10">
        <f>COUNTIFS(Crowdfunding!E2:E1001,"&gt;=40000",Crowdfunding!E2:E1001,"&lt;=44999",Crowdfunding!G2:G1001,"Failed")</f>
        <v>4</v>
      </c>
      <c r="D11" s="10">
        <f>COUNTIFS(Crowdfunding!E2:E1001,"&gt;=40000",Crowdfunding!E2:E1001,"&lt;=44999",Crowdfunding!G2:G1001,"Canceled")</f>
        <v>1</v>
      </c>
      <c r="E11" s="10">
        <f t="shared" si="0"/>
        <v>9</v>
      </c>
      <c r="F11" s="11">
        <f t="shared" si="1"/>
        <v>0.44444444444444442</v>
      </c>
      <c r="G11" s="11">
        <f t="shared" si="2"/>
        <v>0.44444444444444442</v>
      </c>
      <c r="H11" s="13">
        <f t="shared" si="3"/>
        <v>0.1111111111111111</v>
      </c>
    </row>
    <row r="12" spans="1:14" x14ac:dyDescent="0.2">
      <c r="A12" s="12" t="s">
        <v>2104</v>
      </c>
      <c r="B12" s="10">
        <f>COUNTIFS(Crowdfunding!E2:E1001,"&gt;=45000",Crowdfunding!E2:E1001,"&lt;=49999",Crowdfunding!G2:G1001,"Successful")</f>
        <v>2</v>
      </c>
      <c r="C12" s="10">
        <f>COUNTIFS(Crowdfunding!E2:E1001,"&gt;=45000",Crowdfunding!E2:E1001,"&lt;=49999",Crowdfunding!G2:G1001,"Failed")</f>
        <v>7</v>
      </c>
      <c r="D12" s="10">
        <f>COUNTIFS(Crowdfunding!E2:E1001,"&gt;=45000",Crowdfunding!E2:E1001,"&lt;=49999",Crowdfunding!G2:G1001,"Canceled")</f>
        <v>4</v>
      </c>
      <c r="E12" s="10">
        <f t="shared" si="0"/>
        <v>13</v>
      </c>
      <c r="F12" s="11">
        <f t="shared" si="1"/>
        <v>0.15384615384615385</v>
      </c>
      <c r="G12" s="11">
        <f t="shared" si="2"/>
        <v>0.53846153846153844</v>
      </c>
      <c r="H12" s="13">
        <f t="shared" si="3"/>
        <v>0.30769230769230771</v>
      </c>
    </row>
    <row r="13" spans="1:14" ht="17" thickBot="1" x14ac:dyDescent="0.25">
      <c r="A13" s="14" t="s">
        <v>2105</v>
      </c>
      <c r="B13" s="15">
        <f>COUNTIFS(Crowdfunding!E2:E1001,"&gt;50000",Crowdfunding!G2:G1001,"Successful")</f>
        <v>169</v>
      </c>
      <c r="C13" s="15">
        <f>COUNTIFS(Crowdfunding!E2:E1001,"&gt;50000",Crowdfunding!G2:G1001,"Failed")</f>
        <v>100</v>
      </c>
      <c r="D13" s="15">
        <f>COUNTIFS(Crowdfunding!E2:E1001,"&gt;50000",Crowdfunding!G2:G1001,"Canceled")</f>
        <v>13</v>
      </c>
      <c r="E13" s="16">
        <f t="shared" si="0"/>
        <v>282</v>
      </c>
      <c r="F13" s="17">
        <f t="shared" si="1"/>
        <v>0.599290780141844</v>
      </c>
      <c r="G13" s="17">
        <f t="shared" si="2"/>
        <v>0.3546099290780142</v>
      </c>
      <c r="H13" s="18">
        <f t="shared" si="3"/>
        <v>4.6099290780141841E-2</v>
      </c>
    </row>
  </sheetData>
  <conditionalFormatting sqref="L2:L1001">
    <cfRule type="colorScale" priority="1">
      <colorScale>
        <cfvo type="min"/>
        <cfvo type="num" val="100"/>
        <cfvo type="max"/>
        <color rgb="FFC00000"/>
        <color rgb="FF00B050"/>
        <color rgb="FF0070C0"/>
      </colorScale>
    </cfRule>
  </conditionalFormatting>
  <conditionalFormatting sqref="M2:M1001">
    <cfRule type="cellIs" dxfId="11" priority="2" operator="equal">
      <formula>"Live"</formula>
    </cfRule>
    <cfRule type="cellIs" dxfId="10" priority="3" operator="equal">
      <formula>"Successful"</formula>
    </cfRule>
    <cfRule type="cellIs" dxfId="9" priority="4" operator="equal">
      <formula>"Canceled"</formula>
    </cfRule>
    <cfRule type="cellIs" dxfId="8" priority="5" operator="equal">
      <formula>"Failed"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3FB-23F7-904A-A294-B593E4DEA489}">
  <sheetPr codeName="Sheet14"/>
  <dimension ref="A1:O568"/>
  <sheetViews>
    <sheetView tabSelected="1" workbookViewId="0">
      <selection activeCell="K25" sqref="K25"/>
    </sheetView>
  </sheetViews>
  <sheetFormatPr baseColWidth="10" defaultRowHeight="16" x14ac:dyDescent="0.2"/>
  <cols>
    <col min="1" max="1" width="9.5" bestFit="1" customWidth="1"/>
    <col min="2" max="2" width="13" bestFit="1" customWidth="1"/>
    <col min="4" max="4" width="8.33203125" bestFit="1" customWidth="1"/>
    <col min="5" max="5" width="13" bestFit="1" customWidth="1"/>
    <col min="8" max="8" width="25.5" bestFit="1" customWidth="1"/>
    <col min="11" max="11" width="16.83203125" bestFit="1" customWidth="1"/>
  </cols>
  <sheetData>
    <row r="1" spans="1:15" ht="17" thickBot="1" x14ac:dyDescent="0.25">
      <c r="A1" s="38" t="s">
        <v>2116</v>
      </c>
      <c r="B1" s="39"/>
      <c r="C1" s="39"/>
      <c r="D1" s="39"/>
      <c r="E1" s="40"/>
    </row>
    <row r="2" spans="1:15" ht="17" thickBot="1" x14ac:dyDescent="0.25">
      <c r="A2" s="41"/>
      <c r="B2" s="42"/>
      <c r="C2" s="42"/>
      <c r="D2" s="42"/>
      <c r="E2" s="43"/>
      <c r="H2" s="30" t="s">
        <v>2106</v>
      </c>
      <c r="I2" s="32"/>
      <c r="K2" s="30" t="s">
        <v>2113</v>
      </c>
      <c r="L2" s="32"/>
    </row>
    <row r="3" spans="1:15" x14ac:dyDescent="0.2">
      <c r="A3" s="34" t="s">
        <v>4</v>
      </c>
      <c r="B3" s="35" t="s">
        <v>5</v>
      </c>
      <c r="C3" s="36"/>
      <c r="D3" s="35" t="s">
        <v>4</v>
      </c>
      <c r="E3" s="37" t="s">
        <v>5</v>
      </c>
      <c r="H3" s="23" t="s">
        <v>2107</v>
      </c>
      <c r="I3" s="27" cm="1">
        <f t="array" ref="I3">SUM(B4:B568/565)</f>
        <v>851.14690265486706</v>
      </c>
      <c r="K3" s="23" t="s">
        <v>2107</v>
      </c>
      <c r="L3" s="27" cm="1">
        <f t="array" ref="L3">SUM(E4:E367/364)</f>
        <v>585.61538461538441</v>
      </c>
    </row>
    <row r="4" spans="1:15" x14ac:dyDescent="0.2">
      <c r="A4" s="23" t="s">
        <v>20</v>
      </c>
      <c r="B4" s="22">
        <v>16</v>
      </c>
      <c r="C4" s="22"/>
      <c r="D4" s="22" t="s">
        <v>14</v>
      </c>
      <c r="E4" s="24">
        <v>0</v>
      </c>
      <c r="H4" s="23" t="s">
        <v>2108</v>
      </c>
      <c r="I4" s="24">
        <f>MEDIAN(B4:B568)</f>
        <v>201</v>
      </c>
      <c r="K4" s="23" t="s">
        <v>2108</v>
      </c>
      <c r="L4" s="24">
        <f>MEDIAN(E4:E367)</f>
        <v>114.5</v>
      </c>
    </row>
    <row r="5" spans="1:15" x14ac:dyDescent="0.2">
      <c r="A5" s="23" t="s">
        <v>20</v>
      </c>
      <c r="B5" s="22">
        <v>26</v>
      </c>
      <c r="C5" s="22"/>
      <c r="D5" s="22" t="s">
        <v>14</v>
      </c>
      <c r="E5" s="24">
        <v>0</v>
      </c>
      <c r="H5" s="23" t="s">
        <v>2109</v>
      </c>
      <c r="I5" s="24">
        <f>MIN(B4:B568)</f>
        <v>16</v>
      </c>
      <c r="K5" s="23" t="s">
        <v>2109</v>
      </c>
      <c r="L5" s="24">
        <f>MIN(E4:E367)</f>
        <v>0</v>
      </c>
    </row>
    <row r="6" spans="1:15" x14ac:dyDescent="0.2">
      <c r="A6" s="23" t="s">
        <v>20</v>
      </c>
      <c r="B6" s="22">
        <v>27</v>
      </c>
      <c r="C6" s="22"/>
      <c r="D6" s="22" t="s">
        <v>14</v>
      </c>
      <c r="E6" s="24">
        <v>1</v>
      </c>
      <c r="H6" s="23" t="s">
        <v>2110</v>
      </c>
      <c r="I6" s="24">
        <f>MAX(B4:B568)</f>
        <v>7295</v>
      </c>
      <c r="K6" s="23" t="s">
        <v>2110</v>
      </c>
      <c r="L6" s="24">
        <f>MAX(E4:E367)</f>
        <v>6080</v>
      </c>
    </row>
    <row r="7" spans="1:15" x14ac:dyDescent="0.2">
      <c r="A7" s="23" t="s">
        <v>20</v>
      </c>
      <c r="B7" s="22">
        <v>32</v>
      </c>
      <c r="C7" s="22"/>
      <c r="D7" s="22" t="s">
        <v>14</v>
      </c>
      <c r="E7" s="24">
        <v>1</v>
      </c>
      <c r="H7" s="23" t="s">
        <v>2111</v>
      </c>
      <c r="I7" s="24">
        <f>_xlfn.VAR.S(B4:B568)</f>
        <v>1606216.5936295739</v>
      </c>
      <c r="K7" s="23" t="s">
        <v>2111</v>
      </c>
      <c r="L7" s="24">
        <f>_xlfn.VAR.S(E4:E367)</f>
        <v>924113.45496927318</v>
      </c>
    </row>
    <row r="8" spans="1:15" ht="17" thickBot="1" x14ac:dyDescent="0.25">
      <c r="A8" s="23" t="s">
        <v>20</v>
      </c>
      <c r="B8" s="22">
        <v>32</v>
      </c>
      <c r="C8" s="22"/>
      <c r="D8" s="22" t="s">
        <v>14</v>
      </c>
      <c r="E8" s="24">
        <v>1</v>
      </c>
      <c r="H8" s="25" t="s">
        <v>2112</v>
      </c>
      <c r="I8" s="28">
        <f>_xlfn.STDEV.P(B4:B568)</f>
        <v>1266.2439466397898</v>
      </c>
      <c r="K8" s="25" t="s">
        <v>2112</v>
      </c>
      <c r="L8" s="28">
        <f>_xlfn.STDEV.P(E4:E367)</f>
        <v>959.98681331637863</v>
      </c>
    </row>
    <row r="9" spans="1:15" x14ac:dyDescent="0.2">
      <c r="A9" s="23" t="s">
        <v>20</v>
      </c>
      <c r="B9" s="22">
        <v>34</v>
      </c>
      <c r="C9" s="22"/>
      <c r="D9" s="22" t="s">
        <v>14</v>
      </c>
      <c r="E9" s="24">
        <v>1</v>
      </c>
    </row>
    <row r="10" spans="1:15" ht="17" thickBot="1" x14ac:dyDescent="0.25">
      <c r="A10" s="23" t="s">
        <v>20</v>
      </c>
      <c r="B10" s="22">
        <v>40</v>
      </c>
      <c r="C10" s="22"/>
      <c r="D10" s="22" t="s">
        <v>14</v>
      </c>
      <c r="E10" s="24">
        <v>1</v>
      </c>
    </row>
    <row r="11" spans="1:15" x14ac:dyDescent="0.2">
      <c r="A11" s="23" t="s">
        <v>20</v>
      </c>
      <c r="B11" s="22">
        <v>41</v>
      </c>
      <c r="C11" s="22"/>
      <c r="D11" s="22" t="s">
        <v>14</v>
      </c>
      <c r="E11" s="24">
        <v>1</v>
      </c>
      <c r="H11" s="30" t="s">
        <v>2117</v>
      </c>
      <c r="I11" s="31"/>
      <c r="J11" s="31"/>
      <c r="K11" s="31"/>
      <c r="L11" s="31"/>
      <c r="M11" s="31"/>
      <c r="N11" s="31"/>
      <c r="O11" s="32"/>
    </row>
    <row r="12" spans="1:15" x14ac:dyDescent="0.2">
      <c r="A12" s="23" t="s">
        <v>20</v>
      </c>
      <c r="B12" s="22">
        <v>41</v>
      </c>
      <c r="C12" s="22"/>
      <c r="D12" s="22" t="s">
        <v>14</v>
      </c>
      <c r="E12" s="24">
        <v>1</v>
      </c>
      <c r="H12" s="46" t="s">
        <v>2114</v>
      </c>
      <c r="I12" s="47"/>
      <c r="J12" s="47"/>
      <c r="K12" s="47"/>
      <c r="L12" s="47"/>
      <c r="M12" s="47"/>
      <c r="N12" s="47"/>
      <c r="O12" s="48"/>
    </row>
    <row r="13" spans="1:15" ht="16" customHeight="1" x14ac:dyDescent="0.2">
      <c r="A13" s="23" t="s">
        <v>20</v>
      </c>
      <c r="B13" s="22">
        <v>42</v>
      </c>
      <c r="C13" s="22"/>
      <c r="D13" s="22" t="s">
        <v>14</v>
      </c>
      <c r="E13" s="24">
        <v>1</v>
      </c>
      <c r="H13" s="49" t="s">
        <v>2115</v>
      </c>
      <c r="I13" s="44"/>
      <c r="J13" s="44"/>
      <c r="K13" s="44"/>
      <c r="L13" s="44"/>
      <c r="M13" s="44"/>
      <c r="N13" s="44"/>
      <c r="O13" s="50"/>
    </row>
    <row r="14" spans="1:15" x14ac:dyDescent="0.2">
      <c r="A14" s="23" t="s">
        <v>20</v>
      </c>
      <c r="B14" s="22">
        <v>43</v>
      </c>
      <c r="C14" s="22"/>
      <c r="D14" s="22" t="s">
        <v>14</v>
      </c>
      <c r="E14" s="24">
        <v>1</v>
      </c>
      <c r="H14" s="51"/>
      <c r="I14" s="45"/>
      <c r="J14" s="45"/>
      <c r="K14" s="45"/>
      <c r="L14" s="45"/>
      <c r="M14" s="45"/>
      <c r="N14" s="45"/>
      <c r="O14" s="52"/>
    </row>
    <row r="15" spans="1:15" ht="17" thickBot="1" x14ac:dyDescent="0.25">
      <c r="A15" s="23" t="s">
        <v>20</v>
      </c>
      <c r="B15" s="22">
        <v>43</v>
      </c>
      <c r="C15" s="22"/>
      <c r="D15" s="22" t="s">
        <v>14</v>
      </c>
      <c r="E15" s="24">
        <v>1</v>
      </c>
      <c r="H15" s="53"/>
      <c r="I15" s="54"/>
      <c r="J15" s="54"/>
      <c r="K15" s="54"/>
      <c r="L15" s="54"/>
      <c r="M15" s="54"/>
      <c r="N15" s="54"/>
      <c r="O15" s="55"/>
    </row>
    <row r="16" spans="1:15" x14ac:dyDescent="0.2">
      <c r="A16" s="23" t="s">
        <v>20</v>
      </c>
      <c r="B16" s="22">
        <v>48</v>
      </c>
      <c r="C16" s="22"/>
      <c r="D16" s="22" t="s">
        <v>14</v>
      </c>
      <c r="E16" s="24">
        <v>1</v>
      </c>
      <c r="H16" s="29"/>
      <c r="I16" s="29"/>
      <c r="J16" s="29"/>
      <c r="K16" s="29"/>
      <c r="L16" s="29"/>
    </row>
    <row r="17" spans="1:12" x14ac:dyDescent="0.2">
      <c r="A17" s="23" t="s">
        <v>20</v>
      </c>
      <c r="B17" s="22">
        <v>48</v>
      </c>
      <c r="C17" s="22"/>
      <c r="D17" s="22" t="s">
        <v>14</v>
      </c>
      <c r="E17" s="24">
        <v>1</v>
      </c>
      <c r="H17" s="29"/>
      <c r="I17" s="29"/>
      <c r="J17" s="29"/>
      <c r="K17" s="29"/>
      <c r="L17" s="29"/>
    </row>
    <row r="18" spans="1:12" x14ac:dyDescent="0.2">
      <c r="A18" s="23" t="s">
        <v>20</v>
      </c>
      <c r="B18" s="22">
        <v>48</v>
      </c>
      <c r="C18" s="22"/>
      <c r="D18" s="22" t="s">
        <v>14</v>
      </c>
      <c r="E18" s="24">
        <v>1</v>
      </c>
      <c r="H18" s="29"/>
      <c r="I18" s="29"/>
      <c r="J18" s="29"/>
      <c r="K18" s="29"/>
      <c r="L18" s="29"/>
    </row>
    <row r="19" spans="1:12" x14ac:dyDescent="0.2">
      <c r="A19" s="23" t="s">
        <v>20</v>
      </c>
      <c r="B19" s="22">
        <v>50</v>
      </c>
      <c r="C19" s="22"/>
      <c r="D19" s="22" t="s">
        <v>14</v>
      </c>
      <c r="E19" s="24">
        <v>1</v>
      </c>
      <c r="H19" s="29"/>
      <c r="I19" s="29"/>
      <c r="J19" s="29"/>
      <c r="K19" s="29"/>
      <c r="L19" s="29"/>
    </row>
    <row r="20" spans="1:12" x14ac:dyDescent="0.2">
      <c r="A20" s="23" t="s">
        <v>20</v>
      </c>
      <c r="B20" s="22">
        <v>50</v>
      </c>
      <c r="C20" s="22"/>
      <c r="D20" s="22" t="s">
        <v>14</v>
      </c>
      <c r="E20" s="24">
        <v>1</v>
      </c>
      <c r="H20" s="29"/>
      <c r="I20" s="29"/>
      <c r="J20" s="29"/>
      <c r="K20" s="29"/>
      <c r="L20" s="29"/>
    </row>
    <row r="21" spans="1:12" x14ac:dyDescent="0.2">
      <c r="A21" s="23" t="s">
        <v>20</v>
      </c>
      <c r="B21" s="22">
        <v>50</v>
      </c>
      <c r="C21" s="22"/>
      <c r="D21" s="22" t="s">
        <v>14</v>
      </c>
      <c r="E21" s="24">
        <v>1</v>
      </c>
      <c r="H21" s="29"/>
      <c r="I21" s="29"/>
      <c r="J21" s="29"/>
      <c r="K21" s="29"/>
      <c r="L21" s="29"/>
    </row>
    <row r="22" spans="1:12" x14ac:dyDescent="0.2">
      <c r="A22" s="23" t="s">
        <v>20</v>
      </c>
      <c r="B22" s="22">
        <v>52</v>
      </c>
      <c r="C22" s="22"/>
      <c r="D22" s="22" t="s">
        <v>14</v>
      </c>
      <c r="E22" s="24">
        <v>1</v>
      </c>
    </row>
    <row r="23" spans="1:12" x14ac:dyDescent="0.2">
      <c r="A23" s="23" t="s">
        <v>20</v>
      </c>
      <c r="B23" s="22">
        <v>53</v>
      </c>
      <c r="C23" s="22"/>
      <c r="D23" s="22" t="s">
        <v>14</v>
      </c>
      <c r="E23" s="24">
        <v>5</v>
      </c>
    </row>
    <row r="24" spans="1:12" x14ac:dyDescent="0.2">
      <c r="A24" s="23" t="s">
        <v>20</v>
      </c>
      <c r="B24" s="22">
        <v>53</v>
      </c>
      <c r="C24" s="22"/>
      <c r="D24" s="22" t="s">
        <v>14</v>
      </c>
      <c r="E24" s="24">
        <v>5</v>
      </c>
    </row>
    <row r="25" spans="1:12" x14ac:dyDescent="0.2">
      <c r="A25" s="23" t="s">
        <v>20</v>
      </c>
      <c r="B25" s="22">
        <v>54</v>
      </c>
      <c r="C25" s="22"/>
      <c r="D25" s="22" t="s">
        <v>14</v>
      </c>
      <c r="E25" s="24">
        <v>6</v>
      </c>
    </row>
    <row r="26" spans="1:12" x14ac:dyDescent="0.2">
      <c r="A26" s="23" t="s">
        <v>20</v>
      </c>
      <c r="B26" s="22">
        <v>55</v>
      </c>
      <c r="C26" s="22"/>
      <c r="D26" s="22" t="s">
        <v>14</v>
      </c>
      <c r="E26" s="24">
        <v>7</v>
      </c>
    </row>
    <row r="27" spans="1:12" x14ac:dyDescent="0.2">
      <c r="A27" s="23" t="s">
        <v>20</v>
      </c>
      <c r="B27" s="22">
        <v>56</v>
      </c>
      <c r="C27" s="22"/>
      <c r="D27" s="22" t="s">
        <v>14</v>
      </c>
      <c r="E27" s="24">
        <v>7</v>
      </c>
    </row>
    <row r="28" spans="1:12" x14ac:dyDescent="0.2">
      <c r="A28" s="23" t="s">
        <v>20</v>
      </c>
      <c r="B28" s="22">
        <v>59</v>
      </c>
      <c r="C28" s="22"/>
      <c r="D28" s="22" t="s">
        <v>14</v>
      </c>
      <c r="E28" s="24">
        <v>9</v>
      </c>
    </row>
    <row r="29" spans="1:12" x14ac:dyDescent="0.2">
      <c r="A29" s="23" t="s">
        <v>20</v>
      </c>
      <c r="B29" s="22">
        <v>62</v>
      </c>
      <c r="C29" s="22"/>
      <c r="D29" s="22" t="s">
        <v>14</v>
      </c>
      <c r="E29" s="24">
        <v>9</v>
      </c>
    </row>
    <row r="30" spans="1:12" x14ac:dyDescent="0.2">
      <c r="A30" s="23" t="s">
        <v>20</v>
      </c>
      <c r="B30" s="22">
        <v>64</v>
      </c>
      <c r="C30" s="22"/>
      <c r="D30" s="22" t="s">
        <v>14</v>
      </c>
      <c r="E30" s="24">
        <v>10</v>
      </c>
    </row>
    <row r="31" spans="1:12" x14ac:dyDescent="0.2">
      <c r="A31" s="23" t="s">
        <v>20</v>
      </c>
      <c r="B31" s="22">
        <v>65</v>
      </c>
      <c r="C31" s="22"/>
      <c r="D31" s="22" t="s">
        <v>14</v>
      </c>
      <c r="E31" s="24">
        <v>10</v>
      </c>
    </row>
    <row r="32" spans="1:12" x14ac:dyDescent="0.2">
      <c r="A32" s="23" t="s">
        <v>20</v>
      </c>
      <c r="B32" s="22">
        <v>65</v>
      </c>
      <c r="C32" s="22"/>
      <c r="D32" s="22" t="s">
        <v>14</v>
      </c>
      <c r="E32" s="24">
        <v>10</v>
      </c>
    </row>
    <row r="33" spans="1:5" x14ac:dyDescent="0.2">
      <c r="A33" s="23" t="s">
        <v>20</v>
      </c>
      <c r="B33" s="22">
        <v>67</v>
      </c>
      <c r="C33" s="22"/>
      <c r="D33" s="22" t="s">
        <v>14</v>
      </c>
      <c r="E33" s="24">
        <v>10</v>
      </c>
    </row>
    <row r="34" spans="1:5" x14ac:dyDescent="0.2">
      <c r="A34" s="23" t="s">
        <v>20</v>
      </c>
      <c r="B34" s="22">
        <v>68</v>
      </c>
      <c r="C34" s="22"/>
      <c r="D34" s="22" t="s">
        <v>14</v>
      </c>
      <c r="E34" s="24">
        <v>12</v>
      </c>
    </row>
    <row r="35" spans="1:5" x14ac:dyDescent="0.2">
      <c r="A35" s="23" t="s">
        <v>20</v>
      </c>
      <c r="B35" s="22">
        <v>69</v>
      </c>
      <c r="C35" s="22"/>
      <c r="D35" s="22" t="s">
        <v>14</v>
      </c>
      <c r="E35" s="24">
        <v>12</v>
      </c>
    </row>
    <row r="36" spans="1:5" x14ac:dyDescent="0.2">
      <c r="A36" s="23" t="s">
        <v>20</v>
      </c>
      <c r="B36" s="22">
        <v>69</v>
      </c>
      <c r="C36" s="22"/>
      <c r="D36" s="22" t="s">
        <v>14</v>
      </c>
      <c r="E36" s="24">
        <v>13</v>
      </c>
    </row>
    <row r="37" spans="1:5" x14ac:dyDescent="0.2">
      <c r="A37" s="23" t="s">
        <v>20</v>
      </c>
      <c r="B37" s="22">
        <v>70</v>
      </c>
      <c r="C37" s="22"/>
      <c r="D37" s="22" t="s">
        <v>14</v>
      </c>
      <c r="E37" s="24">
        <v>13</v>
      </c>
    </row>
    <row r="38" spans="1:5" x14ac:dyDescent="0.2">
      <c r="A38" s="23" t="s">
        <v>20</v>
      </c>
      <c r="B38" s="22">
        <v>71</v>
      </c>
      <c r="C38" s="22"/>
      <c r="D38" s="22" t="s">
        <v>14</v>
      </c>
      <c r="E38" s="24">
        <v>14</v>
      </c>
    </row>
    <row r="39" spans="1:5" x14ac:dyDescent="0.2">
      <c r="A39" s="23" t="s">
        <v>20</v>
      </c>
      <c r="B39" s="22">
        <v>72</v>
      </c>
      <c r="C39" s="22"/>
      <c r="D39" s="22" t="s">
        <v>14</v>
      </c>
      <c r="E39" s="24">
        <v>14</v>
      </c>
    </row>
    <row r="40" spans="1:5" x14ac:dyDescent="0.2">
      <c r="A40" s="23" t="s">
        <v>20</v>
      </c>
      <c r="B40" s="22">
        <v>76</v>
      </c>
      <c r="C40" s="22"/>
      <c r="D40" s="22" t="s">
        <v>14</v>
      </c>
      <c r="E40" s="24">
        <v>15</v>
      </c>
    </row>
    <row r="41" spans="1:5" x14ac:dyDescent="0.2">
      <c r="A41" s="23" t="s">
        <v>20</v>
      </c>
      <c r="B41" s="22">
        <v>76</v>
      </c>
      <c r="C41" s="22"/>
      <c r="D41" s="22" t="s">
        <v>14</v>
      </c>
      <c r="E41" s="24">
        <v>15</v>
      </c>
    </row>
    <row r="42" spans="1:5" x14ac:dyDescent="0.2">
      <c r="A42" s="23" t="s">
        <v>20</v>
      </c>
      <c r="B42" s="22">
        <v>78</v>
      </c>
      <c r="C42" s="22"/>
      <c r="D42" s="22" t="s">
        <v>14</v>
      </c>
      <c r="E42" s="24">
        <v>15</v>
      </c>
    </row>
    <row r="43" spans="1:5" x14ac:dyDescent="0.2">
      <c r="A43" s="23" t="s">
        <v>20</v>
      </c>
      <c r="B43" s="22">
        <v>78</v>
      </c>
      <c r="C43" s="22"/>
      <c r="D43" s="22" t="s">
        <v>14</v>
      </c>
      <c r="E43" s="24">
        <v>15</v>
      </c>
    </row>
    <row r="44" spans="1:5" x14ac:dyDescent="0.2">
      <c r="A44" s="23" t="s">
        <v>20</v>
      </c>
      <c r="B44" s="22">
        <v>80</v>
      </c>
      <c r="C44" s="22"/>
      <c r="D44" s="22" t="s">
        <v>14</v>
      </c>
      <c r="E44" s="24">
        <v>15</v>
      </c>
    </row>
    <row r="45" spans="1:5" x14ac:dyDescent="0.2">
      <c r="A45" s="23" t="s">
        <v>20</v>
      </c>
      <c r="B45" s="22">
        <v>80</v>
      </c>
      <c r="C45" s="22"/>
      <c r="D45" s="22" t="s">
        <v>14</v>
      </c>
      <c r="E45" s="24">
        <v>15</v>
      </c>
    </row>
    <row r="46" spans="1:5" x14ac:dyDescent="0.2">
      <c r="A46" s="23" t="s">
        <v>20</v>
      </c>
      <c r="B46" s="22">
        <v>80</v>
      </c>
      <c r="C46" s="22"/>
      <c r="D46" s="22" t="s">
        <v>14</v>
      </c>
      <c r="E46" s="24">
        <v>16</v>
      </c>
    </row>
    <row r="47" spans="1:5" x14ac:dyDescent="0.2">
      <c r="A47" s="23" t="s">
        <v>20</v>
      </c>
      <c r="B47" s="22">
        <v>80</v>
      </c>
      <c r="C47" s="22"/>
      <c r="D47" s="22" t="s">
        <v>14</v>
      </c>
      <c r="E47" s="24">
        <v>16</v>
      </c>
    </row>
    <row r="48" spans="1:5" x14ac:dyDescent="0.2">
      <c r="A48" s="23" t="s">
        <v>20</v>
      </c>
      <c r="B48" s="22">
        <v>80</v>
      </c>
      <c r="C48" s="22"/>
      <c r="D48" s="22" t="s">
        <v>14</v>
      </c>
      <c r="E48" s="24">
        <v>16</v>
      </c>
    </row>
    <row r="49" spans="1:5" x14ac:dyDescent="0.2">
      <c r="A49" s="23" t="s">
        <v>20</v>
      </c>
      <c r="B49" s="22">
        <v>80</v>
      </c>
      <c r="C49" s="22"/>
      <c r="D49" s="22" t="s">
        <v>14</v>
      </c>
      <c r="E49" s="24">
        <v>16</v>
      </c>
    </row>
    <row r="50" spans="1:5" x14ac:dyDescent="0.2">
      <c r="A50" s="23" t="s">
        <v>20</v>
      </c>
      <c r="B50" s="22">
        <v>81</v>
      </c>
      <c r="C50" s="22"/>
      <c r="D50" s="22" t="s">
        <v>14</v>
      </c>
      <c r="E50" s="24">
        <v>17</v>
      </c>
    </row>
    <row r="51" spans="1:5" x14ac:dyDescent="0.2">
      <c r="A51" s="23" t="s">
        <v>20</v>
      </c>
      <c r="B51" s="22">
        <v>82</v>
      </c>
      <c r="C51" s="22"/>
      <c r="D51" s="22" t="s">
        <v>14</v>
      </c>
      <c r="E51" s="24">
        <v>17</v>
      </c>
    </row>
    <row r="52" spans="1:5" x14ac:dyDescent="0.2">
      <c r="A52" s="23" t="s">
        <v>20</v>
      </c>
      <c r="B52" s="22">
        <v>82</v>
      </c>
      <c r="C52" s="22"/>
      <c r="D52" s="22" t="s">
        <v>14</v>
      </c>
      <c r="E52" s="24">
        <v>17</v>
      </c>
    </row>
    <row r="53" spans="1:5" x14ac:dyDescent="0.2">
      <c r="A53" s="23" t="s">
        <v>20</v>
      </c>
      <c r="B53" s="22">
        <v>83</v>
      </c>
      <c r="C53" s="22"/>
      <c r="D53" s="22" t="s">
        <v>14</v>
      </c>
      <c r="E53" s="24">
        <v>18</v>
      </c>
    </row>
    <row r="54" spans="1:5" x14ac:dyDescent="0.2">
      <c r="A54" s="23" t="s">
        <v>20</v>
      </c>
      <c r="B54" s="22">
        <v>83</v>
      </c>
      <c r="C54" s="22"/>
      <c r="D54" s="22" t="s">
        <v>14</v>
      </c>
      <c r="E54" s="24">
        <v>18</v>
      </c>
    </row>
    <row r="55" spans="1:5" x14ac:dyDescent="0.2">
      <c r="A55" s="23" t="s">
        <v>20</v>
      </c>
      <c r="B55" s="22">
        <v>84</v>
      </c>
      <c r="C55" s="22"/>
      <c r="D55" s="22" t="s">
        <v>14</v>
      </c>
      <c r="E55" s="24">
        <v>19</v>
      </c>
    </row>
    <row r="56" spans="1:5" x14ac:dyDescent="0.2">
      <c r="A56" s="23" t="s">
        <v>20</v>
      </c>
      <c r="B56" s="22">
        <v>84</v>
      </c>
      <c r="C56" s="22"/>
      <c r="D56" s="22" t="s">
        <v>14</v>
      </c>
      <c r="E56" s="24">
        <v>19</v>
      </c>
    </row>
    <row r="57" spans="1:5" x14ac:dyDescent="0.2">
      <c r="A57" s="23" t="s">
        <v>20</v>
      </c>
      <c r="B57" s="22">
        <v>85</v>
      </c>
      <c r="C57" s="22"/>
      <c r="D57" s="22" t="s">
        <v>14</v>
      </c>
      <c r="E57" s="24">
        <v>19</v>
      </c>
    </row>
    <row r="58" spans="1:5" x14ac:dyDescent="0.2">
      <c r="A58" s="23" t="s">
        <v>20</v>
      </c>
      <c r="B58" s="22">
        <v>85</v>
      </c>
      <c r="C58" s="22"/>
      <c r="D58" s="22" t="s">
        <v>14</v>
      </c>
      <c r="E58" s="24">
        <v>21</v>
      </c>
    </row>
    <row r="59" spans="1:5" x14ac:dyDescent="0.2">
      <c r="A59" s="23" t="s">
        <v>20</v>
      </c>
      <c r="B59" s="22">
        <v>85</v>
      </c>
      <c r="C59" s="22"/>
      <c r="D59" s="22" t="s">
        <v>14</v>
      </c>
      <c r="E59" s="24">
        <v>21</v>
      </c>
    </row>
    <row r="60" spans="1:5" x14ac:dyDescent="0.2">
      <c r="A60" s="23" t="s">
        <v>20</v>
      </c>
      <c r="B60" s="22">
        <v>85</v>
      </c>
      <c r="C60" s="22"/>
      <c r="D60" s="22" t="s">
        <v>14</v>
      </c>
      <c r="E60" s="24">
        <v>21</v>
      </c>
    </row>
    <row r="61" spans="1:5" x14ac:dyDescent="0.2">
      <c r="A61" s="23" t="s">
        <v>20</v>
      </c>
      <c r="B61" s="22">
        <v>85</v>
      </c>
      <c r="C61" s="22"/>
      <c r="D61" s="22" t="s">
        <v>14</v>
      </c>
      <c r="E61" s="24">
        <v>22</v>
      </c>
    </row>
    <row r="62" spans="1:5" x14ac:dyDescent="0.2">
      <c r="A62" s="23" t="s">
        <v>20</v>
      </c>
      <c r="B62" s="22">
        <v>85</v>
      </c>
      <c r="C62" s="22"/>
      <c r="D62" s="22" t="s">
        <v>14</v>
      </c>
      <c r="E62" s="24">
        <v>23</v>
      </c>
    </row>
    <row r="63" spans="1:5" x14ac:dyDescent="0.2">
      <c r="A63" s="23" t="s">
        <v>20</v>
      </c>
      <c r="B63" s="22">
        <v>86</v>
      </c>
      <c r="C63" s="22"/>
      <c r="D63" s="22" t="s">
        <v>14</v>
      </c>
      <c r="E63" s="24">
        <v>24</v>
      </c>
    </row>
    <row r="64" spans="1:5" x14ac:dyDescent="0.2">
      <c r="A64" s="23" t="s">
        <v>20</v>
      </c>
      <c r="B64" s="22">
        <v>86</v>
      </c>
      <c r="C64" s="22"/>
      <c r="D64" s="22" t="s">
        <v>14</v>
      </c>
      <c r="E64" s="24">
        <v>24</v>
      </c>
    </row>
    <row r="65" spans="1:5" x14ac:dyDescent="0.2">
      <c r="A65" s="23" t="s">
        <v>20</v>
      </c>
      <c r="B65" s="22">
        <v>86</v>
      </c>
      <c r="C65" s="22"/>
      <c r="D65" s="22" t="s">
        <v>14</v>
      </c>
      <c r="E65" s="24">
        <v>24</v>
      </c>
    </row>
    <row r="66" spans="1:5" x14ac:dyDescent="0.2">
      <c r="A66" s="23" t="s">
        <v>20</v>
      </c>
      <c r="B66" s="22">
        <v>87</v>
      </c>
      <c r="C66" s="22"/>
      <c r="D66" s="22" t="s">
        <v>14</v>
      </c>
      <c r="E66" s="24">
        <v>25</v>
      </c>
    </row>
    <row r="67" spans="1:5" x14ac:dyDescent="0.2">
      <c r="A67" s="23" t="s">
        <v>20</v>
      </c>
      <c r="B67" s="22">
        <v>87</v>
      </c>
      <c r="C67" s="22"/>
      <c r="D67" s="22" t="s">
        <v>14</v>
      </c>
      <c r="E67" s="24">
        <v>25</v>
      </c>
    </row>
    <row r="68" spans="1:5" x14ac:dyDescent="0.2">
      <c r="A68" s="23" t="s">
        <v>20</v>
      </c>
      <c r="B68" s="22">
        <v>87</v>
      </c>
      <c r="C68" s="22"/>
      <c r="D68" s="22" t="s">
        <v>14</v>
      </c>
      <c r="E68" s="24">
        <v>26</v>
      </c>
    </row>
    <row r="69" spans="1:5" x14ac:dyDescent="0.2">
      <c r="A69" s="23" t="s">
        <v>20</v>
      </c>
      <c r="B69" s="22">
        <v>88</v>
      </c>
      <c r="C69" s="22"/>
      <c r="D69" s="22" t="s">
        <v>14</v>
      </c>
      <c r="E69" s="24">
        <v>26</v>
      </c>
    </row>
    <row r="70" spans="1:5" x14ac:dyDescent="0.2">
      <c r="A70" s="23" t="s">
        <v>20</v>
      </c>
      <c r="B70" s="22">
        <v>88</v>
      </c>
      <c r="C70" s="22"/>
      <c r="D70" s="22" t="s">
        <v>14</v>
      </c>
      <c r="E70" s="24">
        <v>26</v>
      </c>
    </row>
    <row r="71" spans="1:5" x14ac:dyDescent="0.2">
      <c r="A71" s="23" t="s">
        <v>20</v>
      </c>
      <c r="B71" s="22">
        <v>88</v>
      </c>
      <c r="C71" s="22"/>
      <c r="D71" s="22" t="s">
        <v>14</v>
      </c>
      <c r="E71" s="24">
        <v>27</v>
      </c>
    </row>
    <row r="72" spans="1:5" x14ac:dyDescent="0.2">
      <c r="A72" s="23" t="s">
        <v>20</v>
      </c>
      <c r="B72" s="22">
        <v>88</v>
      </c>
      <c r="C72" s="22"/>
      <c r="D72" s="22" t="s">
        <v>14</v>
      </c>
      <c r="E72" s="24">
        <v>27</v>
      </c>
    </row>
    <row r="73" spans="1:5" x14ac:dyDescent="0.2">
      <c r="A73" s="23" t="s">
        <v>20</v>
      </c>
      <c r="B73" s="22">
        <v>89</v>
      </c>
      <c r="C73" s="22"/>
      <c r="D73" s="22" t="s">
        <v>14</v>
      </c>
      <c r="E73" s="24">
        <v>29</v>
      </c>
    </row>
    <row r="74" spans="1:5" x14ac:dyDescent="0.2">
      <c r="A74" s="23" t="s">
        <v>20</v>
      </c>
      <c r="B74" s="22">
        <v>89</v>
      </c>
      <c r="C74" s="22"/>
      <c r="D74" s="22" t="s">
        <v>14</v>
      </c>
      <c r="E74" s="24">
        <v>30</v>
      </c>
    </row>
    <row r="75" spans="1:5" x14ac:dyDescent="0.2">
      <c r="A75" s="23" t="s">
        <v>20</v>
      </c>
      <c r="B75" s="22">
        <v>91</v>
      </c>
      <c r="C75" s="22"/>
      <c r="D75" s="22" t="s">
        <v>14</v>
      </c>
      <c r="E75" s="24">
        <v>30</v>
      </c>
    </row>
    <row r="76" spans="1:5" x14ac:dyDescent="0.2">
      <c r="A76" s="23" t="s">
        <v>20</v>
      </c>
      <c r="B76" s="22">
        <v>92</v>
      </c>
      <c r="C76" s="22"/>
      <c r="D76" s="22" t="s">
        <v>14</v>
      </c>
      <c r="E76" s="24">
        <v>31</v>
      </c>
    </row>
    <row r="77" spans="1:5" x14ac:dyDescent="0.2">
      <c r="A77" s="23" t="s">
        <v>20</v>
      </c>
      <c r="B77" s="22">
        <v>92</v>
      </c>
      <c r="C77" s="22"/>
      <c r="D77" s="22" t="s">
        <v>14</v>
      </c>
      <c r="E77" s="24">
        <v>31</v>
      </c>
    </row>
    <row r="78" spans="1:5" x14ac:dyDescent="0.2">
      <c r="A78" s="23" t="s">
        <v>20</v>
      </c>
      <c r="B78" s="22">
        <v>92</v>
      </c>
      <c r="C78" s="22"/>
      <c r="D78" s="22" t="s">
        <v>14</v>
      </c>
      <c r="E78" s="24">
        <v>31</v>
      </c>
    </row>
    <row r="79" spans="1:5" x14ac:dyDescent="0.2">
      <c r="A79" s="23" t="s">
        <v>20</v>
      </c>
      <c r="B79" s="22">
        <v>92</v>
      </c>
      <c r="C79" s="22"/>
      <c r="D79" s="22" t="s">
        <v>14</v>
      </c>
      <c r="E79" s="24">
        <v>31</v>
      </c>
    </row>
    <row r="80" spans="1:5" x14ac:dyDescent="0.2">
      <c r="A80" s="23" t="s">
        <v>20</v>
      </c>
      <c r="B80" s="22">
        <v>92</v>
      </c>
      <c r="C80" s="22"/>
      <c r="D80" s="22" t="s">
        <v>14</v>
      </c>
      <c r="E80" s="24">
        <v>31</v>
      </c>
    </row>
    <row r="81" spans="1:5" x14ac:dyDescent="0.2">
      <c r="A81" s="23" t="s">
        <v>20</v>
      </c>
      <c r="B81" s="22">
        <v>93</v>
      </c>
      <c r="C81" s="22"/>
      <c r="D81" s="22" t="s">
        <v>14</v>
      </c>
      <c r="E81" s="24">
        <v>32</v>
      </c>
    </row>
    <row r="82" spans="1:5" x14ac:dyDescent="0.2">
      <c r="A82" s="23" t="s">
        <v>20</v>
      </c>
      <c r="B82" s="22">
        <v>94</v>
      </c>
      <c r="C82" s="22"/>
      <c r="D82" s="22" t="s">
        <v>14</v>
      </c>
      <c r="E82" s="24">
        <v>32</v>
      </c>
    </row>
    <row r="83" spans="1:5" x14ac:dyDescent="0.2">
      <c r="A83" s="23" t="s">
        <v>20</v>
      </c>
      <c r="B83" s="22">
        <v>94</v>
      </c>
      <c r="C83" s="22"/>
      <c r="D83" s="22" t="s">
        <v>14</v>
      </c>
      <c r="E83" s="24">
        <v>33</v>
      </c>
    </row>
    <row r="84" spans="1:5" x14ac:dyDescent="0.2">
      <c r="A84" s="23" t="s">
        <v>20</v>
      </c>
      <c r="B84" s="22">
        <v>94</v>
      </c>
      <c r="C84" s="22"/>
      <c r="D84" s="22" t="s">
        <v>14</v>
      </c>
      <c r="E84" s="24">
        <v>33</v>
      </c>
    </row>
    <row r="85" spans="1:5" x14ac:dyDescent="0.2">
      <c r="A85" s="23" t="s">
        <v>20</v>
      </c>
      <c r="B85" s="22">
        <v>95</v>
      </c>
      <c r="C85" s="22"/>
      <c r="D85" s="22" t="s">
        <v>14</v>
      </c>
      <c r="E85" s="24">
        <v>33</v>
      </c>
    </row>
    <row r="86" spans="1:5" x14ac:dyDescent="0.2">
      <c r="A86" s="23" t="s">
        <v>20</v>
      </c>
      <c r="B86" s="22">
        <v>96</v>
      </c>
      <c r="C86" s="22"/>
      <c r="D86" s="22" t="s">
        <v>14</v>
      </c>
      <c r="E86" s="24">
        <v>34</v>
      </c>
    </row>
    <row r="87" spans="1:5" x14ac:dyDescent="0.2">
      <c r="A87" s="23" t="s">
        <v>20</v>
      </c>
      <c r="B87" s="22">
        <v>96</v>
      </c>
      <c r="C87" s="22"/>
      <c r="D87" s="22" t="s">
        <v>14</v>
      </c>
      <c r="E87" s="24">
        <v>35</v>
      </c>
    </row>
    <row r="88" spans="1:5" x14ac:dyDescent="0.2">
      <c r="A88" s="23" t="s">
        <v>20</v>
      </c>
      <c r="B88" s="22">
        <v>96</v>
      </c>
      <c r="C88" s="22"/>
      <c r="D88" s="22" t="s">
        <v>14</v>
      </c>
      <c r="E88" s="24">
        <v>35</v>
      </c>
    </row>
    <row r="89" spans="1:5" x14ac:dyDescent="0.2">
      <c r="A89" s="23" t="s">
        <v>20</v>
      </c>
      <c r="B89" s="22">
        <v>97</v>
      </c>
      <c r="C89" s="22"/>
      <c r="D89" s="22" t="s">
        <v>14</v>
      </c>
      <c r="E89" s="24">
        <v>35</v>
      </c>
    </row>
    <row r="90" spans="1:5" x14ac:dyDescent="0.2">
      <c r="A90" s="23" t="s">
        <v>20</v>
      </c>
      <c r="B90" s="22">
        <v>98</v>
      </c>
      <c r="C90" s="22"/>
      <c r="D90" s="22" t="s">
        <v>14</v>
      </c>
      <c r="E90" s="24">
        <v>36</v>
      </c>
    </row>
    <row r="91" spans="1:5" x14ac:dyDescent="0.2">
      <c r="A91" s="23" t="s">
        <v>20</v>
      </c>
      <c r="B91" s="22">
        <v>98</v>
      </c>
      <c r="C91" s="22"/>
      <c r="D91" s="22" t="s">
        <v>14</v>
      </c>
      <c r="E91" s="24">
        <v>37</v>
      </c>
    </row>
    <row r="92" spans="1:5" x14ac:dyDescent="0.2">
      <c r="A92" s="23" t="s">
        <v>20</v>
      </c>
      <c r="B92" s="22">
        <v>100</v>
      </c>
      <c r="C92" s="22"/>
      <c r="D92" s="22" t="s">
        <v>14</v>
      </c>
      <c r="E92" s="24">
        <v>37</v>
      </c>
    </row>
    <row r="93" spans="1:5" x14ac:dyDescent="0.2">
      <c r="A93" s="23" t="s">
        <v>20</v>
      </c>
      <c r="B93" s="22">
        <v>100</v>
      </c>
      <c r="C93" s="22"/>
      <c r="D93" s="22" t="s">
        <v>14</v>
      </c>
      <c r="E93" s="24">
        <v>37</v>
      </c>
    </row>
    <row r="94" spans="1:5" x14ac:dyDescent="0.2">
      <c r="A94" s="23" t="s">
        <v>20</v>
      </c>
      <c r="B94" s="22">
        <v>101</v>
      </c>
      <c r="C94" s="22"/>
      <c r="D94" s="22" t="s">
        <v>14</v>
      </c>
      <c r="E94" s="24">
        <v>38</v>
      </c>
    </row>
    <row r="95" spans="1:5" x14ac:dyDescent="0.2">
      <c r="A95" s="23" t="s">
        <v>20</v>
      </c>
      <c r="B95" s="22">
        <v>101</v>
      </c>
      <c r="C95" s="22"/>
      <c r="D95" s="22" t="s">
        <v>14</v>
      </c>
      <c r="E95" s="24">
        <v>38</v>
      </c>
    </row>
    <row r="96" spans="1:5" x14ac:dyDescent="0.2">
      <c r="A96" s="23" t="s">
        <v>20</v>
      </c>
      <c r="B96" s="22">
        <v>102</v>
      </c>
      <c r="C96" s="22"/>
      <c r="D96" s="22" t="s">
        <v>14</v>
      </c>
      <c r="E96" s="24">
        <v>38</v>
      </c>
    </row>
    <row r="97" spans="1:5" x14ac:dyDescent="0.2">
      <c r="A97" s="23" t="s">
        <v>20</v>
      </c>
      <c r="B97" s="22">
        <v>102</v>
      </c>
      <c r="C97" s="22"/>
      <c r="D97" s="22" t="s">
        <v>14</v>
      </c>
      <c r="E97" s="24">
        <v>39</v>
      </c>
    </row>
    <row r="98" spans="1:5" x14ac:dyDescent="0.2">
      <c r="A98" s="23" t="s">
        <v>20</v>
      </c>
      <c r="B98" s="22">
        <v>103</v>
      </c>
      <c r="C98" s="22"/>
      <c r="D98" s="22" t="s">
        <v>14</v>
      </c>
      <c r="E98" s="24">
        <v>40</v>
      </c>
    </row>
    <row r="99" spans="1:5" x14ac:dyDescent="0.2">
      <c r="A99" s="23" t="s">
        <v>20</v>
      </c>
      <c r="B99" s="22">
        <v>103</v>
      </c>
      <c r="C99" s="22"/>
      <c r="D99" s="22" t="s">
        <v>14</v>
      </c>
      <c r="E99" s="24">
        <v>40</v>
      </c>
    </row>
    <row r="100" spans="1:5" x14ac:dyDescent="0.2">
      <c r="A100" s="23" t="s">
        <v>20</v>
      </c>
      <c r="B100" s="22">
        <v>105</v>
      </c>
      <c r="C100" s="22"/>
      <c r="D100" s="22" t="s">
        <v>14</v>
      </c>
      <c r="E100" s="24">
        <v>40</v>
      </c>
    </row>
    <row r="101" spans="1:5" x14ac:dyDescent="0.2">
      <c r="A101" s="23" t="s">
        <v>20</v>
      </c>
      <c r="B101" s="22">
        <v>106</v>
      </c>
      <c r="C101" s="22"/>
      <c r="D101" s="22" t="s">
        <v>14</v>
      </c>
      <c r="E101" s="24">
        <v>41</v>
      </c>
    </row>
    <row r="102" spans="1:5" x14ac:dyDescent="0.2">
      <c r="A102" s="23" t="s">
        <v>20</v>
      </c>
      <c r="B102" s="22">
        <v>106</v>
      </c>
      <c r="C102" s="22"/>
      <c r="D102" s="22" t="s">
        <v>14</v>
      </c>
      <c r="E102" s="24">
        <v>41</v>
      </c>
    </row>
    <row r="103" spans="1:5" x14ac:dyDescent="0.2">
      <c r="A103" s="23" t="s">
        <v>20</v>
      </c>
      <c r="B103" s="22">
        <v>107</v>
      </c>
      <c r="C103" s="22"/>
      <c r="D103" s="22" t="s">
        <v>14</v>
      </c>
      <c r="E103" s="24">
        <v>42</v>
      </c>
    </row>
    <row r="104" spans="1:5" x14ac:dyDescent="0.2">
      <c r="A104" s="23" t="s">
        <v>20</v>
      </c>
      <c r="B104" s="22">
        <v>107</v>
      </c>
      <c r="C104" s="22"/>
      <c r="D104" s="22" t="s">
        <v>14</v>
      </c>
      <c r="E104" s="24">
        <v>44</v>
      </c>
    </row>
    <row r="105" spans="1:5" x14ac:dyDescent="0.2">
      <c r="A105" s="23" t="s">
        <v>20</v>
      </c>
      <c r="B105" s="22">
        <v>107</v>
      </c>
      <c r="C105" s="22"/>
      <c r="D105" s="22" t="s">
        <v>14</v>
      </c>
      <c r="E105" s="24">
        <v>44</v>
      </c>
    </row>
    <row r="106" spans="1:5" x14ac:dyDescent="0.2">
      <c r="A106" s="23" t="s">
        <v>20</v>
      </c>
      <c r="B106" s="22">
        <v>107</v>
      </c>
      <c r="C106" s="22"/>
      <c r="D106" s="22" t="s">
        <v>14</v>
      </c>
      <c r="E106" s="24">
        <v>45</v>
      </c>
    </row>
    <row r="107" spans="1:5" x14ac:dyDescent="0.2">
      <c r="A107" s="23" t="s">
        <v>20</v>
      </c>
      <c r="B107" s="22">
        <v>107</v>
      </c>
      <c r="C107" s="22"/>
      <c r="D107" s="22" t="s">
        <v>14</v>
      </c>
      <c r="E107" s="24">
        <v>46</v>
      </c>
    </row>
    <row r="108" spans="1:5" x14ac:dyDescent="0.2">
      <c r="A108" s="23" t="s">
        <v>20</v>
      </c>
      <c r="B108" s="22">
        <v>110</v>
      </c>
      <c r="C108" s="22"/>
      <c r="D108" s="22" t="s">
        <v>14</v>
      </c>
      <c r="E108" s="24">
        <v>47</v>
      </c>
    </row>
    <row r="109" spans="1:5" x14ac:dyDescent="0.2">
      <c r="A109" s="23" t="s">
        <v>20</v>
      </c>
      <c r="B109" s="22">
        <v>110</v>
      </c>
      <c r="C109" s="22"/>
      <c r="D109" s="22" t="s">
        <v>14</v>
      </c>
      <c r="E109" s="24">
        <v>48</v>
      </c>
    </row>
    <row r="110" spans="1:5" x14ac:dyDescent="0.2">
      <c r="A110" s="23" t="s">
        <v>20</v>
      </c>
      <c r="B110" s="22">
        <v>110</v>
      </c>
      <c r="C110" s="22"/>
      <c r="D110" s="22" t="s">
        <v>14</v>
      </c>
      <c r="E110" s="24">
        <v>49</v>
      </c>
    </row>
    <row r="111" spans="1:5" x14ac:dyDescent="0.2">
      <c r="A111" s="23" t="s">
        <v>20</v>
      </c>
      <c r="B111" s="22">
        <v>110</v>
      </c>
      <c r="C111" s="22"/>
      <c r="D111" s="22" t="s">
        <v>14</v>
      </c>
      <c r="E111" s="24">
        <v>49</v>
      </c>
    </row>
    <row r="112" spans="1:5" x14ac:dyDescent="0.2">
      <c r="A112" s="23" t="s">
        <v>20</v>
      </c>
      <c r="B112" s="22">
        <v>111</v>
      </c>
      <c r="C112" s="22"/>
      <c r="D112" s="22" t="s">
        <v>14</v>
      </c>
      <c r="E112" s="24">
        <v>52</v>
      </c>
    </row>
    <row r="113" spans="1:5" x14ac:dyDescent="0.2">
      <c r="A113" s="23" t="s">
        <v>20</v>
      </c>
      <c r="B113" s="22">
        <v>112</v>
      </c>
      <c r="C113" s="22"/>
      <c r="D113" s="22" t="s">
        <v>14</v>
      </c>
      <c r="E113" s="24">
        <v>53</v>
      </c>
    </row>
    <row r="114" spans="1:5" x14ac:dyDescent="0.2">
      <c r="A114" s="23" t="s">
        <v>20</v>
      </c>
      <c r="B114" s="22">
        <v>112</v>
      </c>
      <c r="C114" s="22"/>
      <c r="D114" s="22" t="s">
        <v>14</v>
      </c>
      <c r="E114" s="24">
        <v>54</v>
      </c>
    </row>
    <row r="115" spans="1:5" x14ac:dyDescent="0.2">
      <c r="A115" s="23" t="s">
        <v>20</v>
      </c>
      <c r="B115" s="22">
        <v>112</v>
      </c>
      <c r="C115" s="22"/>
      <c r="D115" s="22" t="s">
        <v>14</v>
      </c>
      <c r="E115" s="24">
        <v>55</v>
      </c>
    </row>
    <row r="116" spans="1:5" x14ac:dyDescent="0.2">
      <c r="A116" s="23" t="s">
        <v>20</v>
      </c>
      <c r="B116" s="22">
        <v>113</v>
      </c>
      <c r="C116" s="22"/>
      <c r="D116" s="22" t="s">
        <v>14</v>
      </c>
      <c r="E116" s="24">
        <v>55</v>
      </c>
    </row>
    <row r="117" spans="1:5" x14ac:dyDescent="0.2">
      <c r="A117" s="23" t="s">
        <v>20</v>
      </c>
      <c r="B117" s="22">
        <v>113</v>
      </c>
      <c r="C117" s="22"/>
      <c r="D117" s="22" t="s">
        <v>14</v>
      </c>
      <c r="E117" s="24">
        <v>56</v>
      </c>
    </row>
    <row r="118" spans="1:5" x14ac:dyDescent="0.2">
      <c r="A118" s="23" t="s">
        <v>20</v>
      </c>
      <c r="B118" s="22">
        <v>114</v>
      </c>
      <c r="C118" s="22"/>
      <c r="D118" s="22" t="s">
        <v>14</v>
      </c>
      <c r="E118" s="24">
        <v>56</v>
      </c>
    </row>
    <row r="119" spans="1:5" x14ac:dyDescent="0.2">
      <c r="A119" s="23" t="s">
        <v>20</v>
      </c>
      <c r="B119" s="22">
        <v>114</v>
      </c>
      <c r="C119" s="22"/>
      <c r="D119" s="22" t="s">
        <v>14</v>
      </c>
      <c r="E119" s="24">
        <v>57</v>
      </c>
    </row>
    <row r="120" spans="1:5" x14ac:dyDescent="0.2">
      <c r="A120" s="23" t="s">
        <v>20</v>
      </c>
      <c r="B120" s="22">
        <v>114</v>
      </c>
      <c r="C120" s="22"/>
      <c r="D120" s="22" t="s">
        <v>14</v>
      </c>
      <c r="E120" s="24">
        <v>57</v>
      </c>
    </row>
    <row r="121" spans="1:5" x14ac:dyDescent="0.2">
      <c r="A121" s="23" t="s">
        <v>20</v>
      </c>
      <c r="B121" s="22">
        <v>115</v>
      </c>
      <c r="C121" s="22"/>
      <c r="D121" s="22" t="s">
        <v>14</v>
      </c>
      <c r="E121" s="24">
        <v>58</v>
      </c>
    </row>
    <row r="122" spans="1:5" x14ac:dyDescent="0.2">
      <c r="A122" s="23" t="s">
        <v>20</v>
      </c>
      <c r="B122" s="22">
        <v>116</v>
      </c>
      <c r="C122" s="22"/>
      <c r="D122" s="22" t="s">
        <v>14</v>
      </c>
      <c r="E122" s="24">
        <v>60</v>
      </c>
    </row>
    <row r="123" spans="1:5" x14ac:dyDescent="0.2">
      <c r="A123" s="23" t="s">
        <v>20</v>
      </c>
      <c r="B123" s="22">
        <v>116</v>
      </c>
      <c r="C123" s="22"/>
      <c r="D123" s="22" t="s">
        <v>14</v>
      </c>
      <c r="E123" s="24">
        <v>62</v>
      </c>
    </row>
    <row r="124" spans="1:5" x14ac:dyDescent="0.2">
      <c r="A124" s="23" t="s">
        <v>20</v>
      </c>
      <c r="B124" s="22">
        <v>117</v>
      </c>
      <c r="C124" s="22"/>
      <c r="D124" s="22" t="s">
        <v>14</v>
      </c>
      <c r="E124" s="24">
        <v>62</v>
      </c>
    </row>
    <row r="125" spans="1:5" x14ac:dyDescent="0.2">
      <c r="A125" s="23" t="s">
        <v>20</v>
      </c>
      <c r="B125" s="22">
        <v>117</v>
      </c>
      <c r="C125" s="22"/>
      <c r="D125" s="22" t="s">
        <v>14</v>
      </c>
      <c r="E125" s="24">
        <v>63</v>
      </c>
    </row>
    <row r="126" spans="1:5" x14ac:dyDescent="0.2">
      <c r="A126" s="23" t="s">
        <v>20</v>
      </c>
      <c r="B126" s="22">
        <v>119</v>
      </c>
      <c r="C126" s="22"/>
      <c r="D126" s="22" t="s">
        <v>14</v>
      </c>
      <c r="E126" s="24">
        <v>63</v>
      </c>
    </row>
    <row r="127" spans="1:5" x14ac:dyDescent="0.2">
      <c r="A127" s="23" t="s">
        <v>20</v>
      </c>
      <c r="B127" s="22">
        <v>121</v>
      </c>
      <c r="C127" s="22"/>
      <c r="D127" s="22" t="s">
        <v>14</v>
      </c>
      <c r="E127" s="24">
        <v>64</v>
      </c>
    </row>
    <row r="128" spans="1:5" x14ac:dyDescent="0.2">
      <c r="A128" s="23" t="s">
        <v>20</v>
      </c>
      <c r="B128" s="22">
        <v>121</v>
      </c>
      <c r="C128" s="22"/>
      <c r="D128" s="22" t="s">
        <v>14</v>
      </c>
      <c r="E128" s="24">
        <v>64</v>
      </c>
    </row>
    <row r="129" spans="1:5" x14ac:dyDescent="0.2">
      <c r="A129" s="23" t="s">
        <v>20</v>
      </c>
      <c r="B129" s="22">
        <v>121</v>
      </c>
      <c r="C129" s="22"/>
      <c r="D129" s="22" t="s">
        <v>14</v>
      </c>
      <c r="E129" s="24">
        <v>64</v>
      </c>
    </row>
    <row r="130" spans="1:5" x14ac:dyDescent="0.2">
      <c r="A130" s="23" t="s">
        <v>20</v>
      </c>
      <c r="B130" s="22">
        <v>122</v>
      </c>
      <c r="C130" s="22"/>
      <c r="D130" s="22" t="s">
        <v>14</v>
      </c>
      <c r="E130" s="24">
        <v>64</v>
      </c>
    </row>
    <row r="131" spans="1:5" x14ac:dyDescent="0.2">
      <c r="A131" s="23" t="s">
        <v>20</v>
      </c>
      <c r="B131" s="22">
        <v>122</v>
      </c>
      <c r="C131" s="22"/>
      <c r="D131" s="22" t="s">
        <v>14</v>
      </c>
      <c r="E131" s="24">
        <v>65</v>
      </c>
    </row>
    <row r="132" spans="1:5" x14ac:dyDescent="0.2">
      <c r="A132" s="23" t="s">
        <v>20</v>
      </c>
      <c r="B132" s="22">
        <v>122</v>
      </c>
      <c r="C132" s="22"/>
      <c r="D132" s="22" t="s">
        <v>14</v>
      </c>
      <c r="E132" s="24">
        <v>65</v>
      </c>
    </row>
    <row r="133" spans="1:5" x14ac:dyDescent="0.2">
      <c r="A133" s="23" t="s">
        <v>20</v>
      </c>
      <c r="B133" s="22">
        <v>122</v>
      </c>
      <c r="C133" s="22"/>
      <c r="D133" s="22" t="s">
        <v>14</v>
      </c>
      <c r="E133" s="24">
        <v>67</v>
      </c>
    </row>
    <row r="134" spans="1:5" x14ac:dyDescent="0.2">
      <c r="A134" s="23" t="s">
        <v>20</v>
      </c>
      <c r="B134" s="22">
        <v>123</v>
      </c>
      <c r="C134" s="22"/>
      <c r="D134" s="22" t="s">
        <v>14</v>
      </c>
      <c r="E134" s="24">
        <v>67</v>
      </c>
    </row>
    <row r="135" spans="1:5" x14ac:dyDescent="0.2">
      <c r="A135" s="23" t="s">
        <v>20</v>
      </c>
      <c r="B135" s="22">
        <v>123</v>
      </c>
      <c r="C135" s="22"/>
      <c r="D135" s="22" t="s">
        <v>14</v>
      </c>
      <c r="E135" s="24">
        <v>67</v>
      </c>
    </row>
    <row r="136" spans="1:5" x14ac:dyDescent="0.2">
      <c r="A136" s="23" t="s">
        <v>20</v>
      </c>
      <c r="B136" s="22">
        <v>123</v>
      </c>
      <c r="C136" s="22"/>
      <c r="D136" s="22" t="s">
        <v>14</v>
      </c>
      <c r="E136" s="24">
        <v>67</v>
      </c>
    </row>
    <row r="137" spans="1:5" x14ac:dyDescent="0.2">
      <c r="A137" s="23" t="s">
        <v>20</v>
      </c>
      <c r="B137" s="22">
        <v>125</v>
      </c>
      <c r="C137" s="22"/>
      <c r="D137" s="22" t="s">
        <v>14</v>
      </c>
      <c r="E137" s="24">
        <v>67</v>
      </c>
    </row>
    <row r="138" spans="1:5" x14ac:dyDescent="0.2">
      <c r="A138" s="23" t="s">
        <v>20</v>
      </c>
      <c r="B138" s="22">
        <v>126</v>
      </c>
      <c r="C138" s="22"/>
      <c r="D138" s="22" t="s">
        <v>14</v>
      </c>
      <c r="E138" s="24">
        <v>67</v>
      </c>
    </row>
    <row r="139" spans="1:5" x14ac:dyDescent="0.2">
      <c r="A139" s="23" t="s">
        <v>20</v>
      </c>
      <c r="B139" s="22">
        <v>126</v>
      </c>
      <c r="C139" s="22"/>
      <c r="D139" s="22" t="s">
        <v>14</v>
      </c>
      <c r="E139" s="24">
        <v>67</v>
      </c>
    </row>
    <row r="140" spans="1:5" x14ac:dyDescent="0.2">
      <c r="A140" s="23" t="s">
        <v>20</v>
      </c>
      <c r="B140" s="22">
        <v>126</v>
      </c>
      <c r="C140" s="22"/>
      <c r="D140" s="22" t="s">
        <v>14</v>
      </c>
      <c r="E140" s="24">
        <v>70</v>
      </c>
    </row>
    <row r="141" spans="1:5" x14ac:dyDescent="0.2">
      <c r="A141" s="23" t="s">
        <v>20</v>
      </c>
      <c r="B141" s="22">
        <v>126</v>
      </c>
      <c r="C141" s="22"/>
      <c r="D141" s="22" t="s">
        <v>14</v>
      </c>
      <c r="E141" s="24">
        <v>71</v>
      </c>
    </row>
    <row r="142" spans="1:5" x14ac:dyDescent="0.2">
      <c r="A142" s="23" t="s">
        <v>20</v>
      </c>
      <c r="B142" s="22">
        <v>126</v>
      </c>
      <c r="C142" s="22"/>
      <c r="D142" s="22" t="s">
        <v>14</v>
      </c>
      <c r="E142" s="24">
        <v>73</v>
      </c>
    </row>
    <row r="143" spans="1:5" x14ac:dyDescent="0.2">
      <c r="A143" s="23" t="s">
        <v>20</v>
      </c>
      <c r="B143" s="22">
        <v>127</v>
      </c>
      <c r="C143" s="22"/>
      <c r="D143" s="22" t="s">
        <v>14</v>
      </c>
      <c r="E143" s="24">
        <v>73</v>
      </c>
    </row>
    <row r="144" spans="1:5" x14ac:dyDescent="0.2">
      <c r="A144" s="23" t="s">
        <v>20</v>
      </c>
      <c r="B144" s="22">
        <v>127</v>
      </c>
      <c r="C144" s="22"/>
      <c r="D144" s="22" t="s">
        <v>14</v>
      </c>
      <c r="E144" s="24">
        <v>75</v>
      </c>
    </row>
    <row r="145" spans="1:5" x14ac:dyDescent="0.2">
      <c r="A145" s="23" t="s">
        <v>20</v>
      </c>
      <c r="B145" s="22">
        <v>128</v>
      </c>
      <c r="C145" s="22"/>
      <c r="D145" s="22" t="s">
        <v>14</v>
      </c>
      <c r="E145" s="24">
        <v>75</v>
      </c>
    </row>
    <row r="146" spans="1:5" x14ac:dyDescent="0.2">
      <c r="A146" s="23" t="s">
        <v>20</v>
      </c>
      <c r="B146" s="22">
        <v>128</v>
      </c>
      <c r="C146" s="22"/>
      <c r="D146" s="22" t="s">
        <v>14</v>
      </c>
      <c r="E146" s="24">
        <v>75</v>
      </c>
    </row>
    <row r="147" spans="1:5" x14ac:dyDescent="0.2">
      <c r="A147" s="23" t="s">
        <v>20</v>
      </c>
      <c r="B147" s="22">
        <v>129</v>
      </c>
      <c r="C147" s="22"/>
      <c r="D147" s="22" t="s">
        <v>14</v>
      </c>
      <c r="E147" s="24">
        <v>75</v>
      </c>
    </row>
    <row r="148" spans="1:5" x14ac:dyDescent="0.2">
      <c r="A148" s="23" t="s">
        <v>20</v>
      </c>
      <c r="B148" s="22">
        <v>129</v>
      </c>
      <c r="C148" s="22"/>
      <c r="D148" s="22" t="s">
        <v>14</v>
      </c>
      <c r="E148" s="24">
        <v>76</v>
      </c>
    </row>
    <row r="149" spans="1:5" x14ac:dyDescent="0.2">
      <c r="A149" s="23" t="s">
        <v>20</v>
      </c>
      <c r="B149" s="22">
        <v>130</v>
      </c>
      <c r="C149" s="22"/>
      <c r="D149" s="22" t="s">
        <v>14</v>
      </c>
      <c r="E149" s="24">
        <v>77</v>
      </c>
    </row>
    <row r="150" spans="1:5" x14ac:dyDescent="0.2">
      <c r="A150" s="23" t="s">
        <v>20</v>
      </c>
      <c r="B150" s="22">
        <v>130</v>
      </c>
      <c r="C150" s="22"/>
      <c r="D150" s="22" t="s">
        <v>14</v>
      </c>
      <c r="E150" s="24">
        <v>77</v>
      </c>
    </row>
    <row r="151" spans="1:5" x14ac:dyDescent="0.2">
      <c r="A151" s="23" t="s">
        <v>20</v>
      </c>
      <c r="B151" s="22">
        <v>131</v>
      </c>
      <c r="C151" s="22"/>
      <c r="D151" s="22" t="s">
        <v>14</v>
      </c>
      <c r="E151" s="24">
        <v>77</v>
      </c>
    </row>
    <row r="152" spans="1:5" x14ac:dyDescent="0.2">
      <c r="A152" s="23" t="s">
        <v>20</v>
      </c>
      <c r="B152" s="22">
        <v>131</v>
      </c>
      <c r="C152" s="22"/>
      <c r="D152" s="22" t="s">
        <v>14</v>
      </c>
      <c r="E152" s="24">
        <v>78</v>
      </c>
    </row>
    <row r="153" spans="1:5" x14ac:dyDescent="0.2">
      <c r="A153" s="23" t="s">
        <v>20</v>
      </c>
      <c r="B153" s="22">
        <v>131</v>
      </c>
      <c r="C153" s="22"/>
      <c r="D153" s="22" t="s">
        <v>14</v>
      </c>
      <c r="E153" s="24">
        <v>78</v>
      </c>
    </row>
    <row r="154" spans="1:5" x14ac:dyDescent="0.2">
      <c r="A154" s="23" t="s">
        <v>20</v>
      </c>
      <c r="B154" s="22">
        <v>131</v>
      </c>
      <c r="C154" s="22"/>
      <c r="D154" s="22" t="s">
        <v>14</v>
      </c>
      <c r="E154" s="24">
        <v>79</v>
      </c>
    </row>
    <row r="155" spans="1:5" x14ac:dyDescent="0.2">
      <c r="A155" s="23" t="s">
        <v>20</v>
      </c>
      <c r="B155" s="22">
        <v>131</v>
      </c>
      <c r="C155" s="22"/>
      <c r="D155" s="22" t="s">
        <v>14</v>
      </c>
      <c r="E155" s="24">
        <v>80</v>
      </c>
    </row>
    <row r="156" spans="1:5" x14ac:dyDescent="0.2">
      <c r="A156" s="23" t="s">
        <v>20</v>
      </c>
      <c r="B156" s="22">
        <v>132</v>
      </c>
      <c r="C156" s="22"/>
      <c r="D156" s="22" t="s">
        <v>14</v>
      </c>
      <c r="E156" s="24">
        <v>80</v>
      </c>
    </row>
    <row r="157" spans="1:5" x14ac:dyDescent="0.2">
      <c r="A157" s="23" t="s">
        <v>20</v>
      </c>
      <c r="B157" s="22">
        <v>132</v>
      </c>
      <c r="C157" s="22"/>
      <c r="D157" s="22" t="s">
        <v>14</v>
      </c>
      <c r="E157" s="24">
        <v>82</v>
      </c>
    </row>
    <row r="158" spans="1:5" x14ac:dyDescent="0.2">
      <c r="A158" s="23" t="s">
        <v>20</v>
      </c>
      <c r="B158" s="22">
        <v>132</v>
      </c>
      <c r="C158" s="22"/>
      <c r="D158" s="22" t="s">
        <v>14</v>
      </c>
      <c r="E158" s="24">
        <v>83</v>
      </c>
    </row>
    <row r="159" spans="1:5" x14ac:dyDescent="0.2">
      <c r="A159" s="23" t="s">
        <v>20</v>
      </c>
      <c r="B159" s="22">
        <v>133</v>
      </c>
      <c r="C159" s="22"/>
      <c r="D159" s="22" t="s">
        <v>14</v>
      </c>
      <c r="E159" s="24">
        <v>83</v>
      </c>
    </row>
    <row r="160" spans="1:5" x14ac:dyDescent="0.2">
      <c r="A160" s="23" t="s">
        <v>20</v>
      </c>
      <c r="B160" s="22">
        <v>133</v>
      </c>
      <c r="C160" s="22"/>
      <c r="D160" s="22" t="s">
        <v>14</v>
      </c>
      <c r="E160" s="24">
        <v>84</v>
      </c>
    </row>
    <row r="161" spans="1:5" x14ac:dyDescent="0.2">
      <c r="A161" s="23" t="s">
        <v>20</v>
      </c>
      <c r="B161" s="22">
        <v>133</v>
      </c>
      <c r="C161" s="22"/>
      <c r="D161" s="22" t="s">
        <v>14</v>
      </c>
      <c r="E161" s="24">
        <v>86</v>
      </c>
    </row>
    <row r="162" spans="1:5" x14ac:dyDescent="0.2">
      <c r="A162" s="23" t="s">
        <v>20</v>
      </c>
      <c r="B162" s="22">
        <v>134</v>
      </c>
      <c r="C162" s="22"/>
      <c r="D162" s="22" t="s">
        <v>14</v>
      </c>
      <c r="E162" s="24">
        <v>86</v>
      </c>
    </row>
    <row r="163" spans="1:5" x14ac:dyDescent="0.2">
      <c r="A163" s="23" t="s">
        <v>20</v>
      </c>
      <c r="B163" s="22">
        <v>134</v>
      </c>
      <c r="C163" s="22"/>
      <c r="D163" s="22" t="s">
        <v>14</v>
      </c>
      <c r="E163" s="24">
        <v>86</v>
      </c>
    </row>
    <row r="164" spans="1:5" x14ac:dyDescent="0.2">
      <c r="A164" s="23" t="s">
        <v>20</v>
      </c>
      <c r="B164" s="22">
        <v>134</v>
      </c>
      <c r="C164" s="22"/>
      <c r="D164" s="22" t="s">
        <v>14</v>
      </c>
      <c r="E164" s="24">
        <v>87</v>
      </c>
    </row>
    <row r="165" spans="1:5" x14ac:dyDescent="0.2">
      <c r="A165" s="23" t="s">
        <v>20</v>
      </c>
      <c r="B165" s="22">
        <v>135</v>
      </c>
      <c r="C165" s="22"/>
      <c r="D165" s="22" t="s">
        <v>14</v>
      </c>
      <c r="E165" s="24">
        <v>88</v>
      </c>
    </row>
    <row r="166" spans="1:5" x14ac:dyDescent="0.2">
      <c r="A166" s="23" t="s">
        <v>20</v>
      </c>
      <c r="B166" s="22">
        <v>135</v>
      </c>
      <c r="C166" s="22"/>
      <c r="D166" s="22" t="s">
        <v>14</v>
      </c>
      <c r="E166" s="24">
        <v>91</v>
      </c>
    </row>
    <row r="167" spans="1:5" x14ac:dyDescent="0.2">
      <c r="A167" s="23" t="s">
        <v>20</v>
      </c>
      <c r="B167" s="22">
        <v>135</v>
      </c>
      <c r="C167" s="22"/>
      <c r="D167" s="22" t="s">
        <v>14</v>
      </c>
      <c r="E167" s="24">
        <v>92</v>
      </c>
    </row>
    <row r="168" spans="1:5" x14ac:dyDescent="0.2">
      <c r="A168" s="23" t="s">
        <v>20</v>
      </c>
      <c r="B168" s="22">
        <v>136</v>
      </c>
      <c r="C168" s="22"/>
      <c r="D168" s="22" t="s">
        <v>14</v>
      </c>
      <c r="E168" s="24">
        <v>92</v>
      </c>
    </row>
    <row r="169" spans="1:5" x14ac:dyDescent="0.2">
      <c r="A169" s="23" t="s">
        <v>20</v>
      </c>
      <c r="B169" s="22">
        <v>137</v>
      </c>
      <c r="C169" s="22"/>
      <c r="D169" s="22" t="s">
        <v>14</v>
      </c>
      <c r="E169" s="24">
        <v>92</v>
      </c>
    </row>
    <row r="170" spans="1:5" x14ac:dyDescent="0.2">
      <c r="A170" s="23" t="s">
        <v>20</v>
      </c>
      <c r="B170" s="22">
        <v>137</v>
      </c>
      <c r="C170" s="22"/>
      <c r="D170" s="22" t="s">
        <v>14</v>
      </c>
      <c r="E170" s="24">
        <v>94</v>
      </c>
    </row>
    <row r="171" spans="1:5" x14ac:dyDescent="0.2">
      <c r="A171" s="23" t="s">
        <v>20</v>
      </c>
      <c r="B171" s="22">
        <v>138</v>
      </c>
      <c r="C171" s="22"/>
      <c r="D171" s="22" t="s">
        <v>14</v>
      </c>
      <c r="E171" s="24">
        <v>94</v>
      </c>
    </row>
    <row r="172" spans="1:5" x14ac:dyDescent="0.2">
      <c r="A172" s="23" t="s">
        <v>20</v>
      </c>
      <c r="B172" s="22">
        <v>138</v>
      </c>
      <c r="C172" s="22"/>
      <c r="D172" s="22" t="s">
        <v>14</v>
      </c>
      <c r="E172" s="24">
        <v>100</v>
      </c>
    </row>
    <row r="173" spans="1:5" x14ac:dyDescent="0.2">
      <c r="A173" s="23" t="s">
        <v>20</v>
      </c>
      <c r="B173" s="22">
        <v>138</v>
      </c>
      <c r="C173" s="22"/>
      <c r="D173" s="22" t="s">
        <v>14</v>
      </c>
      <c r="E173" s="24">
        <v>101</v>
      </c>
    </row>
    <row r="174" spans="1:5" x14ac:dyDescent="0.2">
      <c r="A174" s="23" t="s">
        <v>20</v>
      </c>
      <c r="B174" s="22">
        <v>139</v>
      </c>
      <c r="C174" s="22"/>
      <c r="D174" s="22" t="s">
        <v>14</v>
      </c>
      <c r="E174" s="24">
        <v>102</v>
      </c>
    </row>
    <row r="175" spans="1:5" x14ac:dyDescent="0.2">
      <c r="A175" s="23" t="s">
        <v>20</v>
      </c>
      <c r="B175" s="22">
        <v>139</v>
      </c>
      <c r="C175" s="22"/>
      <c r="D175" s="22" t="s">
        <v>14</v>
      </c>
      <c r="E175" s="24">
        <v>104</v>
      </c>
    </row>
    <row r="176" spans="1:5" x14ac:dyDescent="0.2">
      <c r="A176" s="23" t="s">
        <v>20</v>
      </c>
      <c r="B176" s="22">
        <v>140</v>
      </c>
      <c r="C176" s="22"/>
      <c r="D176" s="22" t="s">
        <v>14</v>
      </c>
      <c r="E176" s="24">
        <v>105</v>
      </c>
    </row>
    <row r="177" spans="1:5" x14ac:dyDescent="0.2">
      <c r="A177" s="23" t="s">
        <v>20</v>
      </c>
      <c r="B177" s="22">
        <v>140</v>
      </c>
      <c r="C177" s="22"/>
      <c r="D177" s="22" t="s">
        <v>14</v>
      </c>
      <c r="E177" s="24">
        <v>105</v>
      </c>
    </row>
    <row r="178" spans="1:5" x14ac:dyDescent="0.2">
      <c r="A178" s="23" t="s">
        <v>20</v>
      </c>
      <c r="B178" s="22">
        <v>140</v>
      </c>
      <c r="C178" s="22"/>
      <c r="D178" s="22" t="s">
        <v>14</v>
      </c>
      <c r="E178" s="24">
        <v>106</v>
      </c>
    </row>
    <row r="179" spans="1:5" x14ac:dyDescent="0.2">
      <c r="A179" s="23" t="s">
        <v>20</v>
      </c>
      <c r="B179" s="22">
        <v>142</v>
      </c>
      <c r="C179" s="22"/>
      <c r="D179" s="22" t="s">
        <v>14</v>
      </c>
      <c r="E179" s="24">
        <v>107</v>
      </c>
    </row>
    <row r="180" spans="1:5" x14ac:dyDescent="0.2">
      <c r="A180" s="23" t="s">
        <v>20</v>
      </c>
      <c r="B180" s="22">
        <v>142</v>
      </c>
      <c r="C180" s="22"/>
      <c r="D180" s="22" t="s">
        <v>14</v>
      </c>
      <c r="E180" s="24">
        <v>108</v>
      </c>
    </row>
    <row r="181" spans="1:5" x14ac:dyDescent="0.2">
      <c r="A181" s="23" t="s">
        <v>20</v>
      </c>
      <c r="B181" s="22">
        <v>142</v>
      </c>
      <c r="C181" s="22"/>
      <c r="D181" s="22" t="s">
        <v>14</v>
      </c>
      <c r="E181" s="24">
        <v>111</v>
      </c>
    </row>
    <row r="182" spans="1:5" x14ac:dyDescent="0.2">
      <c r="A182" s="23" t="s">
        <v>20</v>
      </c>
      <c r="B182" s="22">
        <v>142</v>
      </c>
      <c r="C182" s="22"/>
      <c r="D182" s="22" t="s">
        <v>14</v>
      </c>
      <c r="E182" s="24">
        <v>112</v>
      </c>
    </row>
    <row r="183" spans="1:5" x14ac:dyDescent="0.2">
      <c r="A183" s="23" t="s">
        <v>20</v>
      </c>
      <c r="B183" s="22">
        <v>143</v>
      </c>
      <c r="C183" s="22"/>
      <c r="D183" s="22" t="s">
        <v>14</v>
      </c>
      <c r="E183" s="24">
        <v>112</v>
      </c>
    </row>
    <row r="184" spans="1:5" x14ac:dyDescent="0.2">
      <c r="A184" s="23" t="s">
        <v>20</v>
      </c>
      <c r="B184" s="22">
        <v>144</v>
      </c>
      <c r="C184" s="22"/>
      <c r="D184" s="22" t="s">
        <v>14</v>
      </c>
      <c r="E184" s="24">
        <v>113</v>
      </c>
    </row>
    <row r="185" spans="1:5" x14ac:dyDescent="0.2">
      <c r="A185" s="23" t="s">
        <v>20</v>
      </c>
      <c r="B185" s="22">
        <v>144</v>
      </c>
      <c r="C185" s="22"/>
      <c r="D185" s="22" t="s">
        <v>14</v>
      </c>
      <c r="E185" s="24">
        <v>114</v>
      </c>
    </row>
    <row r="186" spans="1:5" x14ac:dyDescent="0.2">
      <c r="A186" s="23" t="s">
        <v>20</v>
      </c>
      <c r="B186" s="22">
        <v>144</v>
      </c>
      <c r="C186" s="22"/>
      <c r="D186" s="22" t="s">
        <v>14</v>
      </c>
      <c r="E186" s="24">
        <v>115</v>
      </c>
    </row>
    <row r="187" spans="1:5" x14ac:dyDescent="0.2">
      <c r="A187" s="23" t="s">
        <v>20</v>
      </c>
      <c r="B187" s="22">
        <v>144</v>
      </c>
      <c r="C187" s="22"/>
      <c r="D187" s="22" t="s">
        <v>14</v>
      </c>
      <c r="E187" s="24">
        <v>117</v>
      </c>
    </row>
    <row r="188" spans="1:5" x14ac:dyDescent="0.2">
      <c r="A188" s="23" t="s">
        <v>20</v>
      </c>
      <c r="B188" s="22">
        <v>146</v>
      </c>
      <c r="C188" s="22"/>
      <c r="D188" s="22" t="s">
        <v>14</v>
      </c>
      <c r="E188" s="24">
        <v>118</v>
      </c>
    </row>
    <row r="189" spans="1:5" x14ac:dyDescent="0.2">
      <c r="A189" s="23" t="s">
        <v>20</v>
      </c>
      <c r="B189" s="22">
        <v>147</v>
      </c>
      <c r="C189" s="22"/>
      <c r="D189" s="22" t="s">
        <v>14</v>
      </c>
      <c r="E189" s="24">
        <v>120</v>
      </c>
    </row>
    <row r="190" spans="1:5" x14ac:dyDescent="0.2">
      <c r="A190" s="23" t="s">
        <v>20</v>
      </c>
      <c r="B190" s="22">
        <v>147</v>
      </c>
      <c r="C190" s="22"/>
      <c r="D190" s="22" t="s">
        <v>14</v>
      </c>
      <c r="E190" s="24">
        <v>120</v>
      </c>
    </row>
    <row r="191" spans="1:5" x14ac:dyDescent="0.2">
      <c r="A191" s="23" t="s">
        <v>20</v>
      </c>
      <c r="B191" s="22">
        <v>147</v>
      </c>
      <c r="C191" s="22"/>
      <c r="D191" s="22" t="s">
        <v>14</v>
      </c>
      <c r="E191" s="24">
        <v>121</v>
      </c>
    </row>
    <row r="192" spans="1:5" x14ac:dyDescent="0.2">
      <c r="A192" s="23" t="s">
        <v>20</v>
      </c>
      <c r="B192" s="22">
        <v>148</v>
      </c>
      <c r="C192" s="22"/>
      <c r="D192" s="22" t="s">
        <v>14</v>
      </c>
      <c r="E192" s="24">
        <v>127</v>
      </c>
    </row>
    <row r="193" spans="1:5" x14ac:dyDescent="0.2">
      <c r="A193" s="23" t="s">
        <v>20</v>
      </c>
      <c r="B193" s="22">
        <v>148</v>
      </c>
      <c r="C193" s="22"/>
      <c r="D193" s="22" t="s">
        <v>14</v>
      </c>
      <c r="E193" s="24">
        <v>128</v>
      </c>
    </row>
    <row r="194" spans="1:5" x14ac:dyDescent="0.2">
      <c r="A194" s="23" t="s">
        <v>20</v>
      </c>
      <c r="B194" s="22">
        <v>149</v>
      </c>
      <c r="C194" s="22"/>
      <c r="D194" s="22" t="s">
        <v>14</v>
      </c>
      <c r="E194" s="24">
        <v>130</v>
      </c>
    </row>
    <row r="195" spans="1:5" x14ac:dyDescent="0.2">
      <c r="A195" s="23" t="s">
        <v>20</v>
      </c>
      <c r="B195" s="22">
        <v>149</v>
      </c>
      <c r="C195" s="22"/>
      <c r="D195" s="22" t="s">
        <v>14</v>
      </c>
      <c r="E195" s="24">
        <v>131</v>
      </c>
    </row>
    <row r="196" spans="1:5" x14ac:dyDescent="0.2">
      <c r="A196" s="23" t="s">
        <v>20</v>
      </c>
      <c r="B196" s="22">
        <v>150</v>
      </c>
      <c r="C196" s="22"/>
      <c r="D196" s="22" t="s">
        <v>14</v>
      </c>
      <c r="E196" s="24">
        <v>132</v>
      </c>
    </row>
    <row r="197" spans="1:5" x14ac:dyDescent="0.2">
      <c r="A197" s="23" t="s">
        <v>20</v>
      </c>
      <c r="B197" s="22">
        <v>150</v>
      </c>
      <c r="C197" s="22"/>
      <c r="D197" s="22" t="s">
        <v>14</v>
      </c>
      <c r="E197" s="24">
        <v>133</v>
      </c>
    </row>
    <row r="198" spans="1:5" x14ac:dyDescent="0.2">
      <c r="A198" s="23" t="s">
        <v>20</v>
      </c>
      <c r="B198" s="22">
        <v>154</v>
      </c>
      <c r="C198" s="22"/>
      <c r="D198" s="22" t="s">
        <v>14</v>
      </c>
      <c r="E198" s="24">
        <v>133</v>
      </c>
    </row>
    <row r="199" spans="1:5" x14ac:dyDescent="0.2">
      <c r="A199" s="23" t="s">
        <v>20</v>
      </c>
      <c r="B199" s="22">
        <v>154</v>
      </c>
      <c r="C199" s="22"/>
      <c r="D199" s="22" t="s">
        <v>14</v>
      </c>
      <c r="E199" s="24">
        <v>136</v>
      </c>
    </row>
    <row r="200" spans="1:5" x14ac:dyDescent="0.2">
      <c r="A200" s="23" t="s">
        <v>20</v>
      </c>
      <c r="B200" s="22">
        <v>154</v>
      </c>
      <c r="C200" s="22"/>
      <c r="D200" s="22" t="s">
        <v>14</v>
      </c>
      <c r="E200" s="24">
        <v>137</v>
      </c>
    </row>
    <row r="201" spans="1:5" x14ac:dyDescent="0.2">
      <c r="A201" s="23" t="s">
        <v>20</v>
      </c>
      <c r="B201" s="22">
        <v>154</v>
      </c>
      <c r="C201" s="22"/>
      <c r="D201" s="22" t="s">
        <v>14</v>
      </c>
      <c r="E201" s="24">
        <v>141</v>
      </c>
    </row>
    <row r="202" spans="1:5" x14ac:dyDescent="0.2">
      <c r="A202" s="23" t="s">
        <v>20</v>
      </c>
      <c r="B202" s="22">
        <v>155</v>
      </c>
      <c r="C202" s="22"/>
      <c r="D202" s="22" t="s">
        <v>14</v>
      </c>
      <c r="E202" s="24">
        <v>143</v>
      </c>
    </row>
    <row r="203" spans="1:5" x14ac:dyDescent="0.2">
      <c r="A203" s="23" t="s">
        <v>20</v>
      </c>
      <c r="B203" s="22">
        <v>155</v>
      </c>
      <c r="C203" s="22"/>
      <c r="D203" s="22" t="s">
        <v>14</v>
      </c>
      <c r="E203" s="24">
        <v>147</v>
      </c>
    </row>
    <row r="204" spans="1:5" x14ac:dyDescent="0.2">
      <c r="A204" s="23" t="s">
        <v>20</v>
      </c>
      <c r="B204" s="22">
        <v>155</v>
      </c>
      <c r="C204" s="22"/>
      <c r="D204" s="22" t="s">
        <v>14</v>
      </c>
      <c r="E204" s="24">
        <v>151</v>
      </c>
    </row>
    <row r="205" spans="1:5" x14ac:dyDescent="0.2">
      <c r="A205" s="23" t="s">
        <v>20</v>
      </c>
      <c r="B205" s="22">
        <v>155</v>
      </c>
      <c r="C205" s="22"/>
      <c r="D205" s="22" t="s">
        <v>14</v>
      </c>
      <c r="E205" s="24">
        <v>154</v>
      </c>
    </row>
    <row r="206" spans="1:5" x14ac:dyDescent="0.2">
      <c r="A206" s="23" t="s">
        <v>20</v>
      </c>
      <c r="B206" s="22">
        <v>156</v>
      </c>
      <c r="C206" s="22"/>
      <c r="D206" s="22" t="s">
        <v>14</v>
      </c>
      <c r="E206" s="24">
        <v>156</v>
      </c>
    </row>
    <row r="207" spans="1:5" x14ac:dyDescent="0.2">
      <c r="A207" s="23" t="s">
        <v>20</v>
      </c>
      <c r="B207" s="22">
        <v>156</v>
      </c>
      <c r="C207" s="22"/>
      <c r="D207" s="22" t="s">
        <v>14</v>
      </c>
      <c r="E207" s="24">
        <v>157</v>
      </c>
    </row>
    <row r="208" spans="1:5" x14ac:dyDescent="0.2">
      <c r="A208" s="23" t="s">
        <v>20</v>
      </c>
      <c r="B208" s="22">
        <v>157</v>
      </c>
      <c r="C208" s="22"/>
      <c r="D208" s="22" t="s">
        <v>14</v>
      </c>
      <c r="E208" s="24">
        <v>162</v>
      </c>
    </row>
    <row r="209" spans="1:5" x14ac:dyDescent="0.2">
      <c r="A209" s="23" t="s">
        <v>20</v>
      </c>
      <c r="B209" s="22">
        <v>157</v>
      </c>
      <c r="C209" s="22"/>
      <c r="D209" s="22" t="s">
        <v>14</v>
      </c>
      <c r="E209" s="24">
        <v>168</v>
      </c>
    </row>
    <row r="210" spans="1:5" x14ac:dyDescent="0.2">
      <c r="A210" s="23" t="s">
        <v>20</v>
      </c>
      <c r="B210" s="22">
        <v>157</v>
      </c>
      <c r="C210" s="22"/>
      <c r="D210" s="22" t="s">
        <v>14</v>
      </c>
      <c r="E210" s="24">
        <v>180</v>
      </c>
    </row>
    <row r="211" spans="1:5" x14ac:dyDescent="0.2">
      <c r="A211" s="23" t="s">
        <v>20</v>
      </c>
      <c r="B211" s="22">
        <v>157</v>
      </c>
      <c r="C211" s="22"/>
      <c r="D211" s="22" t="s">
        <v>14</v>
      </c>
      <c r="E211" s="24">
        <v>181</v>
      </c>
    </row>
    <row r="212" spans="1:5" x14ac:dyDescent="0.2">
      <c r="A212" s="23" t="s">
        <v>20</v>
      </c>
      <c r="B212" s="22">
        <v>157</v>
      </c>
      <c r="C212" s="22"/>
      <c r="D212" s="22" t="s">
        <v>14</v>
      </c>
      <c r="E212" s="24">
        <v>183</v>
      </c>
    </row>
    <row r="213" spans="1:5" x14ac:dyDescent="0.2">
      <c r="A213" s="23" t="s">
        <v>20</v>
      </c>
      <c r="B213" s="22">
        <v>158</v>
      </c>
      <c r="C213" s="22"/>
      <c r="D213" s="22" t="s">
        <v>14</v>
      </c>
      <c r="E213" s="24">
        <v>186</v>
      </c>
    </row>
    <row r="214" spans="1:5" x14ac:dyDescent="0.2">
      <c r="A214" s="23" t="s">
        <v>20</v>
      </c>
      <c r="B214" s="22">
        <v>158</v>
      </c>
      <c r="C214" s="22"/>
      <c r="D214" s="22" t="s">
        <v>14</v>
      </c>
      <c r="E214" s="24">
        <v>191</v>
      </c>
    </row>
    <row r="215" spans="1:5" x14ac:dyDescent="0.2">
      <c r="A215" s="23" t="s">
        <v>20</v>
      </c>
      <c r="B215" s="22">
        <v>159</v>
      </c>
      <c r="C215" s="22"/>
      <c r="D215" s="22" t="s">
        <v>14</v>
      </c>
      <c r="E215" s="24">
        <v>191</v>
      </c>
    </row>
    <row r="216" spans="1:5" x14ac:dyDescent="0.2">
      <c r="A216" s="23" t="s">
        <v>20</v>
      </c>
      <c r="B216" s="22">
        <v>159</v>
      </c>
      <c r="C216" s="22"/>
      <c r="D216" s="22" t="s">
        <v>14</v>
      </c>
      <c r="E216" s="24">
        <v>200</v>
      </c>
    </row>
    <row r="217" spans="1:5" x14ac:dyDescent="0.2">
      <c r="A217" s="23" t="s">
        <v>20</v>
      </c>
      <c r="B217" s="22">
        <v>159</v>
      </c>
      <c r="C217" s="22"/>
      <c r="D217" s="22" t="s">
        <v>14</v>
      </c>
      <c r="E217" s="24">
        <v>210</v>
      </c>
    </row>
    <row r="218" spans="1:5" x14ac:dyDescent="0.2">
      <c r="A218" s="23" t="s">
        <v>20</v>
      </c>
      <c r="B218" s="22">
        <v>160</v>
      </c>
      <c r="C218" s="22"/>
      <c r="D218" s="22" t="s">
        <v>14</v>
      </c>
      <c r="E218" s="24">
        <v>210</v>
      </c>
    </row>
    <row r="219" spans="1:5" x14ac:dyDescent="0.2">
      <c r="A219" s="23" t="s">
        <v>20</v>
      </c>
      <c r="B219" s="22">
        <v>160</v>
      </c>
      <c r="C219" s="22"/>
      <c r="D219" s="22" t="s">
        <v>14</v>
      </c>
      <c r="E219" s="24">
        <v>225</v>
      </c>
    </row>
    <row r="220" spans="1:5" x14ac:dyDescent="0.2">
      <c r="A220" s="23" t="s">
        <v>20</v>
      </c>
      <c r="B220" s="22">
        <v>161</v>
      </c>
      <c r="C220" s="22"/>
      <c r="D220" s="22" t="s">
        <v>14</v>
      </c>
      <c r="E220" s="24">
        <v>226</v>
      </c>
    </row>
    <row r="221" spans="1:5" x14ac:dyDescent="0.2">
      <c r="A221" s="23" t="s">
        <v>20</v>
      </c>
      <c r="B221" s="22">
        <v>163</v>
      </c>
      <c r="C221" s="22"/>
      <c r="D221" s="22" t="s">
        <v>14</v>
      </c>
      <c r="E221" s="24">
        <v>243</v>
      </c>
    </row>
    <row r="222" spans="1:5" x14ac:dyDescent="0.2">
      <c r="A222" s="23" t="s">
        <v>20</v>
      </c>
      <c r="B222" s="22">
        <v>163</v>
      </c>
      <c r="C222" s="22"/>
      <c r="D222" s="22" t="s">
        <v>14</v>
      </c>
      <c r="E222" s="24">
        <v>243</v>
      </c>
    </row>
    <row r="223" spans="1:5" x14ac:dyDescent="0.2">
      <c r="A223" s="23" t="s">
        <v>20</v>
      </c>
      <c r="B223" s="22">
        <v>164</v>
      </c>
      <c r="C223" s="22"/>
      <c r="D223" s="22" t="s">
        <v>14</v>
      </c>
      <c r="E223" s="24">
        <v>245</v>
      </c>
    </row>
    <row r="224" spans="1:5" x14ac:dyDescent="0.2">
      <c r="A224" s="23" t="s">
        <v>20</v>
      </c>
      <c r="B224" s="22">
        <v>164</v>
      </c>
      <c r="C224" s="22"/>
      <c r="D224" s="22" t="s">
        <v>14</v>
      </c>
      <c r="E224" s="24">
        <v>245</v>
      </c>
    </row>
    <row r="225" spans="1:5" x14ac:dyDescent="0.2">
      <c r="A225" s="23" t="s">
        <v>20</v>
      </c>
      <c r="B225" s="22">
        <v>164</v>
      </c>
      <c r="C225" s="22"/>
      <c r="D225" s="22" t="s">
        <v>14</v>
      </c>
      <c r="E225" s="24">
        <v>248</v>
      </c>
    </row>
    <row r="226" spans="1:5" x14ac:dyDescent="0.2">
      <c r="A226" s="23" t="s">
        <v>20</v>
      </c>
      <c r="B226" s="22">
        <v>164</v>
      </c>
      <c r="C226" s="22"/>
      <c r="D226" s="22" t="s">
        <v>14</v>
      </c>
      <c r="E226" s="24">
        <v>252</v>
      </c>
    </row>
    <row r="227" spans="1:5" x14ac:dyDescent="0.2">
      <c r="A227" s="23" t="s">
        <v>20</v>
      </c>
      <c r="B227" s="22">
        <v>164</v>
      </c>
      <c r="C227" s="22"/>
      <c r="D227" s="22" t="s">
        <v>14</v>
      </c>
      <c r="E227" s="24">
        <v>253</v>
      </c>
    </row>
    <row r="228" spans="1:5" x14ac:dyDescent="0.2">
      <c r="A228" s="23" t="s">
        <v>20</v>
      </c>
      <c r="B228" s="22">
        <v>165</v>
      </c>
      <c r="C228" s="22"/>
      <c r="D228" s="22" t="s">
        <v>14</v>
      </c>
      <c r="E228" s="24">
        <v>257</v>
      </c>
    </row>
    <row r="229" spans="1:5" x14ac:dyDescent="0.2">
      <c r="A229" s="23" t="s">
        <v>20</v>
      </c>
      <c r="B229" s="22">
        <v>165</v>
      </c>
      <c r="C229" s="22"/>
      <c r="D229" s="22" t="s">
        <v>14</v>
      </c>
      <c r="E229" s="24">
        <v>263</v>
      </c>
    </row>
    <row r="230" spans="1:5" x14ac:dyDescent="0.2">
      <c r="A230" s="23" t="s">
        <v>20</v>
      </c>
      <c r="B230" s="22">
        <v>165</v>
      </c>
      <c r="C230" s="22"/>
      <c r="D230" s="22" t="s">
        <v>14</v>
      </c>
      <c r="E230" s="24">
        <v>296</v>
      </c>
    </row>
    <row r="231" spans="1:5" x14ac:dyDescent="0.2">
      <c r="A231" s="23" t="s">
        <v>20</v>
      </c>
      <c r="B231" s="22">
        <v>165</v>
      </c>
      <c r="C231" s="22"/>
      <c r="D231" s="22" t="s">
        <v>14</v>
      </c>
      <c r="E231" s="24">
        <v>326</v>
      </c>
    </row>
    <row r="232" spans="1:5" x14ac:dyDescent="0.2">
      <c r="A232" s="23" t="s">
        <v>20</v>
      </c>
      <c r="B232" s="22">
        <v>166</v>
      </c>
      <c r="C232" s="22"/>
      <c r="D232" s="22" t="s">
        <v>14</v>
      </c>
      <c r="E232" s="24">
        <v>328</v>
      </c>
    </row>
    <row r="233" spans="1:5" x14ac:dyDescent="0.2">
      <c r="A233" s="23" t="s">
        <v>20</v>
      </c>
      <c r="B233" s="22">
        <v>168</v>
      </c>
      <c r="C233" s="22"/>
      <c r="D233" s="22" t="s">
        <v>14</v>
      </c>
      <c r="E233" s="24">
        <v>331</v>
      </c>
    </row>
    <row r="234" spans="1:5" x14ac:dyDescent="0.2">
      <c r="A234" s="23" t="s">
        <v>20</v>
      </c>
      <c r="B234" s="22">
        <v>168</v>
      </c>
      <c r="C234" s="22"/>
      <c r="D234" s="22" t="s">
        <v>14</v>
      </c>
      <c r="E234" s="24">
        <v>347</v>
      </c>
    </row>
    <row r="235" spans="1:5" x14ac:dyDescent="0.2">
      <c r="A235" s="23" t="s">
        <v>20</v>
      </c>
      <c r="B235" s="22">
        <v>169</v>
      </c>
      <c r="C235" s="22"/>
      <c r="D235" s="22" t="s">
        <v>14</v>
      </c>
      <c r="E235" s="24">
        <v>355</v>
      </c>
    </row>
    <row r="236" spans="1:5" x14ac:dyDescent="0.2">
      <c r="A236" s="23" t="s">
        <v>20</v>
      </c>
      <c r="B236" s="22">
        <v>170</v>
      </c>
      <c r="C236" s="22"/>
      <c r="D236" s="22" t="s">
        <v>14</v>
      </c>
      <c r="E236" s="24">
        <v>362</v>
      </c>
    </row>
    <row r="237" spans="1:5" x14ac:dyDescent="0.2">
      <c r="A237" s="23" t="s">
        <v>20</v>
      </c>
      <c r="B237" s="22">
        <v>170</v>
      </c>
      <c r="C237" s="22"/>
      <c r="D237" s="22" t="s">
        <v>14</v>
      </c>
      <c r="E237" s="24">
        <v>374</v>
      </c>
    </row>
    <row r="238" spans="1:5" x14ac:dyDescent="0.2">
      <c r="A238" s="23" t="s">
        <v>20</v>
      </c>
      <c r="B238" s="22">
        <v>170</v>
      </c>
      <c r="C238" s="22"/>
      <c r="D238" s="22" t="s">
        <v>14</v>
      </c>
      <c r="E238" s="24">
        <v>393</v>
      </c>
    </row>
    <row r="239" spans="1:5" x14ac:dyDescent="0.2">
      <c r="A239" s="23" t="s">
        <v>20</v>
      </c>
      <c r="B239" s="22">
        <v>172</v>
      </c>
      <c r="C239" s="22"/>
      <c r="D239" s="22" t="s">
        <v>14</v>
      </c>
      <c r="E239" s="24">
        <v>395</v>
      </c>
    </row>
    <row r="240" spans="1:5" x14ac:dyDescent="0.2">
      <c r="A240" s="23" t="s">
        <v>20</v>
      </c>
      <c r="B240" s="22">
        <v>173</v>
      </c>
      <c r="C240" s="22"/>
      <c r="D240" s="22" t="s">
        <v>14</v>
      </c>
      <c r="E240" s="24">
        <v>418</v>
      </c>
    </row>
    <row r="241" spans="1:5" x14ac:dyDescent="0.2">
      <c r="A241" s="23" t="s">
        <v>20</v>
      </c>
      <c r="B241" s="22">
        <v>174</v>
      </c>
      <c r="C241" s="22"/>
      <c r="D241" s="22" t="s">
        <v>14</v>
      </c>
      <c r="E241" s="24">
        <v>424</v>
      </c>
    </row>
    <row r="242" spans="1:5" x14ac:dyDescent="0.2">
      <c r="A242" s="23" t="s">
        <v>20</v>
      </c>
      <c r="B242" s="22">
        <v>174</v>
      </c>
      <c r="C242" s="22"/>
      <c r="D242" s="22" t="s">
        <v>14</v>
      </c>
      <c r="E242" s="24">
        <v>435</v>
      </c>
    </row>
    <row r="243" spans="1:5" x14ac:dyDescent="0.2">
      <c r="A243" s="23" t="s">
        <v>20</v>
      </c>
      <c r="B243" s="22">
        <v>175</v>
      </c>
      <c r="C243" s="22"/>
      <c r="D243" s="22" t="s">
        <v>14</v>
      </c>
      <c r="E243" s="24">
        <v>441</v>
      </c>
    </row>
    <row r="244" spans="1:5" x14ac:dyDescent="0.2">
      <c r="A244" s="23" t="s">
        <v>20</v>
      </c>
      <c r="B244" s="22">
        <v>176</v>
      </c>
      <c r="C244" s="22"/>
      <c r="D244" s="22" t="s">
        <v>14</v>
      </c>
      <c r="E244" s="24">
        <v>452</v>
      </c>
    </row>
    <row r="245" spans="1:5" x14ac:dyDescent="0.2">
      <c r="A245" s="23" t="s">
        <v>20</v>
      </c>
      <c r="B245" s="22">
        <v>179</v>
      </c>
      <c r="C245" s="22"/>
      <c r="D245" s="22" t="s">
        <v>14</v>
      </c>
      <c r="E245" s="24">
        <v>452</v>
      </c>
    </row>
    <row r="246" spans="1:5" x14ac:dyDescent="0.2">
      <c r="A246" s="23" t="s">
        <v>20</v>
      </c>
      <c r="B246" s="22">
        <v>180</v>
      </c>
      <c r="C246" s="22"/>
      <c r="D246" s="22" t="s">
        <v>14</v>
      </c>
      <c r="E246" s="24">
        <v>454</v>
      </c>
    </row>
    <row r="247" spans="1:5" x14ac:dyDescent="0.2">
      <c r="A247" s="23" t="s">
        <v>20</v>
      </c>
      <c r="B247" s="22">
        <v>180</v>
      </c>
      <c r="C247" s="22"/>
      <c r="D247" s="22" t="s">
        <v>14</v>
      </c>
      <c r="E247" s="24">
        <v>504</v>
      </c>
    </row>
    <row r="248" spans="1:5" x14ac:dyDescent="0.2">
      <c r="A248" s="23" t="s">
        <v>20</v>
      </c>
      <c r="B248" s="22">
        <v>180</v>
      </c>
      <c r="C248" s="22"/>
      <c r="D248" s="22" t="s">
        <v>14</v>
      </c>
      <c r="E248" s="24">
        <v>513</v>
      </c>
    </row>
    <row r="249" spans="1:5" x14ac:dyDescent="0.2">
      <c r="A249" s="23" t="s">
        <v>20</v>
      </c>
      <c r="B249" s="22">
        <v>180</v>
      </c>
      <c r="C249" s="22"/>
      <c r="D249" s="22" t="s">
        <v>14</v>
      </c>
      <c r="E249" s="24">
        <v>523</v>
      </c>
    </row>
    <row r="250" spans="1:5" x14ac:dyDescent="0.2">
      <c r="A250" s="23" t="s">
        <v>20</v>
      </c>
      <c r="B250" s="22">
        <v>181</v>
      </c>
      <c r="C250" s="22"/>
      <c r="D250" s="22" t="s">
        <v>14</v>
      </c>
      <c r="E250" s="24">
        <v>526</v>
      </c>
    </row>
    <row r="251" spans="1:5" x14ac:dyDescent="0.2">
      <c r="A251" s="23" t="s">
        <v>20</v>
      </c>
      <c r="B251" s="22">
        <v>181</v>
      </c>
      <c r="C251" s="22"/>
      <c r="D251" s="22" t="s">
        <v>14</v>
      </c>
      <c r="E251" s="24">
        <v>535</v>
      </c>
    </row>
    <row r="252" spans="1:5" x14ac:dyDescent="0.2">
      <c r="A252" s="23" t="s">
        <v>20</v>
      </c>
      <c r="B252" s="22">
        <v>182</v>
      </c>
      <c r="C252" s="22"/>
      <c r="D252" s="22" t="s">
        <v>14</v>
      </c>
      <c r="E252" s="24">
        <v>554</v>
      </c>
    </row>
    <row r="253" spans="1:5" x14ac:dyDescent="0.2">
      <c r="A253" s="23" t="s">
        <v>20</v>
      </c>
      <c r="B253" s="22">
        <v>183</v>
      </c>
      <c r="C253" s="22"/>
      <c r="D253" s="22" t="s">
        <v>14</v>
      </c>
      <c r="E253" s="24">
        <v>558</v>
      </c>
    </row>
    <row r="254" spans="1:5" x14ac:dyDescent="0.2">
      <c r="A254" s="23" t="s">
        <v>20</v>
      </c>
      <c r="B254" s="22">
        <v>183</v>
      </c>
      <c r="C254" s="22"/>
      <c r="D254" s="22" t="s">
        <v>14</v>
      </c>
      <c r="E254" s="24">
        <v>558</v>
      </c>
    </row>
    <row r="255" spans="1:5" x14ac:dyDescent="0.2">
      <c r="A255" s="23" t="s">
        <v>20</v>
      </c>
      <c r="B255" s="22">
        <v>184</v>
      </c>
      <c r="C255" s="22"/>
      <c r="D255" s="22" t="s">
        <v>14</v>
      </c>
      <c r="E255" s="24">
        <v>575</v>
      </c>
    </row>
    <row r="256" spans="1:5" x14ac:dyDescent="0.2">
      <c r="A256" s="23" t="s">
        <v>20</v>
      </c>
      <c r="B256" s="22">
        <v>185</v>
      </c>
      <c r="C256" s="22"/>
      <c r="D256" s="22" t="s">
        <v>14</v>
      </c>
      <c r="E256" s="24">
        <v>579</v>
      </c>
    </row>
    <row r="257" spans="1:5" x14ac:dyDescent="0.2">
      <c r="A257" s="23" t="s">
        <v>20</v>
      </c>
      <c r="B257" s="22">
        <v>186</v>
      </c>
      <c r="C257" s="22"/>
      <c r="D257" s="22" t="s">
        <v>14</v>
      </c>
      <c r="E257" s="24">
        <v>594</v>
      </c>
    </row>
    <row r="258" spans="1:5" x14ac:dyDescent="0.2">
      <c r="A258" s="23" t="s">
        <v>20</v>
      </c>
      <c r="B258" s="22">
        <v>186</v>
      </c>
      <c r="C258" s="22"/>
      <c r="D258" s="22" t="s">
        <v>14</v>
      </c>
      <c r="E258" s="24">
        <v>602</v>
      </c>
    </row>
    <row r="259" spans="1:5" x14ac:dyDescent="0.2">
      <c r="A259" s="23" t="s">
        <v>20</v>
      </c>
      <c r="B259" s="22">
        <v>186</v>
      </c>
      <c r="C259" s="22"/>
      <c r="D259" s="22" t="s">
        <v>14</v>
      </c>
      <c r="E259" s="24">
        <v>605</v>
      </c>
    </row>
    <row r="260" spans="1:5" x14ac:dyDescent="0.2">
      <c r="A260" s="23" t="s">
        <v>20</v>
      </c>
      <c r="B260" s="22">
        <v>186</v>
      </c>
      <c r="C260" s="22"/>
      <c r="D260" s="22" t="s">
        <v>14</v>
      </c>
      <c r="E260" s="24">
        <v>648</v>
      </c>
    </row>
    <row r="261" spans="1:5" x14ac:dyDescent="0.2">
      <c r="A261" s="23" t="s">
        <v>20</v>
      </c>
      <c r="B261" s="22">
        <v>186</v>
      </c>
      <c r="C261" s="22"/>
      <c r="D261" s="22" t="s">
        <v>14</v>
      </c>
      <c r="E261" s="24">
        <v>648</v>
      </c>
    </row>
    <row r="262" spans="1:5" x14ac:dyDescent="0.2">
      <c r="A262" s="23" t="s">
        <v>20</v>
      </c>
      <c r="B262" s="22">
        <v>187</v>
      </c>
      <c r="C262" s="22"/>
      <c r="D262" s="22" t="s">
        <v>14</v>
      </c>
      <c r="E262" s="24">
        <v>656</v>
      </c>
    </row>
    <row r="263" spans="1:5" x14ac:dyDescent="0.2">
      <c r="A263" s="23" t="s">
        <v>20</v>
      </c>
      <c r="B263" s="22">
        <v>189</v>
      </c>
      <c r="C263" s="22"/>
      <c r="D263" s="22" t="s">
        <v>14</v>
      </c>
      <c r="E263" s="24">
        <v>662</v>
      </c>
    </row>
    <row r="264" spans="1:5" x14ac:dyDescent="0.2">
      <c r="A264" s="23" t="s">
        <v>20</v>
      </c>
      <c r="B264" s="22">
        <v>189</v>
      </c>
      <c r="C264" s="22"/>
      <c r="D264" s="22" t="s">
        <v>14</v>
      </c>
      <c r="E264" s="24">
        <v>672</v>
      </c>
    </row>
    <row r="265" spans="1:5" x14ac:dyDescent="0.2">
      <c r="A265" s="23" t="s">
        <v>20</v>
      </c>
      <c r="B265" s="22">
        <v>190</v>
      </c>
      <c r="C265" s="22"/>
      <c r="D265" s="22" t="s">
        <v>14</v>
      </c>
      <c r="E265" s="24">
        <v>674</v>
      </c>
    </row>
    <row r="266" spans="1:5" x14ac:dyDescent="0.2">
      <c r="A266" s="23" t="s">
        <v>20</v>
      </c>
      <c r="B266" s="22">
        <v>190</v>
      </c>
      <c r="C266" s="22"/>
      <c r="D266" s="22" t="s">
        <v>14</v>
      </c>
      <c r="E266" s="24">
        <v>676</v>
      </c>
    </row>
    <row r="267" spans="1:5" x14ac:dyDescent="0.2">
      <c r="A267" s="23" t="s">
        <v>20</v>
      </c>
      <c r="B267" s="22">
        <v>191</v>
      </c>
      <c r="C267" s="22"/>
      <c r="D267" s="22" t="s">
        <v>14</v>
      </c>
      <c r="E267" s="24">
        <v>679</v>
      </c>
    </row>
    <row r="268" spans="1:5" x14ac:dyDescent="0.2">
      <c r="A268" s="23" t="s">
        <v>20</v>
      </c>
      <c r="B268" s="22">
        <v>191</v>
      </c>
      <c r="C268" s="22"/>
      <c r="D268" s="22" t="s">
        <v>14</v>
      </c>
      <c r="E268" s="24">
        <v>679</v>
      </c>
    </row>
    <row r="269" spans="1:5" x14ac:dyDescent="0.2">
      <c r="A269" s="23" t="s">
        <v>20</v>
      </c>
      <c r="B269" s="22">
        <v>191</v>
      </c>
      <c r="C269" s="22"/>
      <c r="D269" s="22" t="s">
        <v>14</v>
      </c>
      <c r="E269" s="24">
        <v>714</v>
      </c>
    </row>
    <row r="270" spans="1:5" x14ac:dyDescent="0.2">
      <c r="A270" s="23" t="s">
        <v>20</v>
      </c>
      <c r="B270" s="22">
        <v>192</v>
      </c>
      <c r="C270" s="22"/>
      <c r="D270" s="22" t="s">
        <v>14</v>
      </c>
      <c r="E270" s="24">
        <v>742</v>
      </c>
    </row>
    <row r="271" spans="1:5" x14ac:dyDescent="0.2">
      <c r="A271" s="23" t="s">
        <v>20</v>
      </c>
      <c r="B271" s="22">
        <v>192</v>
      </c>
      <c r="C271" s="22"/>
      <c r="D271" s="22" t="s">
        <v>14</v>
      </c>
      <c r="E271" s="24">
        <v>747</v>
      </c>
    </row>
    <row r="272" spans="1:5" x14ac:dyDescent="0.2">
      <c r="A272" s="23" t="s">
        <v>20</v>
      </c>
      <c r="B272" s="22">
        <v>193</v>
      </c>
      <c r="C272" s="22"/>
      <c r="D272" s="22" t="s">
        <v>14</v>
      </c>
      <c r="E272" s="24">
        <v>750</v>
      </c>
    </row>
    <row r="273" spans="1:5" x14ac:dyDescent="0.2">
      <c r="A273" s="23" t="s">
        <v>20</v>
      </c>
      <c r="B273" s="22">
        <v>194</v>
      </c>
      <c r="C273" s="22"/>
      <c r="D273" s="22" t="s">
        <v>14</v>
      </c>
      <c r="E273" s="24">
        <v>750</v>
      </c>
    </row>
    <row r="274" spans="1:5" x14ac:dyDescent="0.2">
      <c r="A274" s="23" t="s">
        <v>20</v>
      </c>
      <c r="B274" s="22">
        <v>194</v>
      </c>
      <c r="C274" s="22"/>
      <c r="D274" s="22" t="s">
        <v>14</v>
      </c>
      <c r="E274" s="24">
        <v>752</v>
      </c>
    </row>
    <row r="275" spans="1:5" x14ac:dyDescent="0.2">
      <c r="A275" s="23" t="s">
        <v>20</v>
      </c>
      <c r="B275" s="22">
        <v>194</v>
      </c>
      <c r="C275" s="22"/>
      <c r="D275" s="22" t="s">
        <v>14</v>
      </c>
      <c r="E275" s="24">
        <v>774</v>
      </c>
    </row>
    <row r="276" spans="1:5" x14ac:dyDescent="0.2">
      <c r="A276" s="23" t="s">
        <v>20</v>
      </c>
      <c r="B276" s="22">
        <v>194</v>
      </c>
      <c r="C276" s="22"/>
      <c r="D276" s="22" t="s">
        <v>14</v>
      </c>
      <c r="E276" s="24">
        <v>782</v>
      </c>
    </row>
    <row r="277" spans="1:5" x14ac:dyDescent="0.2">
      <c r="A277" s="23" t="s">
        <v>20</v>
      </c>
      <c r="B277" s="22">
        <v>195</v>
      </c>
      <c r="C277" s="22"/>
      <c r="D277" s="22" t="s">
        <v>14</v>
      </c>
      <c r="E277" s="24">
        <v>792</v>
      </c>
    </row>
    <row r="278" spans="1:5" x14ac:dyDescent="0.2">
      <c r="A278" s="23" t="s">
        <v>20</v>
      </c>
      <c r="B278" s="22">
        <v>195</v>
      </c>
      <c r="C278" s="22"/>
      <c r="D278" s="22" t="s">
        <v>14</v>
      </c>
      <c r="E278" s="24">
        <v>803</v>
      </c>
    </row>
    <row r="279" spans="1:5" x14ac:dyDescent="0.2">
      <c r="A279" s="23" t="s">
        <v>20</v>
      </c>
      <c r="B279" s="22">
        <v>196</v>
      </c>
      <c r="C279" s="22"/>
      <c r="D279" s="22" t="s">
        <v>14</v>
      </c>
      <c r="E279" s="24">
        <v>830</v>
      </c>
    </row>
    <row r="280" spans="1:5" x14ac:dyDescent="0.2">
      <c r="A280" s="23" t="s">
        <v>20</v>
      </c>
      <c r="B280" s="22">
        <v>198</v>
      </c>
      <c r="C280" s="22"/>
      <c r="D280" s="22" t="s">
        <v>14</v>
      </c>
      <c r="E280" s="24">
        <v>830</v>
      </c>
    </row>
    <row r="281" spans="1:5" x14ac:dyDescent="0.2">
      <c r="A281" s="23" t="s">
        <v>20</v>
      </c>
      <c r="B281" s="22">
        <v>198</v>
      </c>
      <c r="C281" s="22"/>
      <c r="D281" s="22" t="s">
        <v>14</v>
      </c>
      <c r="E281" s="24">
        <v>831</v>
      </c>
    </row>
    <row r="282" spans="1:5" x14ac:dyDescent="0.2">
      <c r="A282" s="23" t="s">
        <v>20</v>
      </c>
      <c r="B282" s="22">
        <v>198</v>
      </c>
      <c r="C282" s="22"/>
      <c r="D282" s="22" t="s">
        <v>14</v>
      </c>
      <c r="E282" s="24">
        <v>838</v>
      </c>
    </row>
    <row r="283" spans="1:5" x14ac:dyDescent="0.2">
      <c r="A283" s="23" t="s">
        <v>20</v>
      </c>
      <c r="B283" s="22">
        <v>199</v>
      </c>
      <c r="C283" s="22"/>
      <c r="D283" s="22" t="s">
        <v>14</v>
      </c>
      <c r="E283" s="24">
        <v>842</v>
      </c>
    </row>
    <row r="284" spans="1:5" x14ac:dyDescent="0.2">
      <c r="A284" s="23" t="s">
        <v>20</v>
      </c>
      <c r="B284" s="22">
        <v>199</v>
      </c>
      <c r="C284" s="22"/>
      <c r="D284" s="22" t="s">
        <v>14</v>
      </c>
      <c r="E284" s="24">
        <v>846</v>
      </c>
    </row>
    <row r="285" spans="1:5" x14ac:dyDescent="0.2">
      <c r="A285" s="23" t="s">
        <v>20</v>
      </c>
      <c r="B285" s="22">
        <v>199</v>
      </c>
      <c r="C285" s="22"/>
      <c r="D285" s="22" t="s">
        <v>14</v>
      </c>
      <c r="E285" s="24">
        <v>859</v>
      </c>
    </row>
    <row r="286" spans="1:5" x14ac:dyDescent="0.2">
      <c r="A286" s="23" t="s">
        <v>20</v>
      </c>
      <c r="B286" s="22">
        <v>201</v>
      </c>
      <c r="C286" s="22"/>
      <c r="D286" s="22" t="s">
        <v>14</v>
      </c>
      <c r="E286" s="24">
        <v>886</v>
      </c>
    </row>
    <row r="287" spans="1:5" x14ac:dyDescent="0.2">
      <c r="A287" s="23" t="s">
        <v>20</v>
      </c>
      <c r="B287" s="22">
        <v>202</v>
      </c>
      <c r="C287" s="22"/>
      <c r="D287" s="22" t="s">
        <v>14</v>
      </c>
      <c r="E287" s="24">
        <v>889</v>
      </c>
    </row>
    <row r="288" spans="1:5" x14ac:dyDescent="0.2">
      <c r="A288" s="23" t="s">
        <v>20</v>
      </c>
      <c r="B288" s="22">
        <v>202</v>
      </c>
      <c r="C288" s="22"/>
      <c r="D288" s="22" t="s">
        <v>14</v>
      </c>
      <c r="E288" s="24">
        <v>908</v>
      </c>
    </row>
    <row r="289" spans="1:5" x14ac:dyDescent="0.2">
      <c r="A289" s="23" t="s">
        <v>20</v>
      </c>
      <c r="B289" s="22">
        <v>203</v>
      </c>
      <c r="C289" s="22"/>
      <c r="D289" s="22" t="s">
        <v>14</v>
      </c>
      <c r="E289" s="24">
        <v>923</v>
      </c>
    </row>
    <row r="290" spans="1:5" x14ac:dyDescent="0.2">
      <c r="A290" s="23" t="s">
        <v>20</v>
      </c>
      <c r="B290" s="22">
        <v>203</v>
      </c>
      <c r="C290" s="22"/>
      <c r="D290" s="22" t="s">
        <v>14</v>
      </c>
      <c r="E290" s="24">
        <v>926</v>
      </c>
    </row>
    <row r="291" spans="1:5" x14ac:dyDescent="0.2">
      <c r="A291" s="23" t="s">
        <v>20</v>
      </c>
      <c r="B291" s="22">
        <v>205</v>
      </c>
      <c r="C291" s="22"/>
      <c r="D291" s="22" t="s">
        <v>14</v>
      </c>
      <c r="E291" s="24">
        <v>931</v>
      </c>
    </row>
    <row r="292" spans="1:5" x14ac:dyDescent="0.2">
      <c r="A292" s="23" t="s">
        <v>20</v>
      </c>
      <c r="B292" s="22">
        <v>206</v>
      </c>
      <c r="C292" s="22"/>
      <c r="D292" s="22" t="s">
        <v>14</v>
      </c>
      <c r="E292" s="24">
        <v>934</v>
      </c>
    </row>
    <row r="293" spans="1:5" x14ac:dyDescent="0.2">
      <c r="A293" s="23" t="s">
        <v>20</v>
      </c>
      <c r="B293" s="22">
        <v>207</v>
      </c>
      <c r="C293" s="22"/>
      <c r="D293" s="22" t="s">
        <v>14</v>
      </c>
      <c r="E293" s="24">
        <v>940</v>
      </c>
    </row>
    <row r="294" spans="1:5" x14ac:dyDescent="0.2">
      <c r="A294" s="23" t="s">
        <v>20</v>
      </c>
      <c r="B294" s="22">
        <v>207</v>
      </c>
      <c r="C294" s="22"/>
      <c r="D294" s="22" t="s">
        <v>14</v>
      </c>
      <c r="E294" s="24">
        <v>941</v>
      </c>
    </row>
    <row r="295" spans="1:5" x14ac:dyDescent="0.2">
      <c r="A295" s="23" t="s">
        <v>20</v>
      </c>
      <c r="B295" s="22">
        <v>209</v>
      </c>
      <c r="C295" s="22"/>
      <c r="D295" s="22" t="s">
        <v>14</v>
      </c>
      <c r="E295" s="24">
        <v>955</v>
      </c>
    </row>
    <row r="296" spans="1:5" x14ac:dyDescent="0.2">
      <c r="A296" s="23" t="s">
        <v>20</v>
      </c>
      <c r="B296" s="22">
        <v>210</v>
      </c>
      <c r="C296" s="22"/>
      <c r="D296" s="22" t="s">
        <v>14</v>
      </c>
      <c r="E296" s="24">
        <v>1000</v>
      </c>
    </row>
    <row r="297" spans="1:5" x14ac:dyDescent="0.2">
      <c r="A297" s="23" t="s">
        <v>20</v>
      </c>
      <c r="B297" s="22">
        <v>211</v>
      </c>
      <c r="C297" s="22"/>
      <c r="D297" s="22" t="s">
        <v>14</v>
      </c>
      <c r="E297" s="24">
        <v>1028</v>
      </c>
    </row>
    <row r="298" spans="1:5" x14ac:dyDescent="0.2">
      <c r="A298" s="23" t="s">
        <v>20</v>
      </c>
      <c r="B298" s="22">
        <v>211</v>
      </c>
      <c r="C298" s="22"/>
      <c r="D298" s="22" t="s">
        <v>14</v>
      </c>
      <c r="E298" s="24">
        <v>1059</v>
      </c>
    </row>
    <row r="299" spans="1:5" x14ac:dyDescent="0.2">
      <c r="A299" s="23" t="s">
        <v>20</v>
      </c>
      <c r="B299" s="22">
        <v>214</v>
      </c>
      <c r="C299" s="22"/>
      <c r="D299" s="22" t="s">
        <v>14</v>
      </c>
      <c r="E299" s="24">
        <v>1063</v>
      </c>
    </row>
    <row r="300" spans="1:5" x14ac:dyDescent="0.2">
      <c r="A300" s="23" t="s">
        <v>20</v>
      </c>
      <c r="B300" s="22">
        <v>216</v>
      </c>
      <c r="C300" s="22"/>
      <c r="D300" s="22" t="s">
        <v>14</v>
      </c>
      <c r="E300" s="24">
        <v>1068</v>
      </c>
    </row>
    <row r="301" spans="1:5" x14ac:dyDescent="0.2">
      <c r="A301" s="23" t="s">
        <v>20</v>
      </c>
      <c r="B301" s="22">
        <v>217</v>
      </c>
      <c r="C301" s="22"/>
      <c r="D301" s="22" t="s">
        <v>14</v>
      </c>
      <c r="E301" s="24">
        <v>1072</v>
      </c>
    </row>
    <row r="302" spans="1:5" x14ac:dyDescent="0.2">
      <c r="A302" s="23" t="s">
        <v>20</v>
      </c>
      <c r="B302" s="22">
        <v>218</v>
      </c>
      <c r="C302" s="22"/>
      <c r="D302" s="22" t="s">
        <v>14</v>
      </c>
      <c r="E302" s="24">
        <v>1120</v>
      </c>
    </row>
    <row r="303" spans="1:5" x14ac:dyDescent="0.2">
      <c r="A303" s="23" t="s">
        <v>20</v>
      </c>
      <c r="B303" s="22">
        <v>218</v>
      </c>
      <c r="C303" s="22"/>
      <c r="D303" s="22" t="s">
        <v>14</v>
      </c>
      <c r="E303" s="24">
        <v>1121</v>
      </c>
    </row>
    <row r="304" spans="1:5" x14ac:dyDescent="0.2">
      <c r="A304" s="23" t="s">
        <v>20</v>
      </c>
      <c r="B304" s="22">
        <v>219</v>
      </c>
      <c r="C304" s="22"/>
      <c r="D304" s="22" t="s">
        <v>14</v>
      </c>
      <c r="E304" s="24">
        <v>1130</v>
      </c>
    </row>
    <row r="305" spans="1:5" x14ac:dyDescent="0.2">
      <c r="A305" s="23" t="s">
        <v>20</v>
      </c>
      <c r="B305" s="22">
        <v>220</v>
      </c>
      <c r="C305" s="22"/>
      <c r="D305" s="22" t="s">
        <v>14</v>
      </c>
      <c r="E305" s="24">
        <v>1181</v>
      </c>
    </row>
    <row r="306" spans="1:5" x14ac:dyDescent="0.2">
      <c r="A306" s="23" t="s">
        <v>20</v>
      </c>
      <c r="B306" s="22">
        <v>220</v>
      </c>
      <c r="C306" s="22"/>
      <c r="D306" s="22" t="s">
        <v>14</v>
      </c>
      <c r="E306" s="24">
        <v>1194</v>
      </c>
    </row>
    <row r="307" spans="1:5" x14ac:dyDescent="0.2">
      <c r="A307" s="23" t="s">
        <v>20</v>
      </c>
      <c r="B307" s="22">
        <v>221</v>
      </c>
      <c r="C307" s="22"/>
      <c r="D307" s="22" t="s">
        <v>14</v>
      </c>
      <c r="E307" s="24">
        <v>1198</v>
      </c>
    </row>
    <row r="308" spans="1:5" x14ac:dyDescent="0.2">
      <c r="A308" s="23" t="s">
        <v>20</v>
      </c>
      <c r="B308" s="22">
        <v>221</v>
      </c>
      <c r="C308" s="22"/>
      <c r="D308" s="22" t="s">
        <v>14</v>
      </c>
      <c r="E308" s="24">
        <v>1220</v>
      </c>
    </row>
    <row r="309" spans="1:5" x14ac:dyDescent="0.2">
      <c r="A309" s="23" t="s">
        <v>20</v>
      </c>
      <c r="B309" s="22">
        <v>222</v>
      </c>
      <c r="C309" s="22"/>
      <c r="D309" s="22" t="s">
        <v>14</v>
      </c>
      <c r="E309" s="24">
        <v>1221</v>
      </c>
    </row>
    <row r="310" spans="1:5" x14ac:dyDescent="0.2">
      <c r="A310" s="23" t="s">
        <v>20</v>
      </c>
      <c r="B310" s="22">
        <v>222</v>
      </c>
      <c r="C310" s="22"/>
      <c r="D310" s="22" t="s">
        <v>14</v>
      </c>
      <c r="E310" s="24">
        <v>1225</v>
      </c>
    </row>
    <row r="311" spans="1:5" x14ac:dyDescent="0.2">
      <c r="A311" s="23" t="s">
        <v>20</v>
      </c>
      <c r="B311" s="22">
        <v>223</v>
      </c>
      <c r="C311" s="22"/>
      <c r="D311" s="22" t="s">
        <v>14</v>
      </c>
      <c r="E311" s="24">
        <v>1229</v>
      </c>
    </row>
    <row r="312" spans="1:5" x14ac:dyDescent="0.2">
      <c r="A312" s="23" t="s">
        <v>20</v>
      </c>
      <c r="B312" s="22">
        <v>225</v>
      </c>
      <c r="C312" s="22"/>
      <c r="D312" s="22" t="s">
        <v>14</v>
      </c>
      <c r="E312" s="24">
        <v>1257</v>
      </c>
    </row>
    <row r="313" spans="1:5" x14ac:dyDescent="0.2">
      <c r="A313" s="23" t="s">
        <v>20</v>
      </c>
      <c r="B313" s="22">
        <v>226</v>
      </c>
      <c r="C313" s="22"/>
      <c r="D313" s="22" t="s">
        <v>14</v>
      </c>
      <c r="E313" s="24">
        <v>1258</v>
      </c>
    </row>
    <row r="314" spans="1:5" x14ac:dyDescent="0.2">
      <c r="A314" s="23" t="s">
        <v>20</v>
      </c>
      <c r="B314" s="22">
        <v>226</v>
      </c>
      <c r="C314" s="22"/>
      <c r="D314" s="22" t="s">
        <v>14</v>
      </c>
      <c r="E314" s="24">
        <v>1274</v>
      </c>
    </row>
    <row r="315" spans="1:5" x14ac:dyDescent="0.2">
      <c r="A315" s="23" t="s">
        <v>20</v>
      </c>
      <c r="B315" s="22">
        <v>227</v>
      </c>
      <c r="C315" s="22"/>
      <c r="D315" s="22" t="s">
        <v>14</v>
      </c>
      <c r="E315" s="24">
        <v>1296</v>
      </c>
    </row>
    <row r="316" spans="1:5" x14ac:dyDescent="0.2">
      <c r="A316" s="23" t="s">
        <v>20</v>
      </c>
      <c r="B316" s="22">
        <v>233</v>
      </c>
      <c r="C316" s="22"/>
      <c r="D316" s="22" t="s">
        <v>14</v>
      </c>
      <c r="E316" s="24">
        <v>1335</v>
      </c>
    </row>
    <row r="317" spans="1:5" x14ac:dyDescent="0.2">
      <c r="A317" s="23" t="s">
        <v>20</v>
      </c>
      <c r="B317" s="22">
        <v>234</v>
      </c>
      <c r="C317" s="22"/>
      <c r="D317" s="22" t="s">
        <v>14</v>
      </c>
      <c r="E317" s="24">
        <v>1368</v>
      </c>
    </row>
    <row r="318" spans="1:5" x14ac:dyDescent="0.2">
      <c r="A318" s="23" t="s">
        <v>20</v>
      </c>
      <c r="B318" s="22">
        <v>235</v>
      </c>
      <c r="C318" s="22"/>
      <c r="D318" s="22" t="s">
        <v>14</v>
      </c>
      <c r="E318" s="24">
        <v>1439</v>
      </c>
    </row>
    <row r="319" spans="1:5" x14ac:dyDescent="0.2">
      <c r="A319" s="23" t="s">
        <v>20</v>
      </c>
      <c r="B319" s="22">
        <v>236</v>
      </c>
      <c r="C319" s="22"/>
      <c r="D319" s="22" t="s">
        <v>14</v>
      </c>
      <c r="E319" s="24">
        <v>1467</v>
      </c>
    </row>
    <row r="320" spans="1:5" x14ac:dyDescent="0.2">
      <c r="A320" s="23" t="s">
        <v>20</v>
      </c>
      <c r="B320" s="22">
        <v>236</v>
      </c>
      <c r="C320" s="22"/>
      <c r="D320" s="22" t="s">
        <v>14</v>
      </c>
      <c r="E320" s="24">
        <v>1467</v>
      </c>
    </row>
    <row r="321" spans="1:5" x14ac:dyDescent="0.2">
      <c r="A321" s="23" t="s">
        <v>20</v>
      </c>
      <c r="B321" s="22">
        <v>237</v>
      </c>
      <c r="C321" s="22"/>
      <c r="D321" s="22" t="s">
        <v>14</v>
      </c>
      <c r="E321" s="24">
        <v>1482</v>
      </c>
    </row>
    <row r="322" spans="1:5" x14ac:dyDescent="0.2">
      <c r="A322" s="23" t="s">
        <v>20</v>
      </c>
      <c r="B322" s="22">
        <v>238</v>
      </c>
      <c r="C322" s="22"/>
      <c r="D322" s="22" t="s">
        <v>14</v>
      </c>
      <c r="E322" s="24">
        <v>1538</v>
      </c>
    </row>
    <row r="323" spans="1:5" x14ac:dyDescent="0.2">
      <c r="A323" s="23" t="s">
        <v>20</v>
      </c>
      <c r="B323" s="22">
        <v>238</v>
      </c>
      <c r="C323" s="22"/>
      <c r="D323" s="22" t="s">
        <v>14</v>
      </c>
      <c r="E323" s="24">
        <v>1596</v>
      </c>
    </row>
    <row r="324" spans="1:5" x14ac:dyDescent="0.2">
      <c r="A324" s="23" t="s">
        <v>20</v>
      </c>
      <c r="B324" s="22">
        <v>239</v>
      </c>
      <c r="C324" s="22"/>
      <c r="D324" s="22" t="s">
        <v>14</v>
      </c>
      <c r="E324" s="24">
        <v>1608</v>
      </c>
    </row>
    <row r="325" spans="1:5" x14ac:dyDescent="0.2">
      <c r="A325" s="23" t="s">
        <v>20</v>
      </c>
      <c r="B325" s="22">
        <v>241</v>
      </c>
      <c r="C325" s="22"/>
      <c r="D325" s="22" t="s">
        <v>14</v>
      </c>
      <c r="E325" s="24">
        <v>1625</v>
      </c>
    </row>
    <row r="326" spans="1:5" x14ac:dyDescent="0.2">
      <c r="A326" s="23" t="s">
        <v>20</v>
      </c>
      <c r="B326" s="22">
        <v>244</v>
      </c>
      <c r="C326" s="22"/>
      <c r="D326" s="22" t="s">
        <v>14</v>
      </c>
      <c r="E326" s="24">
        <v>1657</v>
      </c>
    </row>
    <row r="327" spans="1:5" x14ac:dyDescent="0.2">
      <c r="A327" s="23" t="s">
        <v>20</v>
      </c>
      <c r="B327" s="22">
        <v>244</v>
      </c>
      <c r="C327" s="22"/>
      <c r="D327" s="22" t="s">
        <v>14</v>
      </c>
      <c r="E327" s="24">
        <v>1684</v>
      </c>
    </row>
    <row r="328" spans="1:5" x14ac:dyDescent="0.2">
      <c r="A328" s="23" t="s">
        <v>20</v>
      </c>
      <c r="B328" s="22">
        <v>245</v>
      </c>
      <c r="C328" s="22"/>
      <c r="D328" s="22" t="s">
        <v>14</v>
      </c>
      <c r="E328" s="24">
        <v>1691</v>
      </c>
    </row>
    <row r="329" spans="1:5" x14ac:dyDescent="0.2">
      <c r="A329" s="23" t="s">
        <v>20</v>
      </c>
      <c r="B329" s="22">
        <v>246</v>
      </c>
      <c r="C329" s="22"/>
      <c r="D329" s="22" t="s">
        <v>14</v>
      </c>
      <c r="E329" s="24">
        <v>1748</v>
      </c>
    </row>
    <row r="330" spans="1:5" x14ac:dyDescent="0.2">
      <c r="A330" s="23" t="s">
        <v>20</v>
      </c>
      <c r="B330" s="22">
        <v>246</v>
      </c>
      <c r="C330" s="22"/>
      <c r="D330" s="22" t="s">
        <v>14</v>
      </c>
      <c r="E330" s="24">
        <v>1758</v>
      </c>
    </row>
    <row r="331" spans="1:5" x14ac:dyDescent="0.2">
      <c r="A331" s="23" t="s">
        <v>20</v>
      </c>
      <c r="B331" s="22">
        <v>247</v>
      </c>
      <c r="C331" s="22"/>
      <c r="D331" s="22" t="s">
        <v>14</v>
      </c>
      <c r="E331" s="24">
        <v>1784</v>
      </c>
    </row>
    <row r="332" spans="1:5" x14ac:dyDescent="0.2">
      <c r="A332" s="23" t="s">
        <v>20</v>
      </c>
      <c r="B332" s="22">
        <v>247</v>
      </c>
      <c r="C332" s="22"/>
      <c r="D332" s="22" t="s">
        <v>14</v>
      </c>
      <c r="E332" s="24">
        <v>1790</v>
      </c>
    </row>
    <row r="333" spans="1:5" x14ac:dyDescent="0.2">
      <c r="A333" s="23" t="s">
        <v>20</v>
      </c>
      <c r="B333" s="22">
        <v>249</v>
      </c>
      <c r="C333" s="22"/>
      <c r="D333" s="22" t="s">
        <v>14</v>
      </c>
      <c r="E333" s="24">
        <v>1796</v>
      </c>
    </row>
    <row r="334" spans="1:5" x14ac:dyDescent="0.2">
      <c r="A334" s="23" t="s">
        <v>20</v>
      </c>
      <c r="B334" s="22">
        <v>249</v>
      </c>
      <c r="C334" s="22"/>
      <c r="D334" s="22" t="s">
        <v>14</v>
      </c>
      <c r="E334" s="24">
        <v>1825</v>
      </c>
    </row>
    <row r="335" spans="1:5" x14ac:dyDescent="0.2">
      <c r="A335" s="23" t="s">
        <v>20</v>
      </c>
      <c r="B335" s="22">
        <v>250</v>
      </c>
      <c r="C335" s="22"/>
      <c r="D335" s="22" t="s">
        <v>14</v>
      </c>
      <c r="E335" s="24">
        <v>1886</v>
      </c>
    </row>
    <row r="336" spans="1:5" x14ac:dyDescent="0.2">
      <c r="A336" s="23" t="s">
        <v>20</v>
      </c>
      <c r="B336" s="22">
        <v>252</v>
      </c>
      <c r="C336" s="22"/>
      <c r="D336" s="22" t="s">
        <v>14</v>
      </c>
      <c r="E336" s="24">
        <v>1910</v>
      </c>
    </row>
    <row r="337" spans="1:5" x14ac:dyDescent="0.2">
      <c r="A337" s="23" t="s">
        <v>20</v>
      </c>
      <c r="B337" s="22">
        <v>253</v>
      </c>
      <c r="C337" s="22"/>
      <c r="D337" s="22" t="s">
        <v>14</v>
      </c>
      <c r="E337" s="24">
        <v>1979</v>
      </c>
    </row>
    <row r="338" spans="1:5" x14ac:dyDescent="0.2">
      <c r="A338" s="23" t="s">
        <v>20</v>
      </c>
      <c r="B338" s="22">
        <v>254</v>
      </c>
      <c r="C338" s="22"/>
      <c r="D338" s="22" t="s">
        <v>14</v>
      </c>
      <c r="E338" s="24">
        <v>1999</v>
      </c>
    </row>
    <row r="339" spans="1:5" x14ac:dyDescent="0.2">
      <c r="A339" s="23" t="s">
        <v>20</v>
      </c>
      <c r="B339" s="22">
        <v>255</v>
      </c>
      <c r="C339" s="22"/>
      <c r="D339" s="22" t="s">
        <v>14</v>
      </c>
      <c r="E339" s="24">
        <v>2025</v>
      </c>
    </row>
    <row r="340" spans="1:5" x14ac:dyDescent="0.2">
      <c r="A340" s="23" t="s">
        <v>20</v>
      </c>
      <c r="B340" s="22">
        <v>261</v>
      </c>
      <c r="C340" s="22"/>
      <c r="D340" s="22" t="s">
        <v>14</v>
      </c>
      <c r="E340" s="24">
        <v>2062</v>
      </c>
    </row>
    <row r="341" spans="1:5" x14ac:dyDescent="0.2">
      <c r="A341" s="23" t="s">
        <v>20</v>
      </c>
      <c r="B341" s="22">
        <v>261</v>
      </c>
      <c r="C341" s="22"/>
      <c r="D341" s="22" t="s">
        <v>14</v>
      </c>
      <c r="E341" s="24">
        <v>2072</v>
      </c>
    </row>
    <row r="342" spans="1:5" x14ac:dyDescent="0.2">
      <c r="A342" s="23" t="s">
        <v>20</v>
      </c>
      <c r="B342" s="22">
        <v>264</v>
      </c>
      <c r="C342" s="22"/>
      <c r="D342" s="22" t="s">
        <v>14</v>
      </c>
      <c r="E342" s="24">
        <v>2108</v>
      </c>
    </row>
    <row r="343" spans="1:5" x14ac:dyDescent="0.2">
      <c r="A343" s="23" t="s">
        <v>20</v>
      </c>
      <c r="B343" s="22">
        <v>266</v>
      </c>
      <c r="C343" s="22"/>
      <c r="D343" s="22" t="s">
        <v>14</v>
      </c>
      <c r="E343" s="24">
        <v>2176</v>
      </c>
    </row>
    <row r="344" spans="1:5" x14ac:dyDescent="0.2">
      <c r="A344" s="23" t="s">
        <v>20</v>
      </c>
      <c r="B344" s="22">
        <v>268</v>
      </c>
      <c r="C344" s="22"/>
      <c r="D344" s="22" t="s">
        <v>14</v>
      </c>
      <c r="E344" s="24">
        <v>2179</v>
      </c>
    </row>
    <row r="345" spans="1:5" x14ac:dyDescent="0.2">
      <c r="A345" s="23" t="s">
        <v>20</v>
      </c>
      <c r="B345" s="22">
        <v>269</v>
      </c>
      <c r="C345" s="22"/>
      <c r="D345" s="22" t="s">
        <v>14</v>
      </c>
      <c r="E345" s="24">
        <v>2201</v>
      </c>
    </row>
    <row r="346" spans="1:5" x14ac:dyDescent="0.2">
      <c r="A346" s="23" t="s">
        <v>20</v>
      </c>
      <c r="B346" s="22">
        <v>270</v>
      </c>
      <c r="C346" s="22"/>
      <c r="D346" s="22" t="s">
        <v>14</v>
      </c>
      <c r="E346" s="24">
        <v>2253</v>
      </c>
    </row>
    <row r="347" spans="1:5" x14ac:dyDescent="0.2">
      <c r="A347" s="23" t="s">
        <v>20</v>
      </c>
      <c r="B347" s="22">
        <v>272</v>
      </c>
      <c r="C347" s="22"/>
      <c r="D347" s="22" t="s">
        <v>14</v>
      </c>
      <c r="E347" s="24">
        <v>2307</v>
      </c>
    </row>
    <row r="348" spans="1:5" x14ac:dyDescent="0.2">
      <c r="A348" s="23" t="s">
        <v>20</v>
      </c>
      <c r="B348" s="22">
        <v>275</v>
      </c>
      <c r="C348" s="22"/>
      <c r="D348" s="22" t="s">
        <v>14</v>
      </c>
      <c r="E348" s="24">
        <v>2468</v>
      </c>
    </row>
    <row r="349" spans="1:5" x14ac:dyDescent="0.2">
      <c r="A349" s="23" t="s">
        <v>20</v>
      </c>
      <c r="B349" s="22">
        <v>279</v>
      </c>
      <c r="C349" s="22"/>
      <c r="D349" s="22" t="s">
        <v>14</v>
      </c>
      <c r="E349" s="24">
        <v>2604</v>
      </c>
    </row>
    <row r="350" spans="1:5" x14ac:dyDescent="0.2">
      <c r="A350" s="23" t="s">
        <v>20</v>
      </c>
      <c r="B350" s="22">
        <v>280</v>
      </c>
      <c r="C350" s="22"/>
      <c r="D350" s="22" t="s">
        <v>14</v>
      </c>
      <c r="E350" s="24">
        <v>2690</v>
      </c>
    </row>
    <row r="351" spans="1:5" x14ac:dyDescent="0.2">
      <c r="A351" s="23" t="s">
        <v>20</v>
      </c>
      <c r="B351" s="22">
        <v>282</v>
      </c>
      <c r="C351" s="22"/>
      <c r="D351" s="22" t="s">
        <v>14</v>
      </c>
      <c r="E351" s="24">
        <v>2779</v>
      </c>
    </row>
    <row r="352" spans="1:5" x14ac:dyDescent="0.2">
      <c r="A352" s="23" t="s">
        <v>20</v>
      </c>
      <c r="B352" s="22">
        <v>288</v>
      </c>
      <c r="C352" s="22"/>
      <c r="D352" s="22" t="s">
        <v>14</v>
      </c>
      <c r="E352" s="24">
        <v>2915</v>
      </c>
    </row>
    <row r="353" spans="1:5" x14ac:dyDescent="0.2">
      <c r="A353" s="23" t="s">
        <v>20</v>
      </c>
      <c r="B353" s="22">
        <v>290</v>
      </c>
      <c r="C353" s="22"/>
      <c r="D353" s="22" t="s">
        <v>14</v>
      </c>
      <c r="E353" s="24">
        <v>2928</v>
      </c>
    </row>
    <row r="354" spans="1:5" x14ac:dyDescent="0.2">
      <c r="A354" s="23" t="s">
        <v>20</v>
      </c>
      <c r="B354" s="22">
        <v>295</v>
      </c>
      <c r="C354" s="22"/>
      <c r="D354" s="22" t="s">
        <v>14</v>
      </c>
      <c r="E354" s="24">
        <v>2955</v>
      </c>
    </row>
    <row r="355" spans="1:5" x14ac:dyDescent="0.2">
      <c r="A355" s="23" t="s">
        <v>20</v>
      </c>
      <c r="B355" s="22">
        <v>296</v>
      </c>
      <c r="C355" s="22"/>
      <c r="D355" s="22" t="s">
        <v>14</v>
      </c>
      <c r="E355" s="24">
        <v>3015</v>
      </c>
    </row>
    <row r="356" spans="1:5" x14ac:dyDescent="0.2">
      <c r="A356" s="23" t="s">
        <v>20</v>
      </c>
      <c r="B356" s="22">
        <v>297</v>
      </c>
      <c r="C356" s="22"/>
      <c r="D356" s="22" t="s">
        <v>14</v>
      </c>
      <c r="E356" s="24">
        <v>3182</v>
      </c>
    </row>
    <row r="357" spans="1:5" x14ac:dyDescent="0.2">
      <c r="A357" s="23" t="s">
        <v>20</v>
      </c>
      <c r="B357" s="22">
        <v>299</v>
      </c>
      <c r="C357" s="22"/>
      <c r="D357" s="22" t="s">
        <v>14</v>
      </c>
      <c r="E357" s="24">
        <v>3304</v>
      </c>
    </row>
    <row r="358" spans="1:5" x14ac:dyDescent="0.2">
      <c r="A358" s="23" t="s">
        <v>20</v>
      </c>
      <c r="B358" s="22">
        <v>300</v>
      </c>
      <c r="C358" s="22"/>
      <c r="D358" s="22" t="s">
        <v>14</v>
      </c>
      <c r="E358" s="24">
        <v>3387</v>
      </c>
    </row>
    <row r="359" spans="1:5" x14ac:dyDescent="0.2">
      <c r="A359" s="23" t="s">
        <v>20</v>
      </c>
      <c r="B359" s="22">
        <v>300</v>
      </c>
      <c r="C359" s="22"/>
      <c r="D359" s="22" t="s">
        <v>14</v>
      </c>
      <c r="E359" s="24">
        <v>3410</v>
      </c>
    </row>
    <row r="360" spans="1:5" x14ac:dyDescent="0.2">
      <c r="A360" s="23" t="s">
        <v>20</v>
      </c>
      <c r="B360" s="22">
        <v>303</v>
      </c>
      <c r="C360" s="22"/>
      <c r="D360" s="22" t="s">
        <v>14</v>
      </c>
      <c r="E360" s="24">
        <v>3483</v>
      </c>
    </row>
    <row r="361" spans="1:5" x14ac:dyDescent="0.2">
      <c r="A361" s="23" t="s">
        <v>20</v>
      </c>
      <c r="B361" s="22">
        <v>307</v>
      </c>
      <c r="C361" s="22"/>
      <c r="D361" s="22" t="s">
        <v>14</v>
      </c>
      <c r="E361" s="24">
        <v>3868</v>
      </c>
    </row>
    <row r="362" spans="1:5" x14ac:dyDescent="0.2">
      <c r="A362" s="23" t="s">
        <v>20</v>
      </c>
      <c r="B362" s="22">
        <v>307</v>
      </c>
      <c r="C362" s="22"/>
      <c r="D362" s="22" t="s">
        <v>14</v>
      </c>
      <c r="E362" s="24">
        <v>4405</v>
      </c>
    </row>
    <row r="363" spans="1:5" x14ac:dyDescent="0.2">
      <c r="A363" s="23" t="s">
        <v>20</v>
      </c>
      <c r="B363" s="22">
        <v>316</v>
      </c>
      <c r="C363" s="22"/>
      <c r="D363" s="22" t="s">
        <v>14</v>
      </c>
      <c r="E363" s="24">
        <v>4428</v>
      </c>
    </row>
    <row r="364" spans="1:5" x14ac:dyDescent="0.2">
      <c r="A364" s="23" t="s">
        <v>20</v>
      </c>
      <c r="B364" s="22">
        <v>323</v>
      </c>
      <c r="C364" s="22"/>
      <c r="D364" s="22" t="s">
        <v>14</v>
      </c>
      <c r="E364" s="24">
        <v>4697</v>
      </c>
    </row>
    <row r="365" spans="1:5" x14ac:dyDescent="0.2">
      <c r="A365" s="23" t="s">
        <v>20</v>
      </c>
      <c r="B365" s="22">
        <v>329</v>
      </c>
      <c r="C365" s="22"/>
      <c r="D365" s="22" t="s">
        <v>14</v>
      </c>
      <c r="E365" s="24">
        <v>5497</v>
      </c>
    </row>
    <row r="366" spans="1:5" x14ac:dyDescent="0.2">
      <c r="A366" s="23" t="s">
        <v>20</v>
      </c>
      <c r="B366" s="22">
        <v>330</v>
      </c>
      <c r="C366" s="22"/>
      <c r="D366" s="22" t="s">
        <v>14</v>
      </c>
      <c r="E366" s="24">
        <v>5681</v>
      </c>
    </row>
    <row r="367" spans="1:5" x14ac:dyDescent="0.2">
      <c r="A367" s="23" t="s">
        <v>20</v>
      </c>
      <c r="B367" s="22">
        <v>331</v>
      </c>
      <c r="C367" s="22"/>
      <c r="D367" s="22" t="s">
        <v>14</v>
      </c>
      <c r="E367" s="24">
        <v>6080</v>
      </c>
    </row>
    <row r="368" spans="1:5" x14ac:dyDescent="0.2">
      <c r="A368" s="23" t="s">
        <v>20</v>
      </c>
      <c r="B368" s="22">
        <v>336</v>
      </c>
      <c r="C368" s="22"/>
      <c r="D368" s="22"/>
      <c r="E368" s="24"/>
    </row>
    <row r="369" spans="1:5" x14ac:dyDescent="0.2">
      <c r="A369" s="23" t="s">
        <v>20</v>
      </c>
      <c r="B369" s="22">
        <v>337</v>
      </c>
      <c r="C369" s="22"/>
      <c r="D369" s="22"/>
      <c r="E369" s="24"/>
    </row>
    <row r="370" spans="1:5" x14ac:dyDescent="0.2">
      <c r="A370" s="23" t="s">
        <v>20</v>
      </c>
      <c r="B370" s="22">
        <v>340</v>
      </c>
      <c r="C370" s="22"/>
      <c r="D370" s="22"/>
      <c r="E370" s="24"/>
    </row>
    <row r="371" spans="1:5" x14ac:dyDescent="0.2">
      <c r="A371" s="23" t="s">
        <v>20</v>
      </c>
      <c r="B371" s="22">
        <v>361</v>
      </c>
      <c r="C371" s="22"/>
      <c r="D371" s="22"/>
      <c r="E371" s="24"/>
    </row>
    <row r="372" spans="1:5" x14ac:dyDescent="0.2">
      <c r="A372" s="23" t="s">
        <v>20</v>
      </c>
      <c r="B372" s="22">
        <v>363</v>
      </c>
      <c r="C372" s="22"/>
      <c r="D372" s="22"/>
      <c r="E372" s="24"/>
    </row>
    <row r="373" spans="1:5" x14ac:dyDescent="0.2">
      <c r="A373" s="23" t="s">
        <v>20</v>
      </c>
      <c r="B373" s="22">
        <v>366</v>
      </c>
      <c r="C373" s="22"/>
      <c r="D373" s="22"/>
      <c r="E373" s="24"/>
    </row>
    <row r="374" spans="1:5" x14ac:dyDescent="0.2">
      <c r="A374" s="23" t="s">
        <v>20</v>
      </c>
      <c r="B374" s="22">
        <v>369</v>
      </c>
      <c r="C374" s="22"/>
      <c r="D374" s="22"/>
      <c r="E374" s="24"/>
    </row>
    <row r="375" spans="1:5" x14ac:dyDescent="0.2">
      <c r="A375" s="23" t="s">
        <v>20</v>
      </c>
      <c r="B375" s="22">
        <v>374</v>
      </c>
      <c r="C375" s="22"/>
      <c r="D375" s="22"/>
      <c r="E375" s="24"/>
    </row>
    <row r="376" spans="1:5" x14ac:dyDescent="0.2">
      <c r="A376" s="23" t="s">
        <v>20</v>
      </c>
      <c r="B376" s="22">
        <v>375</v>
      </c>
      <c r="C376" s="22"/>
      <c r="D376" s="22"/>
      <c r="E376" s="24"/>
    </row>
    <row r="377" spans="1:5" x14ac:dyDescent="0.2">
      <c r="A377" s="23" t="s">
        <v>20</v>
      </c>
      <c r="B377" s="22">
        <v>381</v>
      </c>
      <c r="C377" s="22"/>
      <c r="D377" s="22"/>
      <c r="E377" s="24"/>
    </row>
    <row r="378" spans="1:5" x14ac:dyDescent="0.2">
      <c r="A378" s="23" t="s">
        <v>20</v>
      </c>
      <c r="B378" s="22">
        <v>381</v>
      </c>
      <c r="C378" s="22"/>
      <c r="D378" s="22"/>
      <c r="E378" s="24"/>
    </row>
    <row r="379" spans="1:5" x14ac:dyDescent="0.2">
      <c r="A379" s="23" t="s">
        <v>20</v>
      </c>
      <c r="B379" s="22">
        <v>393</v>
      </c>
      <c r="C379" s="22"/>
      <c r="D379" s="22"/>
      <c r="E379" s="24"/>
    </row>
    <row r="380" spans="1:5" x14ac:dyDescent="0.2">
      <c r="A380" s="23" t="s">
        <v>20</v>
      </c>
      <c r="B380" s="22">
        <v>397</v>
      </c>
      <c r="C380" s="22"/>
      <c r="D380" s="22"/>
      <c r="E380" s="24"/>
    </row>
    <row r="381" spans="1:5" x14ac:dyDescent="0.2">
      <c r="A381" s="23" t="s">
        <v>20</v>
      </c>
      <c r="B381" s="22">
        <v>409</v>
      </c>
      <c r="C381" s="22"/>
      <c r="D381" s="22"/>
      <c r="E381" s="24"/>
    </row>
    <row r="382" spans="1:5" x14ac:dyDescent="0.2">
      <c r="A382" s="23" t="s">
        <v>20</v>
      </c>
      <c r="B382" s="22">
        <v>411</v>
      </c>
      <c r="C382" s="22"/>
      <c r="D382" s="22"/>
      <c r="E382" s="24"/>
    </row>
    <row r="383" spans="1:5" x14ac:dyDescent="0.2">
      <c r="A383" s="23" t="s">
        <v>20</v>
      </c>
      <c r="B383" s="22">
        <v>419</v>
      </c>
      <c r="C383" s="22"/>
      <c r="D383" s="22"/>
      <c r="E383" s="24"/>
    </row>
    <row r="384" spans="1:5" x14ac:dyDescent="0.2">
      <c r="A384" s="23" t="s">
        <v>20</v>
      </c>
      <c r="B384" s="22">
        <v>432</v>
      </c>
      <c r="C384" s="22"/>
      <c r="D384" s="22"/>
      <c r="E384" s="24"/>
    </row>
    <row r="385" spans="1:5" x14ac:dyDescent="0.2">
      <c r="A385" s="23" t="s">
        <v>20</v>
      </c>
      <c r="B385" s="22">
        <v>452</v>
      </c>
      <c r="C385" s="22"/>
      <c r="D385" s="22"/>
      <c r="E385" s="24"/>
    </row>
    <row r="386" spans="1:5" x14ac:dyDescent="0.2">
      <c r="A386" s="23" t="s">
        <v>20</v>
      </c>
      <c r="B386" s="22">
        <v>454</v>
      </c>
      <c r="C386" s="22"/>
      <c r="D386" s="22"/>
      <c r="E386" s="24"/>
    </row>
    <row r="387" spans="1:5" x14ac:dyDescent="0.2">
      <c r="A387" s="23" t="s">
        <v>20</v>
      </c>
      <c r="B387" s="22">
        <v>460</v>
      </c>
      <c r="C387" s="22"/>
      <c r="D387" s="22"/>
      <c r="E387" s="24"/>
    </row>
    <row r="388" spans="1:5" x14ac:dyDescent="0.2">
      <c r="A388" s="23" t="s">
        <v>20</v>
      </c>
      <c r="B388" s="22">
        <v>462</v>
      </c>
      <c r="C388" s="22"/>
      <c r="D388" s="22"/>
      <c r="E388" s="24"/>
    </row>
    <row r="389" spans="1:5" x14ac:dyDescent="0.2">
      <c r="A389" s="23" t="s">
        <v>20</v>
      </c>
      <c r="B389" s="22">
        <v>470</v>
      </c>
      <c r="C389" s="22"/>
      <c r="D389" s="22"/>
      <c r="E389" s="24"/>
    </row>
    <row r="390" spans="1:5" x14ac:dyDescent="0.2">
      <c r="A390" s="23" t="s">
        <v>20</v>
      </c>
      <c r="B390" s="22">
        <v>480</v>
      </c>
      <c r="C390" s="22"/>
      <c r="D390" s="22"/>
      <c r="E390" s="24"/>
    </row>
    <row r="391" spans="1:5" x14ac:dyDescent="0.2">
      <c r="A391" s="23" t="s">
        <v>20</v>
      </c>
      <c r="B391" s="22">
        <v>484</v>
      </c>
      <c r="C391" s="22"/>
      <c r="D391" s="22"/>
      <c r="E391" s="24"/>
    </row>
    <row r="392" spans="1:5" x14ac:dyDescent="0.2">
      <c r="A392" s="23" t="s">
        <v>20</v>
      </c>
      <c r="B392" s="22">
        <v>498</v>
      </c>
      <c r="C392" s="22"/>
      <c r="D392" s="22"/>
      <c r="E392" s="24"/>
    </row>
    <row r="393" spans="1:5" x14ac:dyDescent="0.2">
      <c r="A393" s="23" t="s">
        <v>20</v>
      </c>
      <c r="B393" s="22">
        <v>524</v>
      </c>
      <c r="C393" s="22"/>
      <c r="D393" s="22"/>
      <c r="E393" s="24"/>
    </row>
    <row r="394" spans="1:5" x14ac:dyDescent="0.2">
      <c r="A394" s="23" t="s">
        <v>20</v>
      </c>
      <c r="B394" s="22">
        <v>533</v>
      </c>
      <c r="C394" s="22"/>
      <c r="D394" s="22"/>
      <c r="E394" s="24"/>
    </row>
    <row r="395" spans="1:5" x14ac:dyDescent="0.2">
      <c r="A395" s="23" t="s">
        <v>20</v>
      </c>
      <c r="B395" s="22">
        <v>536</v>
      </c>
      <c r="C395" s="22"/>
      <c r="D395" s="22"/>
      <c r="E395" s="24"/>
    </row>
    <row r="396" spans="1:5" x14ac:dyDescent="0.2">
      <c r="A396" s="23" t="s">
        <v>20</v>
      </c>
      <c r="B396" s="22">
        <v>546</v>
      </c>
      <c r="C396" s="22"/>
      <c r="D396" s="22"/>
      <c r="E396" s="24"/>
    </row>
    <row r="397" spans="1:5" x14ac:dyDescent="0.2">
      <c r="A397" s="23" t="s">
        <v>20</v>
      </c>
      <c r="B397" s="22">
        <v>554</v>
      </c>
      <c r="C397" s="22"/>
      <c r="D397" s="22"/>
      <c r="E397" s="24"/>
    </row>
    <row r="398" spans="1:5" x14ac:dyDescent="0.2">
      <c r="A398" s="23" t="s">
        <v>20</v>
      </c>
      <c r="B398" s="22">
        <v>555</v>
      </c>
      <c r="C398" s="22"/>
      <c r="D398" s="22"/>
      <c r="E398" s="24"/>
    </row>
    <row r="399" spans="1:5" x14ac:dyDescent="0.2">
      <c r="A399" s="23" t="s">
        <v>20</v>
      </c>
      <c r="B399" s="22">
        <v>589</v>
      </c>
      <c r="C399" s="22"/>
      <c r="D399" s="22"/>
      <c r="E399" s="24"/>
    </row>
    <row r="400" spans="1:5" x14ac:dyDescent="0.2">
      <c r="A400" s="23" t="s">
        <v>20</v>
      </c>
      <c r="B400" s="22">
        <v>645</v>
      </c>
      <c r="C400" s="22"/>
      <c r="D400" s="22"/>
      <c r="E400" s="24"/>
    </row>
    <row r="401" spans="1:5" x14ac:dyDescent="0.2">
      <c r="A401" s="23" t="s">
        <v>20</v>
      </c>
      <c r="B401" s="22">
        <v>659</v>
      </c>
      <c r="C401" s="22"/>
      <c r="D401" s="22"/>
      <c r="E401" s="24"/>
    </row>
    <row r="402" spans="1:5" x14ac:dyDescent="0.2">
      <c r="A402" s="23" t="s">
        <v>20</v>
      </c>
      <c r="B402" s="22">
        <v>676</v>
      </c>
      <c r="C402" s="22"/>
      <c r="D402" s="22"/>
      <c r="E402" s="24"/>
    </row>
    <row r="403" spans="1:5" x14ac:dyDescent="0.2">
      <c r="A403" s="23" t="s">
        <v>20</v>
      </c>
      <c r="B403" s="22">
        <v>723</v>
      </c>
      <c r="C403" s="22"/>
      <c r="D403" s="22"/>
      <c r="E403" s="24"/>
    </row>
    <row r="404" spans="1:5" x14ac:dyDescent="0.2">
      <c r="A404" s="23" t="s">
        <v>20</v>
      </c>
      <c r="B404" s="22">
        <v>762</v>
      </c>
      <c r="C404" s="22"/>
      <c r="D404" s="22"/>
      <c r="E404" s="24"/>
    </row>
    <row r="405" spans="1:5" x14ac:dyDescent="0.2">
      <c r="A405" s="23" t="s">
        <v>20</v>
      </c>
      <c r="B405" s="22">
        <v>768</v>
      </c>
      <c r="C405" s="22"/>
      <c r="D405" s="22"/>
      <c r="E405" s="24"/>
    </row>
    <row r="406" spans="1:5" x14ac:dyDescent="0.2">
      <c r="A406" s="23" t="s">
        <v>20</v>
      </c>
      <c r="B406" s="22">
        <v>820</v>
      </c>
      <c r="C406" s="22"/>
      <c r="D406" s="22"/>
      <c r="E406" s="24"/>
    </row>
    <row r="407" spans="1:5" x14ac:dyDescent="0.2">
      <c r="A407" s="23" t="s">
        <v>20</v>
      </c>
      <c r="B407" s="22">
        <v>890</v>
      </c>
      <c r="C407" s="22"/>
      <c r="D407" s="22"/>
      <c r="E407" s="24"/>
    </row>
    <row r="408" spans="1:5" x14ac:dyDescent="0.2">
      <c r="A408" s="23" t="s">
        <v>20</v>
      </c>
      <c r="B408" s="22">
        <v>903</v>
      </c>
      <c r="C408" s="22"/>
      <c r="D408" s="22"/>
      <c r="E408" s="24"/>
    </row>
    <row r="409" spans="1:5" x14ac:dyDescent="0.2">
      <c r="A409" s="23" t="s">
        <v>20</v>
      </c>
      <c r="B409" s="22">
        <v>909</v>
      </c>
      <c r="C409" s="22"/>
      <c r="D409" s="22"/>
      <c r="E409" s="24"/>
    </row>
    <row r="410" spans="1:5" x14ac:dyDescent="0.2">
      <c r="A410" s="23" t="s">
        <v>20</v>
      </c>
      <c r="B410" s="22">
        <v>943</v>
      </c>
      <c r="C410" s="22"/>
      <c r="D410" s="22"/>
      <c r="E410" s="24"/>
    </row>
    <row r="411" spans="1:5" x14ac:dyDescent="0.2">
      <c r="A411" s="23" t="s">
        <v>20</v>
      </c>
      <c r="B411" s="22">
        <v>980</v>
      </c>
      <c r="C411" s="22"/>
      <c r="D411" s="22"/>
      <c r="E411" s="24"/>
    </row>
    <row r="412" spans="1:5" x14ac:dyDescent="0.2">
      <c r="A412" s="23" t="s">
        <v>20</v>
      </c>
      <c r="B412" s="22">
        <v>1015</v>
      </c>
      <c r="C412" s="22"/>
      <c r="D412" s="22"/>
      <c r="E412" s="24"/>
    </row>
    <row r="413" spans="1:5" x14ac:dyDescent="0.2">
      <c r="A413" s="23" t="s">
        <v>20</v>
      </c>
      <c r="B413" s="22">
        <v>1022</v>
      </c>
      <c r="C413" s="22"/>
      <c r="D413" s="22"/>
      <c r="E413" s="24"/>
    </row>
    <row r="414" spans="1:5" x14ac:dyDescent="0.2">
      <c r="A414" s="23" t="s">
        <v>20</v>
      </c>
      <c r="B414" s="22">
        <v>1052</v>
      </c>
      <c r="C414" s="22"/>
      <c r="D414" s="22"/>
      <c r="E414" s="24"/>
    </row>
    <row r="415" spans="1:5" x14ac:dyDescent="0.2">
      <c r="A415" s="23" t="s">
        <v>20</v>
      </c>
      <c r="B415" s="22">
        <v>1071</v>
      </c>
      <c r="C415" s="22"/>
      <c r="D415" s="22"/>
      <c r="E415" s="24"/>
    </row>
    <row r="416" spans="1:5" x14ac:dyDescent="0.2">
      <c r="A416" s="23" t="s">
        <v>20</v>
      </c>
      <c r="B416" s="22">
        <v>1071</v>
      </c>
      <c r="C416" s="22"/>
      <c r="D416" s="22"/>
      <c r="E416" s="24"/>
    </row>
    <row r="417" spans="1:5" x14ac:dyDescent="0.2">
      <c r="A417" s="23" t="s">
        <v>20</v>
      </c>
      <c r="B417" s="22">
        <v>1073</v>
      </c>
      <c r="C417" s="22"/>
      <c r="D417" s="22"/>
      <c r="E417" s="24"/>
    </row>
    <row r="418" spans="1:5" x14ac:dyDescent="0.2">
      <c r="A418" s="23" t="s">
        <v>20</v>
      </c>
      <c r="B418" s="22">
        <v>1095</v>
      </c>
      <c r="C418" s="22"/>
      <c r="D418" s="22"/>
      <c r="E418" s="24"/>
    </row>
    <row r="419" spans="1:5" x14ac:dyDescent="0.2">
      <c r="A419" s="23" t="s">
        <v>20</v>
      </c>
      <c r="B419" s="22">
        <v>1101</v>
      </c>
      <c r="C419" s="22"/>
      <c r="D419" s="22"/>
      <c r="E419" s="24"/>
    </row>
    <row r="420" spans="1:5" x14ac:dyDescent="0.2">
      <c r="A420" s="23" t="s">
        <v>20</v>
      </c>
      <c r="B420" s="22">
        <v>1113</v>
      </c>
      <c r="C420" s="22"/>
      <c r="D420" s="22"/>
      <c r="E420" s="24"/>
    </row>
    <row r="421" spans="1:5" x14ac:dyDescent="0.2">
      <c r="A421" s="23" t="s">
        <v>20</v>
      </c>
      <c r="B421" s="22">
        <v>1137</v>
      </c>
      <c r="C421" s="22"/>
      <c r="D421" s="22"/>
      <c r="E421" s="24"/>
    </row>
    <row r="422" spans="1:5" x14ac:dyDescent="0.2">
      <c r="A422" s="23" t="s">
        <v>20</v>
      </c>
      <c r="B422" s="22">
        <v>1140</v>
      </c>
      <c r="C422" s="22"/>
      <c r="D422" s="22"/>
      <c r="E422" s="24"/>
    </row>
    <row r="423" spans="1:5" x14ac:dyDescent="0.2">
      <c r="A423" s="23" t="s">
        <v>20</v>
      </c>
      <c r="B423" s="22">
        <v>1152</v>
      </c>
      <c r="C423" s="22"/>
      <c r="D423" s="22"/>
      <c r="E423" s="24"/>
    </row>
    <row r="424" spans="1:5" x14ac:dyDescent="0.2">
      <c r="A424" s="23" t="s">
        <v>20</v>
      </c>
      <c r="B424" s="22">
        <v>1170</v>
      </c>
      <c r="C424" s="22"/>
      <c r="D424" s="22"/>
      <c r="E424" s="24"/>
    </row>
    <row r="425" spans="1:5" x14ac:dyDescent="0.2">
      <c r="A425" s="23" t="s">
        <v>20</v>
      </c>
      <c r="B425" s="22">
        <v>1249</v>
      </c>
      <c r="C425" s="22"/>
      <c r="D425" s="22"/>
      <c r="E425" s="24"/>
    </row>
    <row r="426" spans="1:5" x14ac:dyDescent="0.2">
      <c r="A426" s="23" t="s">
        <v>20</v>
      </c>
      <c r="B426" s="22">
        <v>1267</v>
      </c>
      <c r="C426" s="22"/>
      <c r="D426" s="22"/>
      <c r="E426" s="24"/>
    </row>
    <row r="427" spans="1:5" x14ac:dyDescent="0.2">
      <c r="A427" s="23" t="s">
        <v>20</v>
      </c>
      <c r="B427" s="22">
        <v>1280</v>
      </c>
      <c r="C427" s="22"/>
      <c r="D427" s="22"/>
      <c r="E427" s="24"/>
    </row>
    <row r="428" spans="1:5" x14ac:dyDescent="0.2">
      <c r="A428" s="23" t="s">
        <v>20</v>
      </c>
      <c r="B428" s="22">
        <v>1297</v>
      </c>
      <c r="C428" s="22"/>
      <c r="D428" s="22"/>
      <c r="E428" s="24"/>
    </row>
    <row r="429" spans="1:5" x14ac:dyDescent="0.2">
      <c r="A429" s="23" t="s">
        <v>20</v>
      </c>
      <c r="B429" s="22">
        <v>1345</v>
      </c>
      <c r="C429" s="22"/>
      <c r="D429" s="22"/>
      <c r="E429" s="24"/>
    </row>
    <row r="430" spans="1:5" x14ac:dyDescent="0.2">
      <c r="A430" s="23" t="s">
        <v>20</v>
      </c>
      <c r="B430" s="22">
        <v>1354</v>
      </c>
      <c r="C430" s="22"/>
      <c r="D430" s="22"/>
      <c r="E430" s="24"/>
    </row>
    <row r="431" spans="1:5" x14ac:dyDescent="0.2">
      <c r="A431" s="23" t="s">
        <v>20</v>
      </c>
      <c r="B431" s="22">
        <v>1385</v>
      </c>
      <c r="C431" s="22"/>
      <c r="D431" s="22"/>
      <c r="E431" s="24"/>
    </row>
    <row r="432" spans="1:5" x14ac:dyDescent="0.2">
      <c r="A432" s="23" t="s">
        <v>20</v>
      </c>
      <c r="B432" s="22">
        <v>1396</v>
      </c>
      <c r="C432" s="22"/>
      <c r="D432" s="22"/>
      <c r="E432" s="24"/>
    </row>
    <row r="433" spans="1:5" x14ac:dyDescent="0.2">
      <c r="A433" s="23" t="s">
        <v>20</v>
      </c>
      <c r="B433" s="22">
        <v>1396</v>
      </c>
      <c r="C433" s="22"/>
      <c r="D433" s="22"/>
      <c r="E433" s="24"/>
    </row>
    <row r="434" spans="1:5" x14ac:dyDescent="0.2">
      <c r="A434" s="23" t="s">
        <v>20</v>
      </c>
      <c r="B434" s="22">
        <v>1425</v>
      </c>
      <c r="C434" s="22"/>
      <c r="D434" s="22"/>
      <c r="E434" s="24"/>
    </row>
    <row r="435" spans="1:5" x14ac:dyDescent="0.2">
      <c r="A435" s="23" t="s">
        <v>20</v>
      </c>
      <c r="B435" s="22">
        <v>1442</v>
      </c>
      <c r="C435" s="22"/>
      <c r="D435" s="22"/>
      <c r="E435" s="24"/>
    </row>
    <row r="436" spans="1:5" x14ac:dyDescent="0.2">
      <c r="A436" s="23" t="s">
        <v>20</v>
      </c>
      <c r="B436" s="22">
        <v>1460</v>
      </c>
      <c r="C436" s="22"/>
      <c r="D436" s="22"/>
      <c r="E436" s="24"/>
    </row>
    <row r="437" spans="1:5" x14ac:dyDescent="0.2">
      <c r="A437" s="23" t="s">
        <v>20</v>
      </c>
      <c r="B437" s="22">
        <v>1467</v>
      </c>
      <c r="C437" s="22"/>
      <c r="D437" s="22"/>
      <c r="E437" s="24"/>
    </row>
    <row r="438" spans="1:5" x14ac:dyDescent="0.2">
      <c r="A438" s="23" t="s">
        <v>20</v>
      </c>
      <c r="B438" s="22">
        <v>1470</v>
      </c>
      <c r="C438" s="22"/>
      <c r="D438" s="22"/>
      <c r="E438" s="24"/>
    </row>
    <row r="439" spans="1:5" x14ac:dyDescent="0.2">
      <c r="A439" s="23" t="s">
        <v>20</v>
      </c>
      <c r="B439" s="22">
        <v>1518</v>
      </c>
      <c r="C439" s="22"/>
      <c r="D439" s="22"/>
      <c r="E439" s="24"/>
    </row>
    <row r="440" spans="1:5" x14ac:dyDescent="0.2">
      <c r="A440" s="23" t="s">
        <v>20</v>
      </c>
      <c r="B440" s="22">
        <v>1539</v>
      </c>
      <c r="C440" s="22"/>
      <c r="D440" s="22"/>
      <c r="E440" s="24"/>
    </row>
    <row r="441" spans="1:5" x14ac:dyDescent="0.2">
      <c r="A441" s="23" t="s">
        <v>20</v>
      </c>
      <c r="B441" s="22">
        <v>1548</v>
      </c>
      <c r="C441" s="22"/>
      <c r="D441" s="22"/>
      <c r="E441" s="24"/>
    </row>
    <row r="442" spans="1:5" x14ac:dyDescent="0.2">
      <c r="A442" s="23" t="s">
        <v>20</v>
      </c>
      <c r="B442" s="22">
        <v>1559</v>
      </c>
      <c r="C442" s="22"/>
      <c r="D442" s="22"/>
      <c r="E442" s="24"/>
    </row>
    <row r="443" spans="1:5" x14ac:dyDescent="0.2">
      <c r="A443" s="23" t="s">
        <v>20</v>
      </c>
      <c r="B443" s="22">
        <v>1561</v>
      </c>
      <c r="C443" s="22"/>
      <c r="D443" s="22"/>
      <c r="E443" s="24"/>
    </row>
    <row r="444" spans="1:5" x14ac:dyDescent="0.2">
      <c r="A444" s="23" t="s">
        <v>20</v>
      </c>
      <c r="B444" s="22">
        <v>1572</v>
      </c>
      <c r="C444" s="22"/>
      <c r="D444" s="22"/>
      <c r="E444" s="24"/>
    </row>
    <row r="445" spans="1:5" x14ac:dyDescent="0.2">
      <c r="A445" s="23" t="s">
        <v>20</v>
      </c>
      <c r="B445" s="22">
        <v>1573</v>
      </c>
      <c r="C445" s="22"/>
      <c r="D445" s="22"/>
      <c r="E445" s="24"/>
    </row>
    <row r="446" spans="1:5" x14ac:dyDescent="0.2">
      <c r="A446" s="23" t="s">
        <v>20</v>
      </c>
      <c r="B446" s="22">
        <v>1600</v>
      </c>
      <c r="C446" s="22"/>
      <c r="D446" s="22"/>
      <c r="E446" s="24"/>
    </row>
    <row r="447" spans="1:5" x14ac:dyDescent="0.2">
      <c r="A447" s="23" t="s">
        <v>20</v>
      </c>
      <c r="B447" s="22">
        <v>1604</v>
      </c>
      <c r="C447" s="22"/>
      <c r="D447" s="22"/>
      <c r="E447" s="24"/>
    </row>
    <row r="448" spans="1:5" x14ac:dyDescent="0.2">
      <c r="A448" s="23" t="s">
        <v>20</v>
      </c>
      <c r="B448" s="22">
        <v>1605</v>
      </c>
      <c r="C448" s="22"/>
      <c r="D448" s="22"/>
      <c r="E448" s="24"/>
    </row>
    <row r="449" spans="1:5" x14ac:dyDescent="0.2">
      <c r="A449" s="23" t="s">
        <v>20</v>
      </c>
      <c r="B449" s="22">
        <v>1606</v>
      </c>
      <c r="C449" s="22"/>
      <c r="D449" s="22"/>
      <c r="E449" s="24"/>
    </row>
    <row r="450" spans="1:5" x14ac:dyDescent="0.2">
      <c r="A450" s="23" t="s">
        <v>20</v>
      </c>
      <c r="B450" s="22">
        <v>1613</v>
      </c>
      <c r="C450" s="22"/>
      <c r="D450" s="22"/>
      <c r="E450" s="24"/>
    </row>
    <row r="451" spans="1:5" x14ac:dyDescent="0.2">
      <c r="A451" s="23" t="s">
        <v>20</v>
      </c>
      <c r="B451" s="22">
        <v>1621</v>
      </c>
      <c r="C451" s="22"/>
      <c r="D451" s="22"/>
      <c r="E451" s="24"/>
    </row>
    <row r="452" spans="1:5" x14ac:dyDescent="0.2">
      <c r="A452" s="23" t="s">
        <v>20</v>
      </c>
      <c r="B452" s="22">
        <v>1629</v>
      </c>
      <c r="C452" s="22"/>
      <c r="D452" s="22"/>
      <c r="E452" s="24"/>
    </row>
    <row r="453" spans="1:5" x14ac:dyDescent="0.2">
      <c r="A453" s="23" t="s">
        <v>20</v>
      </c>
      <c r="B453" s="22">
        <v>1681</v>
      </c>
      <c r="C453" s="22"/>
      <c r="D453" s="22"/>
      <c r="E453" s="24"/>
    </row>
    <row r="454" spans="1:5" x14ac:dyDescent="0.2">
      <c r="A454" s="23" t="s">
        <v>20</v>
      </c>
      <c r="B454" s="22">
        <v>1684</v>
      </c>
      <c r="C454" s="22"/>
      <c r="D454" s="22"/>
      <c r="E454" s="24"/>
    </row>
    <row r="455" spans="1:5" x14ac:dyDescent="0.2">
      <c r="A455" s="23" t="s">
        <v>20</v>
      </c>
      <c r="B455" s="22">
        <v>1690</v>
      </c>
      <c r="C455" s="22"/>
      <c r="D455" s="22"/>
      <c r="E455" s="24"/>
    </row>
    <row r="456" spans="1:5" x14ac:dyDescent="0.2">
      <c r="A456" s="23" t="s">
        <v>20</v>
      </c>
      <c r="B456" s="22">
        <v>1697</v>
      </c>
      <c r="C456" s="22"/>
      <c r="D456" s="22"/>
      <c r="E456" s="24"/>
    </row>
    <row r="457" spans="1:5" x14ac:dyDescent="0.2">
      <c r="A457" s="23" t="s">
        <v>20</v>
      </c>
      <c r="B457" s="22">
        <v>1703</v>
      </c>
      <c r="C457" s="22"/>
      <c r="D457" s="22"/>
      <c r="E457" s="24"/>
    </row>
    <row r="458" spans="1:5" x14ac:dyDescent="0.2">
      <c r="A458" s="23" t="s">
        <v>20</v>
      </c>
      <c r="B458" s="22">
        <v>1713</v>
      </c>
      <c r="C458" s="22"/>
      <c r="D458" s="22"/>
      <c r="E458" s="24"/>
    </row>
    <row r="459" spans="1:5" x14ac:dyDescent="0.2">
      <c r="A459" s="23" t="s">
        <v>20</v>
      </c>
      <c r="B459" s="22">
        <v>1773</v>
      </c>
      <c r="C459" s="22"/>
      <c r="D459" s="22"/>
      <c r="E459" s="24"/>
    </row>
    <row r="460" spans="1:5" x14ac:dyDescent="0.2">
      <c r="A460" s="23" t="s">
        <v>20</v>
      </c>
      <c r="B460" s="22">
        <v>1782</v>
      </c>
      <c r="C460" s="22"/>
      <c r="D460" s="22"/>
      <c r="E460" s="24"/>
    </row>
    <row r="461" spans="1:5" x14ac:dyDescent="0.2">
      <c r="A461" s="23" t="s">
        <v>20</v>
      </c>
      <c r="B461" s="22">
        <v>1784</v>
      </c>
      <c r="C461" s="22"/>
      <c r="D461" s="22"/>
      <c r="E461" s="24"/>
    </row>
    <row r="462" spans="1:5" x14ac:dyDescent="0.2">
      <c r="A462" s="23" t="s">
        <v>20</v>
      </c>
      <c r="B462" s="22">
        <v>1785</v>
      </c>
      <c r="C462" s="22"/>
      <c r="D462" s="22"/>
      <c r="E462" s="24"/>
    </row>
    <row r="463" spans="1:5" x14ac:dyDescent="0.2">
      <c r="A463" s="23" t="s">
        <v>20</v>
      </c>
      <c r="B463" s="22">
        <v>1797</v>
      </c>
      <c r="C463" s="22"/>
      <c r="D463" s="22"/>
      <c r="E463" s="24"/>
    </row>
    <row r="464" spans="1:5" x14ac:dyDescent="0.2">
      <c r="A464" s="23" t="s">
        <v>20</v>
      </c>
      <c r="B464" s="22">
        <v>1815</v>
      </c>
      <c r="C464" s="22"/>
      <c r="D464" s="22"/>
      <c r="E464" s="24"/>
    </row>
    <row r="465" spans="1:5" x14ac:dyDescent="0.2">
      <c r="A465" s="23" t="s">
        <v>20</v>
      </c>
      <c r="B465" s="22">
        <v>1821</v>
      </c>
      <c r="C465" s="22"/>
      <c r="D465" s="22"/>
      <c r="E465" s="24"/>
    </row>
    <row r="466" spans="1:5" x14ac:dyDescent="0.2">
      <c r="A466" s="23" t="s">
        <v>20</v>
      </c>
      <c r="B466" s="22">
        <v>1866</v>
      </c>
      <c r="C466" s="22"/>
      <c r="D466" s="22"/>
      <c r="E466" s="24"/>
    </row>
    <row r="467" spans="1:5" x14ac:dyDescent="0.2">
      <c r="A467" s="23" t="s">
        <v>20</v>
      </c>
      <c r="B467" s="22">
        <v>1884</v>
      </c>
      <c r="C467" s="22"/>
      <c r="D467" s="22"/>
      <c r="E467" s="24"/>
    </row>
    <row r="468" spans="1:5" x14ac:dyDescent="0.2">
      <c r="A468" s="23" t="s">
        <v>20</v>
      </c>
      <c r="B468" s="22">
        <v>1887</v>
      </c>
      <c r="C468" s="22"/>
      <c r="D468" s="22"/>
      <c r="E468" s="24"/>
    </row>
    <row r="469" spans="1:5" x14ac:dyDescent="0.2">
      <c r="A469" s="23" t="s">
        <v>20</v>
      </c>
      <c r="B469" s="22">
        <v>1894</v>
      </c>
      <c r="C469" s="22"/>
      <c r="D469" s="22"/>
      <c r="E469" s="24"/>
    </row>
    <row r="470" spans="1:5" x14ac:dyDescent="0.2">
      <c r="A470" s="23" t="s">
        <v>20</v>
      </c>
      <c r="B470" s="22">
        <v>1902</v>
      </c>
      <c r="C470" s="22"/>
      <c r="D470" s="22"/>
      <c r="E470" s="24"/>
    </row>
    <row r="471" spans="1:5" x14ac:dyDescent="0.2">
      <c r="A471" s="23" t="s">
        <v>20</v>
      </c>
      <c r="B471" s="22">
        <v>1917</v>
      </c>
      <c r="C471" s="22"/>
      <c r="D471" s="22"/>
      <c r="E471" s="24"/>
    </row>
    <row r="472" spans="1:5" x14ac:dyDescent="0.2">
      <c r="A472" s="23" t="s">
        <v>20</v>
      </c>
      <c r="B472" s="22">
        <v>1965</v>
      </c>
      <c r="C472" s="22"/>
      <c r="D472" s="22"/>
      <c r="E472" s="24"/>
    </row>
    <row r="473" spans="1:5" x14ac:dyDescent="0.2">
      <c r="A473" s="23" t="s">
        <v>20</v>
      </c>
      <c r="B473" s="22">
        <v>1989</v>
      </c>
      <c r="C473" s="22"/>
      <c r="D473" s="22"/>
      <c r="E473" s="24"/>
    </row>
    <row r="474" spans="1:5" x14ac:dyDescent="0.2">
      <c r="A474" s="23" t="s">
        <v>20</v>
      </c>
      <c r="B474" s="22">
        <v>1991</v>
      </c>
      <c r="C474" s="22"/>
      <c r="D474" s="22"/>
      <c r="E474" s="24"/>
    </row>
    <row r="475" spans="1:5" x14ac:dyDescent="0.2">
      <c r="A475" s="23" t="s">
        <v>20</v>
      </c>
      <c r="B475" s="22">
        <v>2013</v>
      </c>
      <c r="C475" s="22"/>
      <c r="D475" s="22"/>
      <c r="E475" s="24"/>
    </row>
    <row r="476" spans="1:5" x14ac:dyDescent="0.2">
      <c r="A476" s="23" t="s">
        <v>20</v>
      </c>
      <c r="B476" s="22">
        <v>2038</v>
      </c>
      <c r="C476" s="22"/>
      <c r="D476" s="22"/>
      <c r="E476" s="24"/>
    </row>
    <row r="477" spans="1:5" x14ac:dyDescent="0.2">
      <c r="A477" s="23" t="s">
        <v>20</v>
      </c>
      <c r="B477" s="22">
        <v>2043</v>
      </c>
      <c r="C477" s="22"/>
      <c r="D477" s="22"/>
      <c r="E477" s="24"/>
    </row>
    <row r="478" spans="1:5" x14ac:dyDescent="0.2">
      <c r="A478" s="23" t="s">
        <v>20</v>
      </c>
      <c r="B478" s="22">
        <v>2053</v>
      </c>
      <c r="C478" s="22"/>
      <c r="D478" s="22"/>
      <c r="E478" s="24"/>
    </row>
    <row r="479" spans="1:5" x14ac:dyDescent="0.2">
      <c r="A479" s="23" t="s">
        <v>20</v>
      </c>
      <c r="B479" s="22">
        <v>2080</v>
      </c>
      <c r="C479" s="22"/>
      <c r="D479" s="22"/>
      <c r="E479" s="24"/>
    </row>
    <row r="480" spans="1:5" x14ac:dyDescent="0.2">
      <c r="A480" s="23" t="s">
        <v>20</v>
      </c>
      <c r="B480" s="22">
        <v>2100</v>
      </c>
      <c r="C480" s="22"/>
      <c r="D480" s="22"/>
      <c r="E480" s="24"/>
    </row>
    <row r="481" spans="1:5" x14ac:dyDescent="0.2">
      <c r="A481" s="23" t="s">
        <v>20</v>
      </c>
      <c r="B481" s="22">
        <v>2105</v>
      </c>
      <c r="C481" s="22"/>
      <c r="D481" s="22"/>
      <c r="E481" s="24"/>
    </row>
    <row r="482" spans="1:5" x14ac:dyDescent="0.2">
      <c r="A482" s="23" t="s">
        <v>20</v>
      </c>
      <c r="B482" s="22">
        <v>2106</v>
      </c>
      <c r="C482" s="22"/>
      <c r="D482" s="22"/>
      <c r="E482" s="24"/>
    </row>
    <row r="483" spans="1:5" x14ac:dyDescent="0.2">
      <c r="A483" s="23" t="s">
        <v>20</v>
      </c>
      <c r="B483" s="22">
        <v>2107</v>
      </c>
      <c r="C483" s="22"/>
      <c r="D483" s="22"/>
      <c r="E483" s="24"/>
    </row>
    <row r="484" spans="1:5" x14ac:dyDescent="0.2">
      <c r="A484" s="23" t="s">
        <v>20</v>
      </c>
      <c r="B484" s="22">
        <v>2120</v>
      </c>
      <c r="C484" s="22"/>
      <c r="D484" s="22"/>
      <c r="E484" s="24"/>
    </row>
    <row r="485" spans="1:5" x14ac:dyDescent="0.2">
      <c r="A485" s="23" t="s">
        <v>20</v>
      </c>
      <c r="B485" s="22">
        <v>2144</v>
      </c>
      <c r="C485" s="22"/>
      <c r="D485" s="22"/>
      <c r="E485" s="24"/>
    </row>
    <row r="486" spans="1:5" x14ac:dyDescent="0.2">
      <c r="A486" s="23" t="s">
        <v>20</v>
      </c>
      <c r="B486" s="22">
        <v>2188</v>
      </c>
      <c r="C486" s="22"/>
      <c r="D486" s="22"/>
      <c r="E486" s="24"/>
    </row>
    <row r="487" spans="1:5" x14ac:dyDescent="0.2">
      <c r="A487" s="23" t="s">
        <v>20</v>
      </c>
      <c r="B487" s="22">
        <v>2218</v>
      </c>
      <c r="C487" s="22"/>
      <c r="D487" s="22"/>
      <c r="E487" s="24"/>
    </row>
    <row r="488" spans="1:5" x14ac:dyDescent="0.2">
      <c r="A488" s="23" t="s">
        <v>20</v>
      </c>
      <c r="B488" s="22">
        <v>2220</v>
      </c>
      <c r="C488" s="22"/>
      <c r="D488" s="22"/>
      <c r="E488" s="24"/>
    </row>
    <row r="489" spans="1:5" x14ac:dyDescent="0.2">
      <c r="A489" s="23" t="s">
        <v>20</v>
      </c>
      <c r="B489" s="22">
        <v>2230</v>
      </c>
      <c r="C489" s="22"/>
      <c r="D489" s="22"/>
      <c r="E489" s="24"/>
    </row>
    <row r="490" spans="1:5" x14ac:dyDescent="0.2">
      <c r="A490" s="23" t="s">
        <v>20</v>
      </c>
      <c r="B490" s="22">
        <v>2237</v>
      </c>
      <c r="C490" s="22"/>
      <c r="D490" s="22"/>
      <c r="E490" s="24"/>
    </row>
    <row r="491" spans="1:5" x14ac:dyDescent="0.2">
      <c r="A491" s="23" t="s">
        <v>20</v>
      </c>
      <c r="B491" s="22">
        <v>2261</v>
      </c>
      <c r="C491" s="22"/>
      <c r="D491" s="22"/>
      <c r="E491" s="24"/>
    </row>
    <row r="492" spans="1:5" x14ac:dyDescent="0.2">
      <c r="A492" s="23" t="s">
        <v>20</v>
      </c>
      <c r="B492" s="22">
        <v>2266</v>
      </c>
      <c r="C492" s="22"/>
      <c r="D492" s="22"/>
      <c r="E492" s="24"/>
    </row>
    <row r="493" spans="1:5" x14ac:dyDescent="0.2">
      <c r="A493" s="23" t="s">
        <v>20</v>
      </c>
      <c r="B493" s="22">
        <v>2283</v>
      </c>
      <c r="C493" s="22"/>
      <c r="D493" s="22"/>
      <c r="E493" s="24"/>
    </row>
    <row r="494" spans="1:5" x14ac:dyDescent="0.2">
      <c r="A494" s="23" t="s">
        <v>20</v>
      </c>
      <c r="B494" s="22">
        <v>2289</v>
      </c>
      <c r="C494" s="22"/>
      <c r="D494" s="22"/>
      <c r="E494" s="24"/>
    </row>
    <row r="495" spans="1:5" x14ac:dyDescent="0.2">
      <c r="A495" s="23" t="s">
        <v>20</v>
      </c>
      <c r="B495" s="22">
        <v>2293</v>
      </c>
      <c r="C495" s="22"/>
      <c r="D495" s="22"/>
      <c r="E495" s="24"/>
    </row>
    <row r="496" spans="1:5" x14ac:dyDescent="0.2">
      <c r="A496" s="23" t="s">
        <v>20</v>
      </c>
      <c r="B496" s="22">
        <v>2320</v>
      </c>
      <c r="C496" s="22"/>
      <c r="D496" s="22"/>
      <c r="E496" s="24"/>
    </row>
    <row r="497" spans="1:5" x14ac:dyDescent="0.2">
      <c r="A497" s="23" t="s">
        <v>20</v>
      </c>
      <c r="B497" s="22">
        <v>2326</v>
      </c>
      <c r="C497" s="22"/>
      <c r="D497" s="22"/>
      <c r="E497" s="24"/>
    </row>
    <row r="498" spans="1:5" x14ac:dyDescent="0.2">
      <c r="A498" s="23" t="s">
        <v>20</v>
      </c>
      <c r="B498" s="22">
        <v>2331</v>
      </c>
      <c r="C498" s="22"/>
      <c r="D498" s="22"/>
      <c r="E498" s="24"/>
    </row>
    <row r="499" spans="1:5" x14ac:dyDescent="0.2">
      <c r="A499" s="23" t="s">
        <v>20</v>
      </c>
      <c r="B499" s="22">
        <v>2346</v>
      </c>
      <c r="C499" s="22"/>
      <c r="D499" s="22"/>
      <c r="E499" s="24"/>
    </row>
    <row r="500" spans="1:5" x14ac:dyDescent="0.2">
      <c r="A500" s="23" t="s">
        <v>20</v>
      </c>
      <c r="B500" s="22">
        <v>2353</v>
      </c>
      <c r="C500" s="22"/>
      <c r="D500" s="22"/>
      <c r="E500" s="24"/>
    </row>
    <row r="501" spans="1:5" x14ac:dyDescent="0.2">
      <c r="A501" s="23" t="s">
        <v>20</v>
      </c>
      <c r="B501" s="22">
        <v>2409</v>
      </c>
      <c r="C501" s="22"/>
      <c r="D501" s="22"/>
      <c r="E501" s="24"/>
    </row>
    <row r="502" spans="1:5" x14ac:dyDescent="0.2">
      <c r="A502" s="23" t="s">
        <v>20</v>
      </c>
      <c r="B502" s="22">
        <v>2414</v>
      </c>
      <c r="C502" s="22"/>
      <c r="D502" s="22"/>
      <c r="E502" s="24"/>
    </row>
    <row r="503" spans="1:5" x14ac:dyDescent="0.2">
      <c r="A503" s="23" t="s">
        <v>20</v>
      </c>
      <c r="B503" s="22">
        <v>2431</v>
      </c>
      <c r="C503" s="22"/>
      <c r="D503" s="22"/>
      <c r="E503" s="24"/>
    </row>
    <row r="504" spans="1:5" x14ac:dyDescent="0.2">
      <c r="A504" s="23" t="s">
        <v>20</v>
      </c>
      <c r="B504" s="22">
        <v>2436</v>
      </c>
      <c r="C504" s="22"/>
      <c r="D504" s="22"/>
      <c r="E504" s="24"/>
    </row>
    <row r="505" spans="1:5" x14ac:dyDescent="0.2">
      <c r="A505" s="23" t="s">
        <v>20</v>
      </c>
      <c r="B505" s="22">
        <v>2441</v>
      </c>
      <c r="C505" s="22"/>
      <c r="D505" s="22"/>
      <c r="E505" s="24"/>
    </row>
    <row r="506" spans="1:5" x14ac:dyDescent="0.2">
      <c r="A506" s="23" t="s">
        <v>20</v>
      </c>
      <c r="B506" s="22">
        <v>2443</v>
      </c>
      <c r="C506" s="22"/>
      <c r="D506" s="22"/>
      <c r="E506" s="24"/>
    </row>
    <row r="507" spans="1:5" x14ac:dyDescent="0.2">
      <c r="A507" s="23" t="s">
        <v>20</v>
      </c>
      <c r="B507" s="22">
        <v>2443</v>
      </c>
      <c r="C507" s="22"/>
      <c r="D507" s="22"/>
      <c r="E507" s="24"/>
    </row>
    <row r="508" spans="1:5" x14ac:dyDescent="0.2">
      <c r="A508" s="23" t="s">
        <v>20</v>
      </c>
      <c r="B508" s="22">
        <v>2468</v>
      </c>
      <c r="C508" s="22"/>
      <c r="D508" s="22"/>
      <c r="E508" s="24"/>
    </row>
    <row r="509" spans="1:5" x14ac:dyDescent="0.2">
      <c r="A509" s="23" t="s">
        <v>20</v>
      </c>
      <c r="B509" s="22">
        <v>2475</v>
      </c>
      <c r="C509" s="22"/>
      <c r="D509" s="22"/>
      <c r="E509" s="24"/>
    </row>
    <row r="510" spans="1:5" x14ac:dyDescent="0.2">
      <c r="A510" s="23" t="s">
        <v>20</v>
      </c>
      <c r="B510" s="22">
        <v>2489</v>
      </c>
      <c r="C510" s="22"/>
      <c r="D510" s="22"/>
      <c r="E510" s="24"/>
    </row>
    <row r="511" spans="1:5" x14ac:dyDescent="0.2">
      <c r="A511" s="23" t="s">
        <v>20</v>
      </c>
      <c r="B511" s="22">
        <v>2506</v>
      </c>
      <c r="C511" s="22"/>
      <c r="D511" s="22"/>
      <c r="E511" s="24"/>
    </row>
    <row r="512" spans="1:5" x14ac:dyDescent="0.2">
      <c r="A512" s="23" t="s">
        <v>20</v>
      </c>
      <c r="B512" s="22">
        <v>2526</v>
      </c>
      <c r="C512" s="22"/>
      <c r="D512" s="22"/>
      <c r="E512" s="24"/>
    </row>
    <row r="513" spans="1:5" x14ac:dyDescent="0.2">
      <c r="A513" s="23" t="s">
        <v>20</v>
      </c>
      <c r="B513" s="22">
        <v>2528</v>
      </c>
      <c r="C513" s="22"/>
      <c r="D513" s="22"/>
      <c r="E513" s="24"/>
    </row>
    <row r="514" spans="1:5" x14ac:dyDescent="0.2">
      <c r="A514" s="23" t="s">
        <v>20</v>
      </c>
      <c r="B514" s="22">
        <v>2551</v>
      </c>
      <c r="C514" s="22"/>
      <c r="D514" s="22"/>
      <c r="E514" s="24"/>
    </row>
    <row r="515" spans="1:5" x14ac:dyDescent="0.2">
      <c r="A515" s="23" t="s">
        <v>20</v>
      </c>
      <c r="B515" s="22">
        <v>2662</v>
      </c>
      <c r="C515" s="22"/>
      <c r="D515" s="22"/>
      <c r="E515" s="24"/>
    </row>
    <row r="516" spans="1:5" x14ac:dyDescent="0.2">
      <c r="A516" s="23" t="s">
        <v>20</v>
      </c>
      <c r="B516" s="22">
        <v>2673</v>
      </c>
      <c r="C516" s="22"/>
      <c r="D516" s="22"/>
      <c r="E516" s="24"/>
    </row>
    <row r="517" spans="1:5" x14ac:dyDescent="0.2">
      <c r="A517" s="23" t="s">
        <v>20</v>
      </c>
      <c r="B517" s="22">
        <v>2693</v>
      </c>
      <c r="C517" s="22"/>
      <c r="D517" s="22"/>
      <c r="E517" s="24"/>
    </row>
    <row r="518" spans="1:5" x14ac:dyDescent="0.2">
      <c r="A518" s="23" t="s">
        <v>20</v>
      </c>
      <c r="B518" s="22">
        <v>2725</v>
      </c>
      <c r="C518" s="22"/>
      <c r="D518" s="22"/>
      <c r="E518" s="24"/>
    </row>
    <row r="519" spans="1:5" x14ac:dyDescent="0.2">
      <c r="A519" s="23" t="s">
        <v>20</v>
      </c>
      <c r="B519" s="22">
        <v>2739</v>
      </c>
      <c r="C519" s="22"/>
      <c r="D519" s="22"/>
      <c r="E519" s="24"/>
    </row>
    <row r="520" spans="1:5" x14ac:dyDescent="0.2">
      <c r="A520" s="23" t="s">
        <v>20</v>
      </c>
      <c r="B520" s="22">
        <v>2756</v>
      </c>
      <c r="C520" s="22"/>
      <c r="D520" s="22"/>
      <c r="E520" s="24"/>
    </row>
    <row r="521" spans="1:5" x14ac:dyDescent="0.2">
      <c r="A521" s="23" t="s">
        <v>20</v>
      </c>
      <c r="B521" s="22">
        <v>2768</v>
      </c>
      <c r="C521" s="22"/>
      <c r="D521" s="22"/>
      <c r="E521" s="24"/>
    </row>
    <row r="522" spans="1:5" x14ac:dyDescent="0.2">
      <c r="A522" s="23" t="s">
        <v>20</v>
      </c>
      <c r="B522" s="22">
        <v>2805</v>
      </c>
      <c r="C522" s="22"/>
      <c r="D522" s="22"/>
      <c r="E522" s="24"/>
    </row>
    <row r="523" spans="1:5" x14ac:dyDescent="0.2">
      <c r="A523" s="23" t="s">
        <v>20</v>
      </c>
      <c r="B523" s="22">
        <v>2857</v>
      </c>
      <c r="C523" s="22"/>
      <c r="D523" s="22"/>
      <c r="E523" s="24"/>
    </row>
    <row r="524" spans="1:5" x14ac:dyDescent="0.2">
      <c r="A524" s="23" t="s">
        <v>20</v>
      </c>
      <c r="B524" s="22">
        <v>2875</v>
      </c>
      <c r="C524" s="22"/>
      <c r="D524" s="22"/>
      <c r="E524" s="24"/>
    </row>
    <row r="525" spans="1:5" x14ac:dyDescent="0.2">
      <c r="A525" s="23" t="s">
        <v>20</v>
      </c>
      <c r="B525" s="22">
        <v>2893</v>
      </c>
      <c r="C525" s="22"/>
      <c r="D525" s="22"/>
      <c r="E525" s="24"/>
    </row>
    <row r="526" spans="1:5" x14ac:dyDescent="0.2">
      <c r="A526" s="23" t="s">
        <v>20</v>
      </c>
      <c r="B526" s="22">
        <v>2985</v>
      </c>
      <c r="C526" s="22"/>
      <c r="D526" s="22"/>
      <c r="E526" s="24"/>
    </row>
    <row r="527" spans="1:5" x14ac:dyDescent="0.2">
      <c r="A527" s="23" t="s">
        <v>20</v>
      </c>
      <c r="B527" s="22">
        <v>3016</v>
      </c>
      <c r="C527" s="22"/>
      <c r="D527" s="22"/>
      <c r="E527" s="24"/>
    </row>
    <row r="528" spans="1:5" x14ac:dyDescent="0.2">
      <c r="A528" s="23" t="s">
        <v>20</v>
      </c>
      <c r="B528" s="22">
        <v>3036</v>
      </c>
      <c r="C528" s="22"/>
      <c r="D528" s="22"/>
      <c r="E528" s="24"/>
    </row>
    <row r="529" spans="1:5" x14ac:dyDescent="0.2">
      <c r="A529" s="23" t="s">
        <v>20</v>
      </c>
      <c r="B529" s="22">
        <v>3059</v>
      </c>
      <c r="C529" s="22"/>
      <c r="D529" s="22"/>
      <c r="E529" s="24"/>
    </row>
    <row r="530" spans="1:5" x14ac:dyDescent="0.2">
      <c r="A530" s="23" t="s">
        <v>20</v>
      </c>
      <c r="B530" s="22">
        <v>3063</v>
      </c>
      <c r="C530" s="22"/>
      <c r="D530" s="22"/>
      <c r="E530" s="24"/>
    </row>
    <row r="531" spans="1:5" x14ac:dyDescent="0.2">
      <c r="A531" s="23" t="s">
        <v>20</v>
      </c>
      <c r="B531" s="22">
        <v>3116</v>
      </c>
      <c r="C531" s="22"/>
      <c r="D531" s="22"/>
      <c r="E531" s="24"/>
    </row>
    <row r="532" spans="1:5" x14ac:dyDescent="0.2">
      <c r="A532" s="23" t="s">
        <v>20</v>
      </c>
      <c r="B532" s="22">
        <v>3131</v>
      </c>
      <c r="C532" s="22"/>
      <c r="D532" s="22"/>
      <c r="E532" s="24"/>
    </row>
    <row r="533" spans="1:5" x14ac:dyDescent="0.2">
      <c r="A533" s="23" t="s">
        <v>20</v>
      </c>
      <c r="B533" s="22">
        <v>3177</v>
      </c>
      <c r="C533" s="22"/>
      <c r="D533" s="22"/>
      <c r="E533" s="24"/>
    </row>
    <row r="534" spans="1:5" x14ac:dyDescent="0.2">
      <c r="A534" s="23" t="s">
        <v>20</v>
      </c>
      <c r="B534" s="22">
        <v>3205</v>
      </c>
      <c r="C534" s="22"/>
      <c r="D534" s="22"/>
      <c r="E534" s="24"/>
    </row>
    <row r="535" spans="1:5" x14ac:dyDescent="0.2">
      <c r="A535" s="23" t="s">
        <v>20</v>
      </c>
      <c r="B535" s="22">
        <v>3272</v>
      </c>
      <c r="C535" s="22"/>
      <c r="D535" s="22"/>
      <c r="E535" s="24"/>
    </row>
    <row r="536" spans="1:5" x14ac:dyDescent="0.2">
      <c r="A536" s="23" t="s">
        <v>20</v>
      </c>
      <c r="B536" s="22">
        <v>3308</v>
      </c>
      <c r="C536" s="22"/>
      <c r="D536" s="22"/>
      <c r="E536" s="24"/>
    </row>
    <row r="537" spans="1:5" x14ac:dyDescent="0.2">
      <c r="A537" s="23" t="s">
        <v>20</v>
      </c>
      <c r="B537" s="22">
        <v>3318</v>
      </c>
      <c r="C537" s="22"/>
      <c r="D537" s="22"/>
      <c r="E537" s="24"/>
    </row>
    <row r="538" spans="1:5" x14ac:dyDescent="0.2">
      <c r="A538" s="23" t="s">
        <v>20</v>
      </c>
      <c r="B538" s="22">
        <v>3376</v>
      </c>
      <c r="C538" s="22"/>
      <c r="D538" s="22"/>
      <c r="E538" s="24"/>
    </row>
    <row r="539" spans="1:5" x14ac:dyDescent="0.2">
      <c r="A539" s="23" t="s">
        <v>20</v>
      </c>
      <c r="B539" s="22">
        <v>3388</v>
      </c>
      <c r="C539" s="22"/>
      <c r="D539" s="22"/>
      <c r="E539" s="24"/>
    </row>
    <row r="540" spans="1:5" x14ac:dyDescent="0.2">
      <c r="A540" s="23" t="s">
        <v>20</v>
      </c>
      <c r="B540" s="22">
        <v>3533</v>
      </c>
      <c r="C540" s="22"/>
      <c r="D540" s="22"/>
      <c r="E540" s="24"/>
    </row>
    <row r="541" spans="1:5" x14ac:dyDescent="0.2">
      <c r="A541" s="23" t="s">
        <v>20</v>
      </c>
      <c r="B541" s="22">
        <v>3537</v>
      </c>
      <c r="C541" s="22"/>
      <c r="D541" s="22"/>
      <c r="E541" s="24"/>
    </row>
    <row r="542" spans="1:5" x14ac:dyDescent="0.2">
      <c r="A542" s="23" t="s">
        <v>20</v>
      </c>
      <c r="B542" s="22">
        <v>3594</v>
      </c>
      <c r="C542" s="22"/>
      <c r="D542" s="22"/>
      <c r="E542" s="24"/>
    </row>
    <row r="543" spans="1:5" x14ac:dyDescent="0.2">
      <c r="A543" s="23" t="s">
        <v>20</v>
      </c>
      <c r="B543" s="22">
        <v>3596</v>
      </c>
      <c r="C543" s="22"/>
      <c r="D543" s="22"/>
      <c r="E543" s="24"/>
    </row>
    <row r="544" spans="1:5" x14ac:dyDescent="0.2">
      <c r="A544" s="23" t="s">
        <v>20</v>
      </c>
      <c r="B544" s="22">
        <v>3657</v>
      </c>
      <c r="C544" s="22"/>
      <c r="D544" s="22"/>
      <c r="E544" s="24"/>
    </row>
    <row r="545" spans="1:5" x14ac:dyDescent="0.2">
      <c r="A545" s="23" t="s">
        <v>20</v>
      </c>
      <c r="B545" s="22">
        <v>3727</v>
      </c>
      <c r="C545" s="22"/>
      <c r="D545" s="22"/>
      <c r="E545" s="24"/>
    </row>
    <row r="546" spans="1:5" x14ac:dyDescent="0.2">
      <c r="A546" s="23" t="s">
        <v>20</v>
      </c>
      <c r="B546" s="22">
        <v>3742</v>
      </c>
      <c r="C546" s="22"/>
      <c r="D546" s="22"/>
      <c r="E546" s="24"/>
    </row>
    <row r="547" spans="1:5" x14ac:dyDescent="0.2">
      <c r="A547" s="23" t="s">
        <v>20</v>
      </c>
      <c r="B547" s="22">
        <v>3777</v>
      </c>
      <c r="C547" s="22"/>
      <c r="D547" s="22"/>
      <c r="E547" s="24"/>
    </row>
    <row r="548" spans="1:5" x14ac:dyDescent="0.2">
      <c r="A548" s="23" t="s">
        <v>20</v>
      </c>
      <c r="B548" s="22">
        <v>3934</v>
      </c>
      <c r="C548" s="22"/>
      <c r="D548" s="22"/>
      <c r="E548" s="24"/>
    </row>
    <row r="549" spans="1:5" x14ac:dyDescent="0.2">
      <c r="A549" s="23" t="s">
        <v>20</v>
      </c>
      <c r="B549" s="22">
        <v>4006</v>
      </c>
      <c r="C549" s="22"/>
      <c r="D549" s="22"/>
      <c r="E549" s="24"/>
    </row>
    <row r="550" spans="1:5" x14ac:dyDescent="0.2">
      <c r="A550" s="23" t="s">
        <v>20</v>
      </c>
      <c r="B550" s="22">
        <v>4065</v>
      </c>
      <c r="C550" s="22"/>
      <c r="D550" s="22"/>
      <c r="E550" s="24"/>
    </row>
    <row r="551" spans="1:5" x14ac:dyDescent="0.2">
      <c r="A551" s="23" t="s">
        <v>20</v>
      </c>
      <c r="B551" s="22">
        <v>4233</v>
      </c>
      <c r="C551" s="22"/>
      <c r="D551" s="22"/>
      <c r="E551" s="24"/>
    </row>
    <row r="552" spans="1:5" x14ac:dyDescent="0.2">
      <c r="A552" s="23" t="s">
        <v>20</v>
      </c>
      <c r="B552" s="22">
        <v>4289</v>
      </c>
      <c r="C552" s="22"/>
      <c r="D552" s="22"/>
      <c r="E552" s="24"/>
    </row>
    <row r="553" spans="1:5" x14ac:dyDescent="0.2">
      <c r="A553" s="23" t="s">
        <v>20</v>
      </c>
      <c r="B553" s="22">
        <v>4358</v>
      </c>
      <c r="C553" s="22"/>
      <c r="D553" s="22"/>
      <c r="E553" s="24"/>
    </row>
    <row r="554" spans="1:5" x14ac:dyDescent="0.2">
      <c r="A554" s="23" t="s">
        <v>20</v>
      </c>
      <c r="B554" s="22">
        <v>4498</v>
      </c>
      <c r="C554" s="22"/>
      <c r="D554" s="22"/>
      <c r="E554" s="24"/>
    </row>
    <row r="555" spans="1:5" x14ac:dyDescent="0.2">
      <c r="A555" s="23" t="s">
        <v>20</v>
      </c>
      <c r="B555" s="22">
        <v>4799</v>
      </c>
      <c r="C555" s="22"/>
      <c r="D555" s="22"/>
      <c r="E555" s="24"/>
    </row>
    <row r="556" spans="1:5" x14ac:dyDescent="0.2">
      <c r="A556" s="23" t="s">
        <v>20</v>
      </c>
      <c r="B556" s="22">
        <v>5139</v>
      </c>
      <c r="C556" s="22"/>
      <c r="D556" s="22"/>
      <c r="E556" s="24"/>
    </row>
    <row r="557" spans="1:5" x14ac:dyDescent="0.2">
      <c r="A557" s="23" t="s">
        <v>20</v>
      </c>
      <c r="B557" s="22">
        <v>5168</v>
      </c>
      <c r="C557" s="22"/>
      <c r="D557" s="22"/>
      <c r="E557" s="24"/>
    </row>
    <row r="558" spans="1:5" x14ac:dyDescent="0.2">
      <c r="A558" s="23" t="s">
        <v>20</v>
      </c>
      <c r="B558" s="22">
        <v>5180</v>
      </c>
      <c r="C558" s="22"/>
      <c r="D558" s="22"/>
      <c r="E558" s="24"/>
    </row>
    <row r="559" spans="1:5" x14ac:dyDescent="0.2">
      <c r="A559" s="23" t="s">
        <v>20</v>
      </c>
      <c r="B559" s="22">
        <v>5203</v>
      </c>
      <c r="C559" s="22"/>
      <c r="D559" s="22"/>
      <c r="E559" s="24"/>
    </row>
    <row r="560" spans="1:5" x14ac:dyDescent="0.2">
      <c r="A560" s="23" t="s">
        <v>20</v>
      </c>
      <c r="B560" s="22">
        <v>5419</v>
      </c>
      <c r="C560" s="22"/>
      <c r="D560" s="22"/>
      <c r="E560" s="24"/>
    </row>
    <row r="561" spans="1:5" x14ac:dyDescent="0.2">
      <c r="A561" s="23" t="s">
        <v>20</v>
      </c>
      <c r="B561" s="22">
        <v>5512</v>
      </c>
      <c r="C561" s="22"/>
      <c r="D561" s="22"/>
      <c r="E561" s="24"/>
    </row>
    <row r="562" spans="1:5" x14ac:dyDescent="0.2">
      <c r="A562" s="23" t="s">
        <v>20</v>
      </c>
      <c r="B562" s="22">
        <v>5880</v>
      </c>
      <c r="C562" s="22"/>
      <c r="D562" s="22"/>
      <c r="E562" s="24"/>
    </row>
    <row r="563" spans="1:5" x14ac:dyDescent="0.2">
      <c r="A563" s="23" t="s">
        <v>20</v>
      </c>
      <c r="B563" s="22">
        <v>5966</v>
      </c>
      <c r="C563" s="22"/>
      <c r="D563" s="22"/>
      <c r="E563" s="24"/>
    </row>
    <row r="564" spans="1:5" x14ac:dyDescent="0.2">
      <c r="A564" s="23" t="s">
        <v>20</v>
      </c>
      <c r="B564" s="22">
        <v>6212</v>
      </c>
      <c r="C564" s="22"/>
      <c r="D564" s="22"/>
      <c r="E564" s="24"/>
    </row>
    <row r="565" spans="1:5" x14ac:dyDescent="0.2">
      <c r="A565" s="23" t="s">
        <v>20</v>
      </c>
      <c r="B565" s="22">
        <v>6286</v>
      </c>
      <c r="C565" s="22"/>
      <c r="D565" s="22"/>
      <c r="E565" s="24"/>
    </row>
    <row r="566" spans="1:5" x14ac:dyDescent="0.2">
      <c r="A566" s="23" t="s">
        <v>20</v>
      </c>
      <c r="B566" s="22">
        <v>6406</v>
      </c>
      <c r="C566" s="22"/>
      <c r="D566" s="22"/>
      <c r="E566" s="24"/>
    </row>
    <row r="567" spans="1:5" x14ac:dyDescent="0.2">
      <c r="A567" s="23" t="s">
        <v>20</v>
      </c>
      <c r="B567" s="22">
        <v>6465</v>
      </c>
      <c r="C567" s="22"/>
      <c r="D567" s="22"/>
      <c r="E567" s="24"/>
    </row>
    <row r="568" spans="1:5" ht="17" thickBot="1" x14ac:dyDescent="0.25">
      <c r="A568" s="25" t="s">
        <v>20</v>
      </c>
      <c r="B568" s="33">
        <v>7295</v>
      </c>
      <c r="C568" s="33"/>
      <c r="D568" s="33"/>
      <c r="E568" s="26"/>
    </row>
  </sheetData>
  <sortState xmlns:xlrd2="http://schemas.microsoft.com/office/spreadsheetml/2017/richdata2" ref="D4:E367">
    <sortCondition ref="E4:E367"/>
  </sortState>
  <mergeCells count="6">
    <mergeCell ref="A1:E2"/>
    <mergeCell ref="H2:I2"/>
    <mergeCell ref="K2:L2"/>
    <mergeCell ref="H12:O12"/>
    <mergeCell ref="H13:O15"/>
    <mergeCell ref="H11:O11"/>
  </mergeCells>
  <conditionalFormatting sqref="A4:A568">
    <cfRule type="cellIs" dxfId="7" priority="5" operator="equal">
      <formula>"Live"</formula>
    </cfRule>
    <cfRule type="cellIs" dxfId="6" priority="6" operator="equal">
      <formula>"Successful"</formula>
    </cfRule>
    <cfRule type="cellIs" dxfId="5" priority="7" operator="equal">
      <formula>"Canceled"</formula>
    </cfRule>
    <cfRule type="cellIs" dxfId="4" priority="8" operator="equal">
      <formula>"Failed"</formula>
    </cfRule>
  </conditionalFormatting>
  <conditionalFormatting sqref="D4:D367">
    <cfRule type="cellIs" dxfId="3" priority="1" operator="equal">
      <formula>"Live"</formula>
    </cfRule>
    <cfRule type="cellIs" dxfId="2" priority="2" operator="equal">
      <formula>"Successful"</formula>
    </cfRule>
    <cfRule type="cellIs" dxfId="1" priority="3" operator="equal">
      <formula>"Canceled"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Count of Outcome Country</vt:lpstr>
      <vt:lpstr>Count of Outcome Category</vt:lpstr>
      <vt:lpstr>Count of Outcome Year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Kyle Novak</cp:lastModifiedBy>
  <dcterms:created xsi:type="dcterms:W3CDTF">2021-09-29T18:52:28Z</dcterms:created>
  <dcterms:modified xsi:type="dcterms:W3CDTF">2023-10-05T04:51:37Z</dcterms:modified>
</cp:coreProperties>
</file>